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reenas\twmr\108\108年營造業經濟概況調查資料處理案\驗收光碟\完整統計結果表\"/>
    </mc:Choice>
  </mc:AlternateContent>
  <bookViews>
    <workbookView xWindow="-15" yWindow="4020" windowWidth="15480" windowHeight="3360" tabRatio="890" activeTab="3"/>
  </bookViews>
  <sheets>
    <sheet name="工作表4" sheetId="150" r:id="rId1"/>
    <sheet name="工作表3" sheetId="149" r:id="rId2"/>
    <sheet name="1" sheetId="91" r:id="rId3"/>
    <sheet name="2" sheetId="2" r:id="rId4"/>
    <sheet name="3" sheetId="3" r:id="rId5"/>
    <sheet name="4" sheetId="4" r:id="rId6"/>
    <sheet name="5" sheetId="132" r:id="rId7"/>
    <sheet name="6" sheetId="133" r:id="rId8"/>
    <sheet name="7" sheetId="41" r:id="rId9"/>
    <sheet name="8" sheetId="42" r:id="rId10"/>
    <sheet name="9" sheetId="5" r:id="rId11"/>
    <sheet name="10" sheetId="6" r:id="rId12"/>
    <sheet name="11" sheetId="7" r:id="rId13"/>
    <sheet name="12" sheetId="93" r:id="rId14"/>
    <sheet name="13" sheetId="8" r:id="rId15"/>
    <sheet name="14" sheetId="94" r:id="rId16"/>
    <sheet name="15" sheetId="92" r:id="rId17"/>
    <sheet name="16" sheetId="78" r:id="rId18"/>
    <sheet name="17" sheetId="49" r:id="rId19"/>
    <sheet name="18" sheetId="50" r:id="rId20"/>
    <sheet name="19" sheetId="53" r:id="rId21"/>
    <sheet name="20" sheetId="95" r:id="rId22"/>
    <sheet name="21" sheetId="54" r:id="rId23"/>
    <sheet name="22" sheetId="82" r:id="rId24"/>
    <sheet name="23" sheetId="57" r:id="rId25"/>
    <sheet name="24" sheetId="84" r:id="rId26"/>
    <sheet name="25" sheetId="59" r:id="rId27"/>
    <sheet name="26" sheetId="85" r:id="rId28"/>
    <sheet name="27" sheetId="76" r:id="rId29"/>
    <sheet name="28" sheetId="79" r:id="rId30"/>
    <sheet name="29" sheetId="16" r:id="rId31"/>
    <sheet name="30" sheetId="17" r:id="rId32"/>
    <sheet name="31" sheetId="134" r:id="rId33"/>
    <sheet name="32" sheetId="135" r:id="rId34"/>
    <sheet name="33" sheetId="136" r:id="rId35"/>
    <sheet name="34" sheetId="137" r:id="rId36"/>
    <sheet name="35" sheetId="47" r:id="rId37"/>
    <sheet name="36" sheetId="48" r:id="rId38"/>
    <sheet name="37" sheetId="43" r:id="rId39"/>
    <sheet name="38" sheetId="44" r:id="rId40"/>
    <sheet name="39" sheetId="45" r:id="rId41"/>
    <sheet name="40" sheetId="96" r:id="rId42"/>
    <sheet name="41" sheetId="46" r:id="rId43"/>
    <sheet name="42" sheetId="97" r:id="rId44"/>
    <sheet name="43" sheetId="51" r:id="rId45"/>
    <sheet name="44" sheetId="52" r:id="rId46"/>
    <sheet name="45" sheetId="55" r:id="rId47"/>
    <sheet name="46" sheetId="98" r:id="rId48"/>
    <sheet name="47" sheetId="56" r:id="rId49"/>
    <sheet name="48" sheetId="99" r:id="rId50"/>
    <sheet name="49-1" sheetId="58" r:id="rId51"/>
    <sheet name="50-1" sheetId="87" r:id="rId52"/>
    <sheet name="51" sheetId="88" r:id="rId53"/>
    <sheet name="52" sheetId="100" r:id="rId54"/>
    <sheet name="49" sheetId="62" state="hidden" r:id="rId55"/>
    <sheet name="50" sheetId="102" state="hidden" r:id="rId56"/>
    <sheet name="53" sheetId="130" r:id="rId57"/>
    <sheet name="54" sheetId="131" r:id="rId58"/>
    <sheet name="55" sheetId="107" r:id="rId59"/>
    <sheet name="56" sheetId="108" r:id="rId60"/>
    <sheet name="57" sheetId="109" r:id="rId61"/>
    <sheet name="58" sheetId="110" r:id="rId62"/>
    <sheet name="59" sheetId="111" r:id="rId63"/>
    <sheet name="60" sheetId="112" r:id="rId64"/>
    <sheet name="61" sheetId="113" r:id="rId65"/>
    <sheet name="62" sheetId="114" r:id="rId66"/>
    <sheet name="63" sheetId="121" r:id="rId67"/>
    <sheet name="64" sheetId="122" r:id="rId68"/>
    <sheet name="65" sheetId="141" r:id="rId69"/>
    <sheet name="66" sheetId="142" r:id="rId70"/>
    <sheet name="67" sheetId="123" r:id="rId71"/>
    <sheet name="68" sheetId="124" r:id="rId72"/>
    <sheet name="69" sheetId="105" r:id="rId73"/>
    <sheet name="70" sheetId="106" r:id="rId74"/>
    <sheet name="71" sheetId="143" r:id="rId75"/>
    <sheet name="72" sheetId="144" r:id="rId76"/>
    <sheet name="73" sheetId="145" r:id="rId77"/>
    <sheet name="74" sheetId="146" r:id="rId78"/>
    <sheet name="75" sheetId="151" r:id="rId79"/>
    <sheet name="76" sheetId="152" r:id="rId80"/>
    <sheet name="77" sheetId="153" r:id="rId81"/>
    <sheet name="78" sheetId="154" r:id="rId82"/>
  </sheets>
  <externalReferences>
    <externalReference r:id="rId83"/>
  </externalReferences>
  <definedNames>
    <definedName name="_xlnm.Print_Area" localSheetId="2">'1'!$A$1:$Z$61</definedName>
    <definedName name="_xlnm.Print_Area" localSheetId="11">'10'!$A$1:$AB$66</definedName>
    <definedName name="_xlnm.Print_Area" localSheetId="12">'11'!$A$1:$AB$57</definedName>
    <definedName name="_xlnm.Print_Area" localSheetId="14">'13'!$A$1:$L$56</definedName>
    <definedName name="_xlnm.Print_Area" localSheetId="16">'15'!$A$1:$M$59</definedName>
    <definedName name="_xlnm.Print_Area" localSheetId="17">'16'!$A$1:$M$66</definedName>
    <definedName name="_xlnm.Print_Area" localSheetId="18">'17'!$A$1:$Z$57</definedName>
    <definedName name="_xlnm.Print_Area" localSheetId="19">'18'!$A$1:$Z$66</definedName>
    <definedName name="_xlnm.Print_Area" localSheetId="20">'19'!$A$1:$P$59</definedName>
    <definedName name="_xlnm.Print_Area" localSheetId="3">'2'!$A$1:$Z$70</definedName>
    <definedName name="_xlnm.Print_Area" localSheetId="21">'20'!$A$1:$P$68</definedName>
    <definedName name="_xlnm.Print_Area" localSheetId="22">'21'!$A$1:$N$57</definedName>
    <definedName name="_xlnm.Print_Area" localSheetId="23">'22'!$A$1:$N$66</definedName>
    <definedName name="_xlnm.Print_Area" localSheetId="24">'23'!$A$1:$J$57</definedName>
    <definedName name="_xlnm.Print_Area" localSheetId="25">'24'!$A$1:$J$66</definedName>
    <definedName name="_xlnm.Print_Area" localSheetId="26">'25'!$A$1:$L$57</definedName>
    <definedName name="_xlnm.Print_Area" localSheetId="27">'26'!$A$1:$L$67</definedName>
    <definedName name="_xlnm.Print_Area" localSheetId="28">'27'!$A$1:$AB$58</definedName>
    <definedName name="_xlnm.Print_Area" localSheetId="29">'28'!$A$1:$AB$67</definedName>
    <definedName name="_xlnm.Print_Area" localSheetId="30">'29'!$A$1:$Z$60</definedName>
    <definedName name="_xlnm.Print_Area" localSheetId="4">'3'!$A$1:$BN$59</definedName>
    <definedName name="_xlnm.Print_Area" localSheetId="31">'30'!$A$1:$Z$69</definedName>
    <definedName name="_xlnm.Print_Area" localSheetId="32">'31'!$A$1:$BN$59</definedName>
    <definedName name="_xlnm.Print_Area" localSheetId="33">'32'!$A$1:$BN$68</definedName>
    <definedName name="_xlnm.Print_Area" localSheetId="34">'33'!$A$1:$J$57</definedName>
    <definedName name="_xlnm.Print_Area" localSheetId="35">'34'!$A$1:$J$66</definedName>
    <definedName name="_xlnm.Print_Area" localSheetId="36">'35'!$A$1:$H$49</definedName>
    <definedName name="_xlnm.Print_Area" localSheetId="37">'36'!$A$1:$H$58</definedName>
    <definedName name="_xlnm.Print_Area" localSheetId="38">'37'!$A$1:$AB$57</definedName>
    <definedName name="_xlnm.Print_Area" localSheetId="39">'38'!$A$1:$AB$66</definedName>
    <definedName name="_xlnm.Print_Area" localSheetId="40">'39'!$A$1:$AB$57</definedName>
    <definedName name="_xlnm.Print_Area" localSheetId="5">'4'!$A$1:$BN$68</definedName>
    <definedName name="_xlnm.Print_Area" localSheetId="42">'41'!$A$1:$L$56</definedName>
    <definedName name="_xlnm.Print_Area" localSheetId="44">'43'!$A$1:$Z$57</definedName>
    <definedName name="_xlnm.Print_Area" localSheetId="45">'44'!$A$1:$Z$66</definedName>
    <definedName name="_xlnm.Print_Area" localSheetId="46">'45'!$A$1:$P$60</definedName>
    <definedName name="_xlnm.Print_Area" localSheetId="47">'46'!$A$1:$P$69</definedName>
    <definedName name="_xlnm.Print_Area" localSheetId="48">'47'!$A$1:$N$57</definedName>
    <definedName name="_xlnm.Print_Area" localSheetId="49">'48'!$A$1:$N$66</definedName>
    <definedName name="_xlnm.Print_Area" localSheetId="54">'49'!$A$1:$AB$52</definedName>
    <definedName name="_xlnm.Print_Area" localSheetId="50">'49-1'!$A$1:$J$57</definedName>
    <definedName name="_xlnm.Print_Area" localSheetId="6">'5'!$A$1:$J$57</definedName>
    <definedName name="_xlnm.Print_Area" localSheetId="55">'50'!$A$1:$AB$62</definedName>
    <definedName name="_xlnm.Print_Area" localSheetId="51">'50-1'!$A$1:$J$66</definedName>
    <definedName name="_xlnm.Print_Area" localSheetId="52">'51'!$A$1:$L$57</definedName>
    <definedName name="_xlnm.Print_Area" localSheetId="53">'52'!$A$1:$L$66</definedName>
    <definedName name="_xlnm.Print_Area" localSheetId="56">'53'!$A$1:$AB$58</definedName>
    <definedName name="_xlnm.Print_Area" localSheetId="57">'54'!$A$1:$AB$67</definedName>
    <definedName name="_xlnm.Print_Area" localSheetId="58">'55'!$A$1:$N$57</definedName>
    <definedName name="_xlnm.Print_Area" localSheetId="59">'56'!$A$1:$N$66</definedName>
    <definedName name="_xlnm.Print_Area" localSheetId="60">'57'!$A$1:$J$56</definedName>
    <definedName name="_xlnm.Print_Area" localSheetId="61">'58'!$A$1:$J$65</definedName>
    <definedName name="_xlnm.Print_Area" localSheetId="62">'59'!$A$1:$S$57</definedName>
    <definedName name="_xlnm.Print_Area" localSheetId="7">'6'!$A$1:$J$66</definedName>
    <definedName name="_xlnm.Print_Area" localSheetId="63">'60'!$A$1:$S$66</definedName>
    <definedName name="_xlnm.Print_Area" localSheetId="64">'61'!$A$1:$L$57</definedName>
    <definedName name="_xlnm.Print_Area" localSheetId="65">'62'!$A$1:$L$66</definedName>
    <definedName name="_xlnm.Print_Area" localSheetId="66">'63'!$A$1:$AL$60</definedName>
    <definedName name="_xlnm.Print_Area" localSheetId="67">'64'!$A$1:$AL$69</definedName>
    <definedName name="_xlnm.Print_Area" localSheetId="68">'65'!$A$1:$K$38</definedName>
    <definedName name="_xlnm.Print_Area" localSheetId="69">'66'!$A$1:$K$47</definedName>
    <definedName name="_xlnm.Print_Area" localSheetId="70">'67'!$A$1:$AG$58</definedName>
    <definedName name="_xlnm.Print_Area" localSheetId="71">'68'!$A$1:$AG$67</definedName>
    <definedName name="_xlnm.Print_Area" localSheetId="72">'69'!$A$1:$N$45</definedName>
    <definedName name="_xlnm.Print_Area" localSheetId="8">'7'!$A$1:$H$49</definedName>
    <definedName name="_xlnm.Print_Area" localSheetId="73">'70'!$A$1:$N$54</definedName>
    <definedName name="_xlnm.Print_Area" localSheetId="74">'71'!$A$1:$K$38</definedName>
    <definedName name="_xlnm.Print_Area" localSheetId="75">'72'!$A$1:$K$47</definedName>
    <definedName name="_xlnm.Print_Area" localSheetId="76">'73'!$A$1:$K$38</definedName>
    <definedName name="_xlnm.Print_Area" localSheetId="77">'74'!$A$1:$K$47</definedName>
    <definedName name="_xlnm.Print_Area" localSheetId="78">'75'!$A$1:$Q$38</definedName>
    <definedName name="_xlnm.Print_Area" localSheetId="79">'76'!$A$1:$Q$47</definedName>
    <definedName name="_xlnm.Print_Area" localSheetId="80">'77'!$A$1:$K$37</definedName>
    <definedName name="_xlnm.Print_Area" localSheetId="81">'78'!$A$1:$K$46</definedName>
    <definedName name="_xlnm.Print_Area" localSheetId="9">'8'!$A$1:$H$58</definedName>
    <definedName name="_xlnm.Print_Area" localSheetId="10">'9'!$A$1:$AB$57</definedName>
    <definedName name="_xlnm.Print_Area" localSheetId="1">工作表3!$A$1:$C$80</definedName>
  </definedNames>
  <calcPr calcId="152511" calcMode="manual"/>
</workbook>
</file>

<file path=xl/calcChain.xml><?xml version="1.0" encoding="utf-8"?>
<calcChain xmlns="http://schemas.openxmlformats.org/spreadsheetml/2006/main">
  <c r="F25" i="85" l="1"/>
  <c r="F27" i="85"/>
  <c r="F28" i="85"/>
  <c r="F29" i="85"/>
  <c r="F30" i="85"/>
  <c r="F31" i="85"/>
  <c r="F32" i="85"/>
  <c r="F34" i="85"/>
  <c r="F35" i="85"/>
  <c r="F36" i="85"/>
  <c r="F37" i="85"/>
  <c r="F38" i="85"/>
  <c r="F39" i="85"/>
  <c r="F40" i="85"/>
  <c r="F41" i="85"/>
  <c r="F42" i="85"/>
  <c r="F43" i="85"/>
  <c r="F45" i="85"/>
  <c r="F46" i="85"/>
  <c r="F47" i="85"/>
  <c r="F48" i="85"/>
  <c r="F49" i="85"/>
  <c r="F50" i="85"/>
  <c r="F51" i="85"/>
  <c r="F52" i="85"/>
  <c r="F53" i="85"/>
  <c r="F54" i="85"/>
  <c r="F56" i="85"/>
  <c r="F57" i="85"/>
  <c r="F58" i="85"/>
  <c r="F59" i="85"/>
  <c r="F60" i="85"/>
  <c r="F61" i="85"/>
  <c r="F62" i="85"/>
  <c r="F63" i="85"/>
  <c r="F64" i="85"/>
  <c r="F65" i="85"/>
  <c r="F25" i="59"/>
  <c r="F27" i="59"/>
  <c r="F28" i="59"/>
  <c r="F30" i="59"/>
  <c r="F31" i="59"/>
  <c r="F32" i="59"/>
  <c r="F33" i="59"/>
  <c r="F34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2" i="59"/>
  <c r="F53" i="59"/>
  <c r="F54" i="59"/>
  <c r="F55" i="59"/>
  <c r="F56" i="59"/>
  <c r="F21" i="94" l="1"/>
  <c r="F20" i="8"/>
  <c r="K6" i="152" l="1"/>
  <c r="G26" i="79"/>
  <c r="G28" i="79"/>
  <c r="G29" i="79"/>
  <c r="G30" i="79"/>
  <c r="G31" i="79"/>
  <c r="G32" i="79"/>
  <c r="G33" i="79"/>
  <c r="G35" i="79"/>
  <c r="G36" i="79"/>
  <c r="G37" i="79"/>
  <c r="G38" i="79"/>
  <c r="G39" i="79"/>
  <c r="G40" i="79"/>
  <c r="G41" i="79"/>
  <c r="G42" i="79"/>
  <c r="G43" i="79"/>
  <c r="G44" i="79"/>
  <c r="G46" i="79"/>
  <c r="G47" i="79"/>
  <c r="G48" i="79"/>
  <c r="G49" i="79"/>
  <c r="G50" i="79"/>
  <c r="G51" i="79"/>
  <c r="G52" i="79"/>
  <c r="G53" i="79"/>
  <c r="G54" i="79"/>
  <c r="G55" i="79"/>
  <c r="G57" i="79"/>
  <c r="G58" i="79"/>
  <c r="G59" i="79"/>
  <c r="G60" i="79"/>
  <c r="G61" i="79"/>
  <c r="G62" i="79"/>
  <c r="G63" i="79"/>
  <c r="G64" i="79"/>
  <c r="G65" i="79"/>
  <c r="G66" i="79"/>
  <c r="U55" i="109" l="1"/>
  <c r="U54" i="109"/>
  <c r="U53" i="109"/>
  <c r="U52" i="109"/>
  <c r="U51" i="109"/>
  <c r="U49" i="109"/>
  <c r="U48" i="109"/>
  <c r="U47" i="109"/>
  <c r="U46" i="109"/>
  <c r="U45" i="109"/>
  <c r="U44" i="109"/>
  <c r="U43" i="109"/>
  <c r="U42" i="109"/>
  <c r="U41" i="109"/>
  <c r="U40" i="109"/>
  <c r="U39" i="109"/>
  <c r="U38" i="109"/>
  <c r="U37" i="109"/>
  <c r="U36" i="109"/>
  <c r="U35" i="109"/>
  <c r="U33" i="109"/>
  <c r="U32" i="109"/>
  <c r="U31" i="109"/>
  <c r="U30" i="109"/>
  <c r="U29" i="109"/>
  <c r="U27" i="109"/>
  <c r="U26" i="109"/>
  <c r="U24" i="109"/>
  <c r="U23" i="109"/>
  <c r="U21" i="109"/>
  <c r="U20" i="109"/>
  <c r="S64" i="110"/>
  <c r="S63" i="110"/>
  <c r="S62" i="110"/>
  <c r="S61" i="110"/>
  <c r="S60" i="110"/>
  <c r="S59" i="110"/>
  <c r="S58" i="110"/>
  <c r="S57" i="110"/>
  <c r="S56" i="110"/>
  <c r="S55" i="110"/>
  <c r="S53" i="110"/>
  <c r="S52" i="110"/>
  <c r="S51" i="110"/>
  <c r="S50" i="110"/>
  <c r="S49" i="110"/>
  <c r="S48" i="110"/>
  <c r="S47" i="110"/>
  <c r="S46" i="110"/>
  <c r="S45" i="110"/>
  <c r="S44" i="110"/>
  <c r="S42" i="110"/>
  <c r="S41" i="110"/>
  <c r="S40" i="110"/>
  <c r="S39" i="110"/>
  <c r="S38" i="110"/>
  <c r="S37" i="110"/>
  <c r="S36" i="110"/>
  <c r="S35" i="110"/>
  <c r="S34" i="110"/>
  <c r="S33" i="110"/>
  <c r="S31" i="110"/>
  <c r="S30" i="110"/>
  <c r="S29" i="110"/>
  <c r="S28" i="110"/>
  <c r="S27" i="110"/>
  <c r="S26" i="110"/>
  <c r="S22" i="110"/>
  <c r="S23" i="110"/>
  <c r="S24" i="110"/>
  <c r="S21" i="110"/>
  <c r="S20" i="110"/>
  <c r="K26" i="110"/>
  <c r="L26" i="110"/>
  <c r="M26" i="110"/>
  <c r="N26" i="110"/>
  <c r="O26" i="110"/>
  <c r="P26" i="110"/>
  <c r="Q26" i="110"/>
  <c r="R26" i="110"/>
  <c r="K27" i="110"/>
  <c r="L27" i="110"/>
  <c r="M27" i="110"/>
  <c r="N27" i="110"/>
  <c r="O27" i="110"/>
  <c r="P27" i="110"/>
  <c r="Q27" i="110"/>
  <c r="R27" i="110"/>
  <c r="K28" i="110"/>
  <c r="L28" i="110"/>
  <c r="M28" i="110"/>
  <c r="N28" i="110"/>
  <c r="O28" i="110"/>
  <c r="P28" i="110"/>
  <c r="Q28" i="110"/>
  <c r="R28" i="110"/>
  <c r="K29" i="110"/>
  <c r="L29" i="110"/>
  <c r="M29" i="110"/>
  <c r="N29" i="110"/>
  <c r="O29" i="110"/>
  <c r="P29" i="110"/>
  <c r="Q29" i="110"/>
  <c r="R29" i="110"/>
  <c r="K30" i="110"/>
  <c r="L30" i="110"/>
  <c r="M30" i="110"/>
  <c r="N30" i="110"/>
  <c r="O30" i="110"/>
  <c r="P30" i="110"/>
  <c r="Q30" i="110"/>
  <c r="R30" i="110"/>
  <c r="X25" i="107" l="1"/>
  <c r="K8" i="151" l="1"/>
  <c r="K6" i="151"/>
  <c r="V25" i="107" l="1"/>
  <c r="R20" i="109"/>
  <c r="U22" i="109"/>
  <c r="F23" i="100" l="1"/>
  <c r="F23" i="88"/>
  <c r="P24" i="98"/>
  <c r="L24" i="98"/>
  <c r="J24" i="98"/>
  <c r="H24" i="98"/>
  <c r="F23" i="85"/>
  <c r="E23" i="84"/>
  <c r="P23" i="95"/>
  <c r="L23" i="95"/>
  <c r="J23" i="95"/>
  <c r="H23" i="95"/>
  <c r="P23" i="53"/>
  <c r="L23" i="53"/>
  <c r="J23" i="53"/>
  <c r="H23" i="53"/>
  <c r="K46" i="152" l="1"/>
  <c r="K45" i="152"/>
  <c r="K44" i="152"/>
  <c r="K43" i="152"/>
  <c r="K42" i="152"/>
  <c r="K41" i="152"/>
  <c r="K40" i="152"/>
  <c r="K39" i="152"/>
  <c r="K38" i="152"/>
  <c r="K37" i="152"/>
  <c r="K35" i="152"/>
  <c r="K34" i="152"/>
  <c r="K33" i="152"/>
  <c r="K32" i="152"/>
  <c r="K31" i="152"/>
  <c r="K30" i="152"/>
  <c r="K29" i="152"/>
  <c r="K28" i="152"/>
  <c r="K27" i="152"/>
  <c r="K26" i="152"/>
  <c r="K24" i="152"/>
  <c r="K23" i="152"/>
  <c r="K22" i="152"/>
  <c r="K21" i="152"/>
  <c r="K20" i="152"/>
  <c r="K19" i="152"/>
  <c r="K18" i="152"/>
  <c r="K17" i="152"/>
  <c r="K16" i="152"/>
  <c r="K15" i="152"/>
  <c r="K13" i="152"/>
  <c r="K12" i="152"/>
  <c r="K11" i="152"/>
  <c r="K10" i="152"/>
  <c r="K9" i="152"/>
  <c r="K8" i="152"/>
  <c r="K37" i="151"/>
  <c r="K36" i="151"/>
  <c r="K35" i="151"/>
  <c r="K34" i="151"/>
  <c r="K33" i="151"/>
  <c r="K31" i="151"/>
  <c r="K30" i="151"/>
  <c r="K29" i="151"/>
  <c r="K28" i="151"/>
  <c r="K27" i="151"/>
  <c r="K26" i="151"/>
  <c r="K25" i="151"/>
  <c r="K24" i="151"/>
  <c r="K23" i="151"/>
  <c r="K22" i="151"/>
  <c r="K21" i="151"/>
  <c r="K20" i="151"/>
  <c r="K19" i="151"/>
  <c r="K18" i="151"/>
  <c r="K17" i="151"/>
  <c r="K15" i="151"/>
  <c r="K14" i="151"/>
  <c r="K13" i="151"/>
  <c r="K12" i="151"/>
  <c r="K11" i="151"/>
  <c r="K9" i="151"/>
  <c r="F6" i="141"/>
  <c r="J28" i="122" l="1"/>
  <c r="J28" i="121"/>
  <c r="S26" i="131"/>
  <c r="G26" i="131"/>
  <c r="S26" i="130"/>
  <c r="G26" i="130"/>
  <c r="G28" i="130"/>
  <c r="G29" i="130"/>
  <c r="G31" i="130"/>
  <c r="G32" i="130"/>
  <c r="G33" i="130"/>
  <c r="G34" i="130"/>
  <c r="G35" i="130"/>
  <c r="G37" i="130"/>
  <c r="G38" i="130"/>
  <c r="G39" i="130"/>
  <c r="G40" i="130"/>
  <c r="G41" i="130"/>
  <c r="G42" i="130"/>
  <c r="G43" i="130"/>
  <c r="G44" i="130"/>
  <c r="G45" i="130"/>
  <c r="G46" i="130"/>
  <c r="G47" i="130"/>
  <c r="G48" i="130"/>
  <c r="G49" i="130"/>
  <c r="G50" i="130"/>
  <c r="G51" i="130"/>
  <c r="G53" i="130"/>
  <c r="G54" i="130"/>
  <c r="G55" i="130"/>
  <c r="G56" i="130"/>
  <c r="G57" i="130"/>
  <c r="F25" i="100"/>
  <c r="F25" i="88"/>
  <c r="E25" i="87"/>
  <c r="E25" i="58"/>
  <c r="P25" i="95"/>
  <c r="N25" i="95"/>
  <c r="L25" i="95"/>
  <c r="J25" i="95"/>
  <c r="H25" i="95"/>
  <c r="P25" i="53"/>
  <c r="N25" i="53"/>
  <c r="L25" i="53"/>
  <c r="J25" i="53"/>
  <c r="H25" i="53"/>
  <c r="E45" i="154" l="1"/>
  <c r="E44" i="154"/>
  <c r="E43" i="154"/>
  <c r="E42" i="154"/>
  <c r="E41" i="154"/>
  <c r="E40" i="154"/>
  <c r="E39" i="154"/>
  <c r="E38" i="154"/>
  <c r="E37" i="154"/>
  <c r="E36" i="154"/>
  <c r="E34" i="154"/>
  <c r="E33" i="154"/>
  <c r="E32" i="154"/>
  <c r="E31" i="154"/>
  <c r="E30" i="154"/>
  <c r="E29" i="154"/>
  <c r="E28" i="154"/>
  <c r="E27" i="154"/>
  <c r="E26" i="154"/>
  <c r="E25" i="154"/>
  <c r="E23" i="154"/>
  <c r="E22" i="154"/>
  <c r="E21" i="154"/>
  <c r="E20" i="154"/>
  <c r="E19" i="154"/>
  <c r="E18" i="154"/>
  <c r="E17" i="154"/>
  <c r="E16" i="154"/>
  <c r="E15" i="154"/>
  <c r="E14" i="154"/>
  <c r="E12" i="154"/>
  <c r="E11" i="154"/>
  <c r="E10" i="154"/>
  <c r="E9" i="154"/>
  <c r="E8" i="154"/>
  <c r="E7" i="154"/>
  <c r="E46" i="152"/>
  <c r="E45" i="152"/>
  <c r="E44" i="152"/>
  <c r="E43" i="152"/>
  <c r="E42" i="152"/>
  <c r="E41" i="152"/>
  <c r="E40" i="152"/>
  <c r="E39" i="152"/>
  <c r="E38" i="152"/>
  <c r="E37" i="152"/>
  <c r="E35" i="152"/>
  <c r="E34" i="152"/>
  <c r="E33" i="152"/>
  <c r="E32" i="152"/>
  <c r="E31" i="152"/>
  <c r="E30" i="152"/>
  <c r="E29" i="152"/>
  <c r="E28" i="152"/>
  <c r="E27" i="152"/>
  <c r="E26" i="152"/>
  <c r="E24" i="152"/>
  <c r="E23" i="152"/>
  <c r="E22" i="152"/>
  <c r="E21" i="152"/>
  <c r="E20" i="152"/>
  <c r="E19" i="152"/>
  <c r="E18" i="152"/>
  <c r="E17" i="152"/>
  <c r="E16" i="152"/>
  <c r="E15" i="152"/>
  <c r="E13" i="152"/>
  <c r="E12" i="152"/>
  <c r="E11" i="152"/>
  <c r="E10" i="152"/>
  <c r="E9" i="152"/>
  <c r="E8" i="152"/>
  <c r="J26" i="124"/>
  <c r="J51" i="123"/>
  <c r="J50" i="123"/>
  <c r="J49" i="123"/>
  <c r="J48" i="123"/>
  <c r="J47" i="123"/>
  <c r="J46" i="123"/>
  <c r="J45" i="123"/>
  <c r="J44" i="123"/>
  <c r="J43" i="123"/>
  <c r="J42" i="123"/>
  <c r="J41" i="123"/>
  <c r="J40" i="123"/>
  <c r="J39" i="123"/>
  <c r="J38" i="123"/>
  <c r="J37" i="123"/>
  <c r="J26" i="123"/>
  <c r="M23" i="114"/>
  <c r="N23" i="114"/>
  <c r="O23" i="114"/>
  <c r="P23" i="114"/>
  <c r="Q23" i="114"/>
  <c r="R23" i="114"/>
  <c r="S23" i="114"/>
  <c r="M24" i="114"/>
  <c r="N24" i="114"/>
  <c r="O24" i="114"/>
  <c r="P24" i="114"/>
  <c r="Q24" i="114"/>
  <c r="I24" i="114" s="1"/>
  <c r="R24" i="114"/>
  <c r="K24" i="114" s="1"/>
  <c r="S24" i="114"/>
  <c r="M25" i="114"/>
  <c r="N25" i="114"/>
  <c r="O25" i="114"/>
  <c r="P25" i="114"/>
  <c r="Q25" i="114"/>
  <c r="I25" i="114" s="1"/>
  <c r="R25" i="114"/>
  <c r="S25" i="114"/>
  <c r="M23" i="113"/>
  <c r="N23" i="113"/>
  <c r="O23" i="113"/>
  <c r="P23" i="113"/>
  <c r="Q23" i="113"/>
  <c r="R23" i="113"/>
  <c r="S23" i="113"/>
  <c r="M24" i="113"/>
  <c r="N24" i="113"/>
  <c r="E24" i="113" s="1"/>
  <c r="O24" i="113"/>
  <c r="P24" i="113"/>
  <c r="Q24" i="113"/>
  <c r="I24" i="113" s="1"/>
  <c r="R24" i="113"/>
  <c r="K24" i="113" s="1"/>
  <c r="S24" i="113"/>
  <c r="M25" i="113"/>
  <c r="N25" i="113"/>
  <c r="O25" i="113"/>
  <c r="P25" i="113"/>
  <c r="Q25" i="113"/>
  <c r="I25" i="113" s="1"/>
  <c r="R25" i="113"/>
  <c r="S25" i="113"/>
  <c r="H24" i="113"/>
  <c r="T23" i="112"/>
  <c r="U23" i="112"/>
  <c r="V23" i="112"/>
  <c r="W23" i="112"/>
  <c r="X23" i="112"/>
  <c r="Y23" i="112"/>
  <c r="Z23" i="112"/>
  <c r="AA23" i="112"/>
  <c r="AB23" i="112"/>
  <c r="O23" i="112" s="1"/>
  <c r="AC23" i="112"/>
  <c r="AD23" i="112"/>
  <c r="T24" i="112"/>
  <c r="U24" i="112"/>
  <c r="V24" i="112"/>
  <c r="W24" i="112"/>
  <c r="X24" i="112"/>
  <c r="K24" i="112" s="1"/>
  <c r="Y24" i="112"/>
  <c r="Z24" i="112"/>
  <c r="AA24" i="112"/>
  <c r="AB24" i="112"/>
  <c r="O24" i="112" s="1"/>
  <c r="AC24" i="112"/>
  <c r="S24" i="112" s="1"/>
  <c r="AD24" i="112"/>
  <c r="T25" i="112"/>
  <c r="U25" i="112"/>
  <c r="V25" i="112"/>
  <c r="W25" i="112"/>
  <c r="X25" i="112"/>
  <c r="Y25" i="112"/>
  <c r="Z25" i="112"/>
  <c r="AA25" i="112"/>
  <c r="AB25" i="112"/>
  <c r="O25" i="112" s="1"/>
  <c r="AC25" i="112"/>
  <c r="AD25" i="112"/>
  <c r="R25" i="112" s="1"/>
  <c r="E23" i="112"/>
  <c r="F23" i="112"/>
  <c r="G23" i="112"/>
  <c r="E24" i="112"/>
  <c r="F24" i="112"/>
  <c r="G24" i="112"/>
  <c r="L24" i="112"/>
  <c r="E25" i="112"/>
  <c r="F25" i="112"/>
  <c r="G25" i="112"/>
  <c r="T23" i="111"/>
  <c r="U23" i="111"/>
  <c r="V23" i="111"/>
  <c r="W23" i="111"/>
  <c r="X23" i="111"/>
  <c r="Y23" i="111"/>
  <c r="Z23" i="111"/>
  <c r="AA23" i="111"/>
  <c r="AB23" i="111"/>
  <c r="AC23" i="111"/>
  <c r="AD23" i="111"/>
  <c r="S23" i="111" s="1"/>
  <c r="T24" i="111"/>
  <c r="U24" i="111"/>
  <c r="V24" i="111"/>
  <c r="W24" i="111"/>
  <c r="X24" i="111"/>
  <c r="K24" i="111" s="1"/>
  <c r="Y24" i="111"/>
  <c r="Z24" i="111"/>
  <c r="AA24" i="111"/>
  <c r="Q24" i="111" s="1"/>
  <c r="AB24" i="111"/>
  <c r="O24" i="111" s="1"/>
  <c r="AC24" i="111"/>
  <c r="AD24" i="111"/>
  <c r="T25" i="111"/>
  <c r="U25" i="111"/>
  <c r="V25" i="111"/>
  <c r="W25" i="111"/>
  <c r="X25" i="111"/>
  <c r="Y25" i="111"/>
  <c r="Z25" i="111"/>
  <c r="AA25" i="111"/>
  <c r="AB25" i="111"/>
  <c r="AC25" i="111"/>
  <c r="AD25" i="111"/>
  <c r="E23" i="111"/>
  <c r="F23" i="111"/>
  <c r="G23" i="111"/>
  <c r="E24" i="111"/>
  <c r="F24" i="111"/>
  <c r="G24" i="111"/>
  <c r="H24" i="111"/>
  <c r="L24" i="111"/>
  <c r="P24" i="111"/>
  <c r="R24" i="111"/>
  <c r="E25" i="111"/>
  <c r="F25" i="111"/>
  <c r="G25" i="111"/>
  <c r="K22" i="110"/>
  <c r="L22" i="110"/>
  <c r="M22" i="110"/>
  <c r="N22" i="110"/>
  <c r="O22" i="110"/>
  <c r="P22" i="110"/>
  <c r="Q22" i="110"/>
  <c r="R22" i="110"/>
  <c r="K23" i="110"/>
  <c r="L23" i="110"/>
  <c r="M23" i="110"/>
  <c r="F23" i="110" s="1"/>
  <c r="N23" i="110"/>
  <c r="O23" i="110"/>
  <c r="P23" i="110"/>
  <c r="Q23" i="110"/>
  <c r="R23" i="110"/>
  <c r="K24" i="110"/>
  <c r="L24" i="110"/>
  <c r="M24" i="110"/>
  <c r="N24" i="110"/>
  <c r="O24" i="110"/>
  <c r="P24" i="110"/>
  <c r="Q24" i="110"/>
  <c r="R24" i="110"/>
  <c r="K22" i="109"/>
  <c r="L22" i="109"/>
  <c r="M22" i="109"/>
  <c r="N22" i="109"/>
  <c r="O22" i="109"/>
  <c r="P22" i="109"/>
  <c r="Q22" i="109"/>
  <c r="R22" i="109"/>
  <c r="K23" i="109"/>
  <c r="L23" i="109"/>
  <c r="M23" i="109"/>
  <c r="N23" i="109"/>
  <c r="O23" i="109"/>
  <c r="P23" i="109"/>
  <c r="Q23" i="109"/>
  <c r="R23" i="109"/>
  <c r="K24" i="109"/>
  <c r="L24" i="109"/>
  <c r="M24" i="109"/>
  <c r="N24" i="109"/>
  <c r="O24" i="109"/>
  <c r="P24" i="109"/>
  <c r="Q24" i="109"/>
  <c r="R24" i="109"/>
  <c r="AD23" i="108"/>
  <c r="AD24" i="108"/>
  <c r="AD25" i="108"/>
  <c r="O23" i="108"/>
  <c r="P23" i="108"/>
  <c r="Q23" i="108"/>
  <c r="R23" i="108"/>
  <c r="S23" i="108"/>
  <c r="T23" i="108"/>
  <c r="U23" i="108"/>
  <c r="V23" i="108"/>
  <c r="W23" i="108"/>
  <c r="X23" i="108"/>
  <c r="Y23" i="108"/>
  <c r="Z23" i="108"/>
  <c r="AA23" i="108"/>
  <c r="AB23" i="108"/>
  <c r="AC23" i="108"/>
  <c r="AE23" i="108"/>
  <c r="O24" i="108"/>
  <c r="P24" i="108"/>
  <c r="Q24" i="108"/>
  <c r="R24" i="108"/>
  <c r="S24" i="108"/>
  <c r="T24" i="108"/>
  <c r="U24" i="108"/>
  <c r="V24" i="108"/>
  <c r="W24" i="108"/>
  <c r="X24" i="108"/>
  <c r="Y24" i="108"/>
  <c r="Z24" i="108"/>
  <c r="AA24" i="108"/>
  <c r="AB24" i="108"/>
  <c r="AC24" i="108"/>
  <c r="O25" i="108"/>
  <c r="P25" i="108"/>
  <c r="Q25" i="108"/>
  <c r="R25" i="108"/>
  <c r="S25" i="108"/>
  <c r="T25" i="108"/>
  <c r="U25" i="108"/>
  <c r="V25" i="108"/>
  <c r="W25" i="108"/>
  <c r="X25" i="108"/>
  <c r="Y25" i="108"/>
  <c r="Z25" i="108"/>
  <c r="AA25" i="108"/>
  <c r="AB25" i="108"/>
  <c r="AC25" i="108"/>
  <c r="O23" i="107"/>
  <c r="P23" i="107"/>
  <c r="Q23" i="107"/>
  <c r="F23" i="107" s="1"/>
  <c r="R23" i="107"/>
  <c r="S23" i="107"/>
  <c r="T23" i="107"/>
  <c r="U23" i="107"/>
  <c r="V23" i="107"/>
  <c r="W23" i="107"/>
  <c r="X23" i="107"/>
  <c r="Y23" i="107"/>
  <c r="Z23" i="107"/>
  <c r="AA23" i="107"/>
  <c r="AB23" i="107"/>
  <c r="AC23" i="107"/>
  <c r="AD23" i="107"/>
  <c r="O24" i="107"/>
  <c r="P24" i="107"/>
  <c r="Q24" i="107"/>
  <c r="R24" i="107"/>
  <c r="S24" i="107"/>
  <c r="T24" i="107"/>
  <c r="U24" i="107"/>
  <c r="V24" i="107"/>
  <c r="W24" i="107"/>
  <c r="X24" i="107"/>
  <c r="Y24" i="107"/>
  <c r="Z24" i="107"/>
  <c r="AA24" i="107"/>
  <c r="AB24" i="107"/>
  <c r="AC24" i="107"/>
  <c r="AD24" i="107"/>
  <c r="O25" i="107"/>
  <c r="P25" i="107"/>
  <c r="Q25" i="107"/>
  <c r="R25" i="107"/>
  <c r="S25" i="107"/>
  <c r="T25" i="107"/>
  <c r="U25" i="107"/>
  <c r="W25" i="107"/>
  <c r="Y25" i="107"/>
  <c r="Z25" i="107"/>
  <c r="AA25" i="107"/>
  <c r="AB25" i="107"/>
  <c r="AC25" i="107"/>
  <c r="AD25" i="107"/>
  <c r="P25" i="98"/>
  <c r="P26" i="98"/>
  <c r="N25" i="98"/>
  <c r="N26" i="98"/>
  <c r="L25" i="98"/>
  <c r="L26" i="98"/>
  <c r="J25" i="98"/>
  <c r="J26" i="98"/>
  <c r="H25" i="98"/>
  <c r="H26" i="98"/>
  <c r="P26" i="55"/>
  <c r="P25" i="55"/>
  <c r="P24" i="55"/>
  <c r="N26" i="55"/>
  <c r="N25" i="55"/>
  <c r="L26" i="55"/>
  <c r="L25" i="55"/>
  <c r="L24" i="55"/>
  <c r="J26" i="55"/>
  <c r="J25" i="55"/>
  <c r="J24" i="55"/>
  <c r="H26" i="55"/>
  <c r="H24" i="55"/>
  <c r="G24" i="113" l="1"/>
  <c r="R25" i="111"/>
  <c r="K25" i="112"/>
  <c r="E24" i="109"/>
  <c r="J24" i="109"/>
  <c r="F24" i="109"/>
  <c r="M25" i="108"/>
  <c r="G23" i="109"/>
  <c r="G23" i="110"/>
  <c r="J24" i="111"/>
  <c r="F24" i="113"/>
  <c r="N25" i="107"/>
  <c r="K25" i="107"/>
  <c r="J25" i="107"/>
  <c r="L25" i="108"/>
  <c r="J25" i="108"/>
  <c r="H24" i="109"/>
  <c r="S24" i="111"/>
  <c r="M24" i="111"/>
  <c r="I24" i="111"/>
  <c r="K25" i="114"/>
  <c r="G24" i="110"/>
  <c r="G24" i="109"/>
  <c r="M25" i="111"/>
  <c r="L25" i="111"/>
  <c r="H25" i="111"/>
  <c r="G25" i="108"/>
  <c r="M25" i="112"/>
  <c r="K25" i="113"/>
  <c r="L24" i="113"/>
  <c r="P24" i="112"/>
  <c r="J23" i="110"/>
  <c r="H23" i="110"/>
  <c r="E23" i="110"/>
  <c r="H24" i="112"/>
  <c r="H24" i="114"/>
  <c r="L24" i="114"/>
  <c r="R24" i="112"/>
  <c r="P23" i="112"/>
  <c r="L23" i="112"/>
  <c r="G24" i="114"/>
  <c r="I24" i="112"/>
  <c r="F25" i="114"/>
  <c r="Q24" i="112"/>
  <c r="J24" i="112"/>
  <c r="M23" i="112"/>
  <c r="E24" i="114"/>
  <c r="N23" i="108"/>
  <c r="M23" i="108"/>
  <c r="M23" i="107"/>
  <c r="R23" i="112"/>
  <c r="S23" i="112"/>
  <c r="F23" i="108"/>
  <c r="R23" i="111"/>
  <c r="N23" i="107"/>
  <c r="G23" i="107"/>
  <c r="S22" i="109"/>
  <c r="T22" i="109" s="1"/>
  <c r="S23" i="109"/>
  <c r="T23" i="109" s="1"/>
  <c r="E23" i="108"/>
  <c r="Q23" i="112"/>
  <c r="Q23" i="111"/>
  <c r="M23" i="111"/>
  <c r="O23" i="111"/>
  <c r="P23" i="111"/>
  <c r="L23" i="111"/>
  <c r="E23" i="107"/>
  <c r="H23" i="107"/>
  <c r="L25" i="107"/>
  <c r="M25" i="107"/>
  <c r="F24" i="110"/>
  <c r="S24" i="109"/>
  <c r="T24" i="109" s="1"/>
  <c r="J25" i="112"/>
  <c r="N25" i="108"/>
  <c r="H24" i="110"/>
  <c r="E24" i="110"/>
  <c r="I24" i="110"/>
  <c r="J24" i="110"/>
  <c r="Q25" i="112"/>
  <c r="F25" i="107"/>
  <c r="G25" i="113"/>
  <c r="I25" i="112"/>
  <c r="L25" i="112"/>
  <c r="H25" i="112"/>
  <c r="G25" i="114"/>
  <c r="N25" i="111"/>
  <c r="J25" i="111"/>
  <c r="O25" i="111"/>
  <c r="K25" i="111"/>
  <c r="I25" i="111"/>
  <c r="E25" i="113"/>
  <c r="S25" i="112"/>
  <c r="J25" i="114"/>
  <c r="H25" i="114"/>
  <c r="H25" i="108"/>
  <c r="L25" i="114"/>
  <c r="E25" i="114"/>
  <c r="S25" i="111"/>
  <c r="E25" i="107"/>
  <c r="Q25" i="111"/>
  <c r="H25" i="107"/>
  <c r="J25" i="113"/>
  <c r="F25" i="113"/>
  <c r="G25" i="107"/>
  <c r="H25" i="113"/>
  <c r="L25" i="113"/>
  <c r="J24" i="114"/>
  <c r="F24" i="114"/>
  <c r="J24" i="113"/>
  <c r="P25" i="112"/>
  <c r="N23" i="112"/>
  <c r="N24" i="112"/>
  <c r="N25" i="112"/>
  <c r="M24" i="112"/>
  <c r="P25" i="111"/>
  <c r="N23" i="111"/>
  <c r="N24" i="111"/>
  <c r="I23" i="110"/>
  <c r="I24" i="109"/>
  <c r="G23" i="108"/>
  <c r="H23" i="108"/>
  <c r="E25" i="108"/>
  <c r="K25" i="108"/>
  <c r="F25" i="108"/>
  <c r="G25" i="79"/>
  <c r="AE24" i="108" s="1"/>
  <c r="AE25" i="108"/>
  <c r="I25" i="108" s="1"/>
  <c r="S25" i="79"/>
  <c r="S26" i="79"/>
  <c r="S26" i="76"/>
  <c r="AE23" i="107"/>
  <c r="G25" i="76"/>
  <c r="AE24" i="107" s="1"/>
  <c r="G26" i="76"/>
  <c r="AE25" i="107" s="1"/>
  <c r="I25" i="107" s="1"/>
  <c r="F23" i="59"/>
  <c r="E56" i="57"/>
  <c r="E55" i="57"/>
  <c r="E54" i="57"/>
  <c r="E53" i="57"/>
  <c r="E52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4" i="57"/>
  <c r="E33" i="57"/>
  <c r="E32" i="57"/>
  <c r="E31" i="57"/>
  <c r="E30" i="57"/>
  <c r="E28" i="57"/>
  <c r="E27" i="57"/>
  <c r="E25" i="57"/>
  <c r="E23" i="57"/>
  <c r="E25" i="84"/>
  <c r="J27" i="122" l="1"/>
  <c r="J30" i="122"/>
  <c r="J31" i="122"/>
  <c r="J32" i="122"/>
  <c r="J33" i="122"/>
  <c r="J34" i="122"/>
  <c r="J35" i="122"/>
  <c r="J37" i="122"/>
  <c r="J38" i="122"/>
  <c r="J39" i="122"/>
  <c r="J40" i="122"/>
  <c r="J41" i="122"/>
  <c r="J42" i="122"/>
  <c r="J43" i="122"/>
  <c r="J44" i="122"/>
  <c r="J45" i="122"/>
  <c r="J46" i="122"/>
  <c r="J48" i="122"/>
  <c r="J49" i="122"/>
  <c r="J50" i="122"/>
  <c r="J51" i="122"/>
  <c r="J52" i="122"/>
  <c r="J53" i="122"/>
  <c r="J54" i="122"/>
  <c r="J55" i="122"/>
  <c r="J56" i="122"/>
  <c r="J57" i="122"/>
  <c r="J59" i="122"/>
  <c r="J60" i="122"/>
  <c r="J61" i="122"/>
  <c r="J62" i="122"/>
  <c r="J63" i="122"/>
  <c r="J64" i="122"/>
  <c r="J65" i="122"/>
  <c r="J66" i="122"/>
  <c r="J67" i="122"/>
  <c r="J68" i="122"/>
  <c r="J27" i="121"/>
  <c r="J30" i="121"/>
  <c r="J31" i="121"/>
  <c r="J33" i="121"/>
  <c r="J34" i="121"/>
  <c r="J35" i="121"/>
  <c r="J36" i="121"/>
  <c r="J37" i="121"/>
  <c r="J39" i="121"/>
  <c r="J40" i="121"/>
  <c r="J41" i="121"/>
  <c r="J42" i="121"/>
  <c r="J43" i="121"/>
  <c r="J44" i="121"/>
  <c r="J45" i="121"/>
  <c r="J46" i="121"/>
  <c r="J47" i="121"/>
  <c r="J48" i="121"/>
  <c r="J49" i="121"/>
  <c r="J50" i="121"/>
  <c r="J51" i="121"/>
  <c r="J52" i="121"/>
  <c r="J53" i="121"/>
  <c r="J55" i="121"/>
  <c r="J56" i="121"/>
  <c r="J57" i="121"/>
  <c r="J58" i="121"/>
  <c r="J59" i="121"/>
  <c r="E24" i="58" l="1"/>
  <c r="E27" i="58"/>
  <c r="E28" i="58"/>
  <c r="E30" i="58"/>
  <c r="E31" i="58"/>
  <c r="E32" i="58"/>
  <c r="E33" i="58"/>
  <c r="E34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2" i="58"/>
  <c r="E53" i="58"/>
  <c r="E54" i="58"/>
  <c r="E55" i="58"/>
  <c r="E56" i="58"/>
  <c r="F24" i="85"/>
  <c r="E28" i="111" l="1"/>
  <c r="G29" i="76"/>
  <c r="AE28" i="107" s="1"/>
  <c r="H28" i="53"/>
  <c r="J28" i="53"/>
  <c r="P28" i="53"/>
  <c r="N28" i="53"/>
  <c r="L28" i="53"/>
  <c r="E35" i="84"/>
  <c r="E27" i="84"/>
  <c r="E24" i="57"/>
  <c r="C3" i="149" l="1"/>
  <c r="C4" i="149" s="1"/>
  <c r="C5" i="149" s="1"/>
  <c r="C6" i="149" s="1"/>
  <c r="C7" i="149" s="1"/>
  <c r="C8" i="149" s="1"/>
  <c r="C9" i="149" s="1"/>
  <c r="C10" i="149" s="1"/>
  <c r="C11" i="149" s="1"/>
  <c r="C12" i="149" s="1"/>
  <c r="C13" i="149" s="1"/>
  <c r="C14" i="149" s="1"/>
  <c r="C15" i="149" s="1"/>
  <c r="C16" i="149" s="1"/>
  <c r="C17" i="149" s="1"/>
  <c r="C18" i="149" s="1"/>
  <c r="C19" i="149" s="1"/>
  <c r="C20" i="149" s="1"/>
  <c r="C21" i="149" s="1"/>
  <c r="C22" i="149" s="1"/>
  <c r="C23" i="149" s="1"/>
  <c r="C24" i="149" s="1"/>
  <c r="C25" i="149" s="1"/>
  <c r="C26" i="149" s="1"/>
  <c r="C27" i="149" s="1"/>
  <c r="C28" i="149" s="1"/>
  <c r="C29" i="149" s="1"/>
  <c r="C30" i="149" s="1"/>
  <c r="C31" i="149" s="1"/>
  <c r="C32" i="149" s="1"/>
  <c r="C33" i="149" s="1"/>
  <c r="C34" i="149" s="1"/>
  <c r="C35" i="149" s="1"/>
  <c r="C36" i="149" s="1"/>
  <c r="C37" i="149" s="1"/>
  <c r="C38" i="149" s="1"/>
  <c r="C39" i="149" s="1"/>
  <c r="C40" i="149" s="1"/>
  <c r="C41" i="149" s="1"/>
  <c r="C42" i="149" s="1"/>
  <c r="C43" i="149" s="1"/>
  <c r="C44" i="149" s="1"/>
  <c r="C45" i="149" s="1"/>
  <c r="C47" i="149" s="1"/>
  <c r="C48" i="149" s="1"/>
  <c r="C49" i="149" s="1"/>
  <c r="C50" i="149" s="1"/>
  <c r="C51" i="149" s="1"/>
  <c r="C52" i="149" s="1"/>
  <c r="C53" i="149" s="1"/>
  <c r="C54" i="149" s="1"/>
  <c r="C55" i="149" s="1"/>
  <c r="C56" i="149" s="1"/>
  <c r="C57" i="149" s="1"/>
  <c r="C58" i="149" s="1"/>
  <c r="C59" i="149" s="1"/>
  <c r="C60" i="149" s="1"/>
  <c r="C61" i="149" s="1"/>
  <c r="C62" i="149" s="1"/>
  <c r="C63" i="149" s="1"/>
  <c r="C64" i="149" s="1"/>
  <c r="C65" i="149" s="1"/>
  <c r="C66" i="149" s="1"/>
  <c r="C67" i="149" s="1"/>
  <c r="C68" i="149" s="1"/>
  <c r="C69" i="149" s="1"/>
  <c r="C70" i="149" s="1"/>
  <c r="C71" i="149" s="1"/>
  <c r="C72" i="149" s="1"/>
  <c r="C73" i="149" s="1"/>
  <c r="C74" i="149" s="1"/>
  <c r="C75" i="149" s="1"/>
  <c r="C76" i="149" s="1"/>
  <c r="C77" i="149" s="1"/>
  <c r="C78" i="149" s="1"/>
  <c r="C79" i="149" s="1"/>
  <c r="C80" i="149" s="1"/>
  <c r="J25" i="122"/>
  <c r="J24" i="122"/>
  <c r="J23" i="122"/>
  <c r="J22" i="122"/>
  <c r="J25" i="124" l="1"/>
  <c r="J25" i="123"/>
  <c r="K21" i="110"/>
  <c r="K26" i="109"/>
  <c r="K27" i="109"/>
  <c r="G66" i="131"/>
  <c r="G65" i="131"/>
  <c r="G64" i="131"/>
  <c r="G63" i="131"/>
  <c r="G62" i="131"/>
  <c r="G61" i="131"/>
  <c r="G60" i="131"/>
  <c r="G59" i="131"/>
  <c r="G58" i="131"/>
  <c r="G57" i="131"/>
  <c r="G55" i="131"/>
  <c r="G54" i="131"/>
  <c r="G53" i="131"/>
  <c r="G52" i="131"/>
  <c r="G51" i="131"/>
  <c r="G50" i="131"/>
  <c r="G49" i="131"/>
  <c r="G48" i="131"/>
  <c r="G47" i="131"/>
  <c r="G46" i="131"/>
  <c r="G44" i="131"/>
  <c r="G43" i="131"/>
  <c r="G42" i="131"/>
  <c r="G41" i="131"/>
  <c r="G40" i="131"/>
  <c r="G39" i="131"/>
  <c r="G38" i="131"/>
  <c r="G37" i="131"/>
  <c r="G36" i="131"/>
  <c r="G35" i="131"/>
  <c r="G33" i="131"/>
  <c r="G32" i="131"/>
  <c r="G31" i="131"/>
  <c r="G30" i="131"/>
  <c r="G29" i="131"/>
  <c r="G28" i="131"/>
  <c r="G25" i="131"/>
  <c r="S25" i="131"/>
  <c r="S25" i="130"/>
  <c r="G25" i="130"/>
  <c r="F65" i="100"/>
  <c r="F64" i="100"/>
  <c r="F63" i="100"/>
  <c r="F62" i="100"/>
  <c r="F61" i="100"/>
  <c r="F60" i="100"/>
  <c r="F59" i="100"/>
  <c r="F58" i="100"/>
  <c r="F57" i="100"/>
  <c r="F56" i="100"/>
  <c r="F54" i="100"/>
  <c r="F53" i="100"/>
  <c r="F52" i="100"/>
  <c r="F51" i="100"/>
  <c r="F50" i="100"/>
  <c r="F49" i="100"/>
  <c r="F48" i="100"/>
  <c r="F47" i="100"/>
  <c r="F46" i="100"/>
  <c r="F45" i="100"/>
  <c r="F43" i="100"/>
  <c r="F42" i="100"/>
  <c r="F41" i="100"/>
  <c r="F40" i="100"/>
  <c r="F39" i="100"/>
  <c r="F38" i="100"/>
  <c r="F37" i="100"/>
  <c r="F36" i="100"/>
  <c r="F35" i="100"/>
  <c r="F34" i="100"/>
  <c r="F32" i="100"/>
  <c r="F31" i="100"/>
  <c r="F30" i="100"/>
  <c r="F29" i="100"/>
  <c r="F28" i="100"/>
  <c r="F27" i="100"/>
  <c r="F24" i="100"/>
  <c r="F56" i="88"/>
  <c r="F55" i="88"/>
  <c r="F54" i="88"/>
  <c r="F53" i="88"/>
  <c r="F52" i="88"/>
  <c r="F50" i="88"/>
  <c r="F49" i="88"/>
  <c r="F48" i="88"/>
  <c r="F47" i="88"/>
  <c r="F46" i="88"/>
  <c r="F45" i="88"/>
  <c r="F44" i="88"/>
  <c r="F43" i="88"/>
  <c r="F42" i="88"/>
  <c r="F41" i="88"/>
  <c r="F40" i="88"/>
  <c r="F39" i="88"/>
  <c r="F38" i="88"/>
  <c r="F37" i="88"/>
  <c r="F36" i="88"/>
  <c r="F34" i="88"/>
  <c r="F33" i="88"/>
  <c r="F32" i="88"/>
  <c r="F31" i="88"/>
  <c r="F30" i="88"/>
  <c r="F28" i="88"/>
  <c r="F27" i="88"/>
  <c r="F24" i="88"/>
  <c r="E65" i="87"/>
  <c r="E64" i="87"/>
  <c r="E63" i="87"/>
  <c r="E62" i="87"/>
  <c r="E61" i="87"/>
  <c r="E60" i="87"/>
  <c r="E59" i="87"/>
  <c r="E58" i="87"/>
  <c r="E57" i="87"/>
  <c r="E56" i="87"/>
  <c r="E54" i="87"/>
  <c r="E53" i="87"/>
  <c r="E52" i="87"/>
  <c r="E51" i="87"/>
  <c r="E50" i="87"/>
  <c r="E49" i="87"/>
  <c r="E48" i="87"/>
  <c r="E47" i="87"/>
  <c r="E46" i="87"/>
  <c r="E45" i="87"/>
  <c r="E43" i="87"/>
  <c r="E42" i="87"/>
  <c r="E41" i="87"/>
  <c r="E40" i="87"/>
  <c r="E39" i="87"/>
  <c r="E38" i="87"/>
  <c r="E37" i="87"/>
  <c r="E36" i="87"/>
  <c r="E35" i="87"/>
  <c r="E34" i="87"/>
  <c r="E32" i="87"/>
  <c r="E31" i="87"/>
  <c r="E30" i="87"/>
  <c r="E29" i="87"/>
  <c r="E28" i="87"/>
  <c r="E27" i="87"/>
  <c r="E24" i="87"/>
  <c r="H25" i="55"/>
  <c r="S25" i="76"/>
  <c r="G57" i="76"/>
  <c r="AE56" i="107" s="1"/>
  <c r="G56" i="76"/>
  <c r="AE55" i="107" s="1"/>
  <c r="G55" i="76"/>
  <c r="AE54" i="107" s="1"/>
  <c r="G54" i="76"/>
  <c r="AE53" i="107" s="1"/>
  <c r="G53" i="76"/>
  <c r="AE52" i="107" s="1"/>
  <c r="G51" i="76"/>
  <c r="AE50" i="107" s="1"/>
  <c r="G50" i="76"/>
  <c r="AE49" i="107" s="1"/>
  <c r="G49" i="76"/>
  <c r="AE48" i="107" s="1"/>
  <c r="G48" i="76"/>
  <c r="AE47" i="107" s="1"/>
  <c r="G47" i="76"/>
  <c r="AE46" i="107" s="1"/>
  <c r="G46" i="76"/>
  <c r="AE45" i="107" s="1"/>
  <c r="G45" i="76"/>
  <c r="AE44" i="107" s="1"/>
  <c r="G44" i="76"/>
  <c r="AE43" i="107" s="1"/>
  <c r="G43" i="76"/>
  <c r="AE42" i="107" s="1"/>
  <c r="G42" i="76"/>
  <c r="AE41" i="107" s="1"/>
  <c r="G41" i="76"/>
  <c r="AE40" i="107" s="1"/>
  <c r="G40" i="76"/>
  <c r="AE39" i="107" s="1"/>
  <c r="G39" i="76"/>
  <c r="AE38" i="107" s="1"/>
  <c r="G38" i="76"/>
  <c r="AE37" i="107" s="1"/>
  <c r="G37" i="76"/>
  <c r="AE36" i="107" s="1"/>
  <c r="G35" i="76"/>
  <c r="AE34" i="107" s="1"/>
  <c r="G34" i="76"/>
  <c r="AE33" i="107" s="1"/>
  <c r="G33" i="76"/>
  <c r="AE32" i="107" s="1"/>
  <c r="G32" i="76"/>
  <c r="AE31" i="107" s="1"/>
  <c r="G31" i="76"/>
  <c r="AE30" i="107" s="1"/>
  <c r="G28" i="76"/>
  <c r="AE27" i="107" s="1"/>
  <c r="F24" i="59"/>
  <c r="E65" i="84"/>
  <c r="E64" i="84"/>
  <c r="E63" i="84"/>
  <c r="E62" i="84"/>
  <c r="E61" i="84"/>
  <c r="E60" i="84"/>
  <c r="E59" i="84"/>
  <c r="E58" i="84"/>
  <c r="E57" i="84"/>
  <c r="E56" i="84"/>
  <c r="E54" i="84"/>
  <c r="E53" i="84"/>
  <c r="E52" i="84"/>
  <c r="E51" i="84"/>
  <c r="E50" i="84"/>
  <c r="E49" i="84"/>
  <c r="E48" i="84"/>
  <c r="E47" i="84"/>
  <c r="E46" i="84"/>
  <c r="E45" i="84"/>
  <c r="E43" i="84"/>
  <c r="E42" i="84"/>
  <c r="E41" i="84"/>
  <c r="E40" i="84"/>
  <c r="E39" i="84"/>
  <c r="E38" i="84"/>
  <c r="E37" i="84"/>
  <c r="E36" i="84"/>
  <c r="E34" i="84"/>
  <c r="E28" i="84"/>
  <c r="E29" i="84"/>
  <c r="E30" i="84"/>
  <c r="E31" i="84"/>
  <c r="E32" i="84"/>
  <c r="E24" i="84"/>
  <c r="P24" i="95"/>
  <c r="N24" i="95"/>
  <c r="L24" i="95"/>
  <c r="J24" i="95"/>
  <c r="H24" i="95"/>
  <c r="P24" i="53"/>
  <c r="N24" i="53"/>
  <c r="L24" i="53"/>
  <c r="J24" i="53"/>
  <c r="J22" i="53"/>
  <c r="H24" i="53"/>
  <c r="E46" i="146" l="1"/>
  <c r="E45" i="146"/>
  <c r="E44" i="146"/>
  <c r="E43" i="146"/>
  <c r="E42" i="146"/>
  <c r="E41" i="146"/>
  <c r="E40" i="146"/>
  <c r="E39" i="146"/>
  <c r="E38" i="146"/>
  <c r="E37" i="146"/>
  <c r="E35" i="146"/>
  <c r="E34" i="146"/>
  <c r="E33" i="146"/>
  <c r="E32" i="146"/>
  <c r="E31" i="146"/>
  <c r="E30" i="146"/>
  <c r="E29" i="146"/>
  <c r="E28" i="146"/>
  <c r="E27" i="146"/>
  <c r="E26" i="146"/>
  <c r="E24" i="146"/>
  <c r="E23" i="146"/>
  <c r="E22" i="146"/>
  <c r="E21" i="146"/>
  <c r="E20" i="146"/>
  <c r="E19" i="146"/>
  <c r="E18" i="146"/>
  <c r="E17" i="146"/>
  <c r="E16" i="146"/>
  <c r="E15" i="146"/>
  <c r="E13" i="146"/>
  <c r="E12" i="146"/>
  <c r="E11" i="146"/>
  <c r="E10" i="146"/>
  <c r="E9" i="146"/>
  <c r="E8" i="146"/>
  <c r="E46" i="144"/>
  <c r="E45" i="144"/>
  <c r="E44" i="144"/>
  <c r="E43" i="144"/>
  <c r="E42" i="144"/>
  <c r="E41" i="144"/>
  <c r="E40" i="144"/>
  <c r="E39" i="144"/>
  <c r="E38" i="144"/>
  <c r="E37" i="144"/>
  <c r="E35" i="144"/>
  <c r="E34" i="144"/>
  <c r="E33" i="144"/>
  <c r="E32" i="144"/>
  <c r="E31" i="144"/>
  <c r="E30" i="144"/>
  <c r="E29" i="144"/>
  <c r="E28" i="144"/>
  <c r="E27" i="144"/>
  <c r="E26" i="144"/>
  <c r="E24" i="144"/>
  <c r="E23" i="144"/>
  <c r="E22" i="144"/>
  <c r="E21" i="144"/>
  <c r="E20" i="144"/>
  <c r="E19" i="144"/>
  <c r="E18" i="144"/>
  <c r="E17" i="144"/>
  <c r="E16" i="144"/>
  <c r="E15" i="144"/>
  <c r="E13" i="144"/>
  <c r="E12" i="144"/>
  <c r="E11" i="144"/>
  <c r="E10" i="144"/>
  <c r="E9" i="144"/>
  <c r="E8" i="144"/>
  <c r="E46" i="142"/>
  <c r="E45" i="142"/>
  <c r="E44" i="142"/>
  <c r="E43" i="142"/>
  <c r="E42" i="142"/>
  <c r="E41" i="142"/>
  <c r="E40" i="142"/>
  <c r="E39" i="142"/>
  <c r="E38" i="142"/>
  <c r="E37" i="142"/>
  <c r="E35" i="142"/>
  <c r="E34" i="142"/>
  <c r="E33" i="142"/>
  <c r="E32" i="142"/>
  <c r="E31" i="142"/>
  <c r="E30" i="142"/>
  <c r="E29" i="142"/>
  <c r="E28" i="142"/>
  <c r="E27" i="142"/>
  <c r="E26" i="142"/>
  <c r="E24" i="142"/>
  <c r="E23" i="142"/>
  <c r="E22" i="142"/>
  <c r="E21" i="142"/>
  <c r="E20" i="142"/>
  <c r="E19" i="142"/>
  <c r="E18" i="142"/>
  <c r="E17" i="142"/>
  <c r="E16" i="142"/>
  <c r="E15" i="142"/>
  <c r="E13" i="142"/>
  <c r="E12" i="142"/>
  <c r="E11" i="142"/>
  <c r="E10" i="142"/>
  <c r="E9" i="142"/>
  <c r="E8" i="142"/>
  <c r="J20" i="122"/>
  <c r="K24" i="108" l="1"/>
  <c r="N24" i="108" l="1"/>
  <c r="L24" i="108"/>
  <c r="M24" i="108"/>
  <c r="J24" i="108"/>
  <c r="I24" i="108"/>
  <c r="F24" i="108"/>
  <c r="H24" i="108"/>
  <c r="E24" i="108"/>
  <c r="G24" i="108"/>
  <c r="F24" i="107"/>
  <c r="E24" i="107"/>
  <c r="I23" i="109"/>
  <c r="H23" i="109"/>
  <c r="F23" i="109"/>
  <c r="E23" i="109"/>
  <c r="J23" i="109"/>
  <c r="H24" i="107"/>
  <c r="G24" i="107"/>
  <c r="M24" i="107"/>
  <c r="I24" i="107"/>
  <c r="L24" i="107"/>
  <c r="K24" i="107"/>
  <c r="N24" i="107"/>
  <c r="J24" i="107"/>
  <c r="G23" i="79"/>
  <c r="U28" i="107" l="1"/>
  <c r="S22" i="131"/>
  <c r="G22" i="131"/>
  <c r="S21" i="131"/>
  <c r="G21" i="131"/>
  <c r="S20" i="131"/>
  <c r="G20" i="131"/>
  <c r="AB19" i="131"/>
  <c r="AA19" i="131"/>
  <c r="Z19" i="131"/>
  <c r="Y19" i="131"/>
  <c r="X19" i="131"/>
  <c r="W19" i="131"/>
  <c r="V19" i="131"/>
  <c r="U19" i="131"/>
  <c r="T19" i="131"/>
  <c r="S19" i="131"/>
  <c r="N19" i="131"/>
  <c r="M19" i="131"/>
  <c r="L19" i="131"/>
  <c r="K19" i="131"/>
  <c r="J19" i="131"/>
  <c r="I19" i="131"/>
  <c r="H19" i="131"/>
  <c r="G19" i="131"/>
  <c r="F19" i="131"/>
  <c r="E19" i="131"/>
  <c r="S22" i="130"/>
  <c r="G22" i="130"/>
  <c r="S21" i="130"/>
  <c r="G21" i="130"/>
  <c r="S20" i="130"/>
  <c r="G20" i="130"/>
  <c r="AB19" i="130"/>
  <c r="AA19" i="130"/>
  <c r="Z19" i="130"/>
  <c r="Y19" i="130"/>
  <c r="X19" i="130"/>
  <c r="W19" i="130"/>
  <c r="V19" i="130"/>
  <c r="U19" i="130"/>
  <c r="T19" i="130"/>
  <c r="S19" i="130"/>
  <c r="N19" i="130"/>
  <c r="M19" i="130"/>
  <c r="L19" i="130"/>
  <c r="K19" i="130"/>
  <c r="J19" i="130"/>
  <c r="I19" i="130"/>
  <c r="H19" i="130"/>
  <c r="G19" i="130"/>
  <c r="F19" i="130"/>
  <c r="E19" i="130"/>
  <c r="F21" i="100"/>
  <c r="F20" i="100"/>
  <c r="F19" i="100"/>
  <c r="L18" i="100"/>
  <c r="K18" i="100"/>
  <c r="J18" i="100"/>
  <c r="I18" i="100"/>
  <c r="H18" i="100"/>
  <c r="G18" i="100"/>
  <c r="F18" i="100"/>
  <c r="E18" i="100"/>
  <c r="F21" i="88"/>
  <c r="F20" i="88"/>
  <c r="F19" i="88"/>
  <c r="L18" i="88"/>
  <c r="K18" i="88"/>
  <c r="J18" i="88"/>
  <c r="I18" i="88"/>
  <c r="H18" i="88"/>
  <c r="G18" i="88"/>
  <c r="F18" i="88"/>
  <c r="E18" i="88"/>
  <c r="E21" i="87"/>
  <c r="E20" i="87"/>
  <c r="E19" i="87"/>
  <c r="I18" i="87"/>
  <c r="G18" i="87"/>
  <c r="E21" i="58"/>
  <c r="E20" i="58"/>
  <c r="E19" i="58"/>
  <c r="I18" i="58"/>
  <c r="G18" i="58"/>
  <c r="N18" i="99"/>
  <c r="M18" i="99"/>
  <c r="L18" i="99"/>
  <c r="K18" i="99"/>
  <c r="J18" i="99"/>
  <c r="I18" i="99"/>
  <c r="H18" i="99"/>
  <c r="G18" i="99"/>
  <c r="F18" i="99"/>
  <c r="E18" i="99"/>
  <c r="N18" i="56"/>
  <c r="M18" i="56"/>
  <c r="L18" i="56"/>
  <c r="K18" i="56"/>
  <c r="J18" i="56"/>
  <c r="I18" i="56"/>
  <c r="H18" i="56"/>
  <c r="G18" i="56"/>
  <c r="F18" i="56"/>
  <c r="E18" i="56"/>
  <c r="P22" i="98"/>
  <c r="N22" i="98"/>
  <c r="L22" i="98"/>
  <c r="J22" i="98"/>
  <c r="H22" i="98"/>
  <c r="P21" i="98"/>
  <c r="N21" i="98"/>
  <c r="L21" i="98"/>
  <c r="J21" i="98"/>
  <c r="H21" i="98"/>
  <c r="P20" i="98"/>
  <c r="N20" i="98"/>
  <c r="L20" i="98"/>
  <c r="J20" i="98"/>
  <c r="H20" i="98"/>
  <c r="O19" i="98"/>
  <c r="K19" i="98"/>
  <c r="I19" i="98"/>
  <c r="G19" i="98"/>
  <c r="E19" i="98"/>
  <c r="P19" i="98" s="1"/>
  <c r="P22" i="55"/>
  <c r="N22" i="55"/>
  <c r="L22" i="55"/>
  <c r="J22" i="55"/>
  <c r="H22" i="55"/>
  <c r="P21" i="55"/>
  <c r="N21" i="55"/>
  <c r="L21" i="55"/>
  <c r="J21" i="55"/>
  <c r="H21" i="55"/>
  <c r="P20" i="55"/>
  <c r="N20" i="55"/>
  <c r="L20" i="55"/>
  <c r="J20" i="55"/>
  <c r="H20" i="55"/>
  <c r="O19" i="55"/>
  <c r="K19" i="55"/>
  <c r="I19" i="55"/>
  <c r="G19" i="55"/>
  <c r="E19" i="55"/>
  <c r="Z18" i="52"/>
  <c r="Y18" i="52"/>
  <c r="X18" i="52"/>
  <c r="W18" i="52"/>
  <c r="V18" i="52"/>
  <c r="U18" i="52"/>
  <c r="T18" i="52"/>
  <c r="S18" i="52"/>
  <c r="R18" i="52"/>
  <c r="Q18" i="52"/>
  <c r="L18" i="52"/>
  <c r="K18" i="52"/>
  <c r="J18" i="52"/>
  <c r="I18" i="52"/>
  <c r="H18" i="52"/>
  <c r="G18" i="52"/>
  <c r="F18" i="52"/>
  <c r="E18" i="52"/>
  <c r="Z18" i="51"/>
  <c r="Y18" i="51"/>
  <c r="X18" i="51"/>
  <c r="W18" i="51"/>
  <c r="V18" i="51"/>
  <c r="U18" i="51"/>
  <c r="T18" i="51"/>
  <c r="S18" i="51"/>
  <c r="R18" i="51"/>
  <c r="Q18" i="51"/>
  <c r="L18" i="51"/>
  <c r="K18" i="51"/>
  <c r="J18" i="51"/>
  <c r="I18" i="51"/>
  <c r="H18" i="51"/>
  <c r="G18" i="51"/>
  <c r="F18" i="51"/>
  <c r="E18" i="51"/>
  <c r="AB18" i="96"/>
  <c r="AA18" i="96"/>
  <c r="Z18" i="96"/>
  <c r="Y18" i="96"/>
  <c r="X18" i="96"/>
  <c r="W18" i="96"/>
  <c r="V18" i="96"/>
  <c r="U18" i="96"/>
  <c r="T18" i="96"/>
  <c r="S18" i="96"/>
  <c r="R18" i="96"/>
  <c r="M18" i="96"/>
  <c r="L18" i="96"/>
  <c r="K18" i="96"/>
  <c r="J18" i="96"/>
  <c r="I18" i="96"/>
  <c r="H18" i="96"/>
  <c r="G18" i="96"/>
  <c r="F18" i="96"/>
  <c r="E18" i="96"/>
  <c r="AB18" i="45"/>
  <c r="AA18" i="45"/>
  <c r="Z18" i="45"/>
  <c r="Y18" i="45"/>
  <c r="X18" i="45"/>
  <c r="W18" i="45"/>
  <c r="V18" i="45"/>
  <c r="U18" i="45"/>
  <c r="T18" i="45"/>
  <c r="S18" i="45"/>
  <c r="R18" i="45"/>
  <c r="M18" i="45"/>
  <c r="L18" i="45"/>
  <c r="K18" i="45"/>
  <c r="J18" i="45"/>
  <c r="I18" i="45"/>
  <c r="H18" i="45"/>
  <c r="G18" i="45"/>
  <c r="F18" i="45"/>
  <c r="E18" i="45"/>
  <c r="AB18" i="44"/>
  <c r="AA18" i="44"/>
  <c r="Z18" i="44"/>
  <c r="Y18" i="44"/>
  <c r="X18" i="44"/>
  <c r="W18" i="44"/>
  <c r="V18" i="44"/>
  <c r="U18" i="44"/>
  <c r="T18" i="44"/>
  <c r="S18" i="44"/>
  <c r="R18" i="44"/>
  <c r="M18" i="44"/>
  <c r="L18" i="44"/>
  <c r="K18" i="44"/>
  <c r="J18" i="44"/>
  <c r="I18" i="44"/>
  <c r="H18" i="44"/>
  <c r="G18" i="44"/>
  <c r="F18" i="44"/>
  <c r="E18" i="44"/>
  <c r="AB18" i="43"/>
  <c r="AA18" i="43"/>
  <c r="Z18" i="43"/>
  <c r="Y18" i="43"/>
  <c r="X18" i="43"/>
  <c r="W18" i="43"/>
  <c r="V18" i="43"/>
  <c r="U18" i="43"/>
  <c r="T18" i="43"/>
  <c r="S18" i="43"/>
  <c r="R18" i="43"/>
  <c r="M18" i="43"/>
  <c r="L18" i="43"/>
  <c r="K18" i="43"/>
  <c r="J18" i="43"/>
  <c r="I18" i="43"/>
  <c r="H18" i="43"/>
  <c r="G18" i="43"/>
  <c r="F18" i="43"/>
  <c r="E18" i="43"/>
  <c r="BL20" i="135"/>
  <c r="AY20" i="135"/>
  <c r="AL20" i="135"/>
  <c r="U20" i="135"/>
  <c r="H20" i="135"/>
  <c r="E20" i="135"/>
  <c r="Z18" i="17"/>
  <c r="Y18" i="17"/>
  <c r="X18" i="17"/>
  <c r="W18" i="17"/>
  <c r="R18" i="17"/>
  <c r="M18" i="17"/>
  <c r="L18" i="17"/>
  <c r="J18" i="17"/>
  <c r="I18" i="17"/>
  <c r="H18" i="17"/>
  <c r="G18" i="17"/>
  <c r="Z18" i="16"/>
  <c r="Y18" i="16"/>
  <c r="X18" i="16"/>
  <c r="W18" i="16"/>
  <c r="R18" i="16"/>
  <c r="M18" i="16"/>
  <c r="L18" i="16"/>
  <c r="J18" i="16"/>
  <c r="I18" i="16"/>
  <c r="H18" i="16"/>
  <c r="G18" i="16"/>
  <c r="S22" i="79"/>
  <c r="G22" i="79"/>
  <c r="S21" i="79"/>
  <c r="G21" i="79"/>
  <c r="S20" i="79"/>
  <c r="G20" i="79"/>
  <c r="S19" i="79"/>
  <c r="G19" i="79"/>
  <c r="S22" i="76"/>
  <c r="G22" i="76"/>
  <c r="S21" i="76"/>
  <c r="G21" i="76"/>
  <c r="S20" i="76"/>
  <c r="G20" i="76"/>
  <c r="S19" i="76"/>
  <c r="G19" i="76"/>
  <c r="F21" i="85"/>
  <c r="F20" i="85"/>
  <c r="F19" i="85"/>
  <c r="F18" i="85"/>
  <c r="F21" i="59"/>
  <c r="F20" i="59"/>
  <c r="F19" i="59"/>
  <c r="F18" i="59"/>
  <c r="E21" i="84"/>
  <c r="E20" i="84"/>
  <c r="E19" i="84"/>
  <c r="E18" i="84"/>
  <c r="E21" i="57"/>
  <c r="E20" i="57"/>
  <c r="E19" i="57"/>
  <c r="E18" i="57"/>
  <c r="P21" i="95"/>
  <c r="N21" i="95"/>
  <c r="L21" i="95"/>
  <c r="J21" i="95"/>
  <c r="H21" i="95"/>
  <c r="P20" i="95"/>
  <c r="N20" i="95"/>
  <c r="L20" i="95"/>
  <c r="J20" i="95"/>
  <c r="H20" i="95"/>
  <c r="P19" i="95"/>
  <c r="N19" i="95"/>
  <c r="L19" i="95"/>
  <c r="J19" i="95"/>
  <c r="H19" i="95"/>
  <c r="P18" i="95"/>
  <c r="L18" i="95"/>
  <c r="J18" i="95"/>
  <c r="H18" i="95"/>
  <c r="P21" i="53"/>
  <c r="N21" i="53"/>
  <c r="L21" i="53"/>
  <c r="J21" i="53"/>
  <c r="H21" i="53"/>
  <c r="P20" i="53"/>
  <c r="N20" i="53"/>
  <c r="L20" i="53"/>
  <c r="J20" i="53"/>
  <c r="H20" i="53"/>
  <c r="P19" i="53"/>
  <c r="N19" i="53"/>
  <c r="L19" i="53"/>
  <c r="J19" i="53"/>
  <c r="H19" i="53"/>
  <c r="P18" i="53"/>
  <c r="L18" i="53"/>
  <c r="J18" i="53"/>
  <c r="H18" i="53"/>
  <c r="E18" i="58" l="1"/>
  <c r="J19" i="55"/>
  <c r="H19" i="55"/>
  <c r="L19" i="55"/>
  <c r="H19" i="98"/>
  <c r="L19" i="98"/>
  <c r="E18" i="87"/>
  <c r="J19" i="98"/>
  <c r="P19" i="55"/>
  <c r="G18" i="93" l="1"/>
  <c r="F18" i="93" s="1"/>
  <c r="E18" i="93" s="1"/>
  <c r="G18" i="7"/>
  <c r="F18" i="7" s="1"/>
  <c r="E18" i="7" s="1"/>
  <c r="AH18" i="6"/>
  <c r="AJ18" i="6" s="1"/>
  <c r="G18" i="6"/>
  <c r="F18" i="6" s="1"/>
  <c r="E18" i="6" s="1"/>
  <c r="AH18" i="5"/>
  <c r="AI18" i="5" s="1"/>
  <c r="G18" i="5"/>
  <c r="F18" i="5" s="1"/>
  <c r="E18" i="5" s="1"/>
  <c r="AJ18" i="5" l="1"/>
  <c r="AI18" i="6"/>
  <c r="J25" i="121" l="1"/>
  <c r="J23" i="124"/>
  <c r="J23" i="123"/>
  <c r="S22" i="114"/>
  <c r="R22" i="114"/>
  <c r="Q22" i="114"/>
  <c r="P22" i="114"/>
  <c r="O22" i="114"/>
  <c r="N22" i="114"/>
  <c r="M22" i="114"/>
  <c r="S22" i="113"/>
  <c r="R22" i="113"/>
  <c r="Q22" i="113"/>
  <c r="P22" i="113"/>
  <c r="O22" i="113"/>
  <c r="N22" i="113"/>
  <c r="M22" i="113"/>
  <c r="AD22" i="112"/>
  <c r="AC22" i="112"/>
  <c r="AB22" i="112"/>
  <c r="AA22" i="112"/>
  <c r="Z22" i="112"/>
  <c r="R22" i="112" s="1"/>
  <c r="Y22" i="112"/>
  <c r="X22" i="112"/>
  <c r="W22" i="112"/>
  <c r="V22" i="112"/>
  <c r="U22" i="112"/>
  <c r="T22" i="112"/>
  <c r="G22" i="112"/>
  <c r="F22" i="112"/>
  <c r="E22" i="112"/>
  <c r="G22" i="111"/>
  <c r="F22" i="111"/>
  <c r="E22" i="111"/>
  <c r="AD22" i="111"/>
  <c r="AC22" i="111"/>
  <c r="AB22" i="111"/>
  <c r="AA22" i="111"/>
  <c r="Z22" i="111"/>
  <c r="Y22" i="111"/>
  <c r="X22" i="111"/>
  <c r="W22" i="111"/>
  <c r="V22" i="111"/>
  <c r="U22" i="111"/>
  <c r="T22" i="111"/>
  <c r="O22" i="111" s="1"/>
  <c r="R21" i="110"/>
  <c r="Q21" i="110"/>
  <c r="P21" i="110"/>
  <c r="O21" i="110"/>
  <c r="N21" i="110"/>
  <c r="M21" i="110"/>
  <c r="L21" i="110"/>
  <c r="R21" i="109"/>
  <c r="Q21" i="109"/>
  <c r="P21" i="109"/>
  <c r="O21" i="109"/>
  <c r="N21" i="109"/>
  <c r="M21" i="109"/>
  <c r="L21" i="109"/>
  <c r="K21" i="109"/>
  <c r="G21" i="109" s="1"/>
  <c r="AE22" i="108"/>
  <c r="AD22" i="108"/>
  <c r="AC22" i="108"/>
  <c r="AB22" i="108"/>
  <c r="AA22" i="108"/>
  <c r="Z22" i="108"/>
  <c r="Y22" i="108"/>
  <c r="X22" i="108"/>
  <c r="W22" i="108"/>
  <c r="V22" i="108"/>
  <c r="U22" i="108"/>
  <c r="T22" i="108"/>
  <c r="S22" i="108"/>
  <c r="R22" i="108"/>
  <c r="Q22" i="108"/>
  <c r="P22" i="108"/>
  <c r="O22" i="108"/>
  <c r="AD22" i="107"/>
  <c r="AC22" i="107"/>
  <c r="AB22" i="107"/>
  <c r="AA22" i="107"/>
  <c r="Z22" i="107"/>
  <c r="Y22" i="107"/>
  <c r="X22" i="107"/>
  <c r="W22" i="107"/>
  <c r="V22" i="107"/>
  <c r="U22" i="107"/>
  <c r="T22" i="107"/>
  <c r="S22" i="107"/>
  <c r="K22" i="107" s="1"/>
  <c r="R22" i="107"/>
  <c r="Q22" i="107"/>
  <c r="P22" i="107"/>
  <c r="O22" i="107"/>
  <c r="P18" i="107"/>
  <c r="Q18" i="107"/>
  <c r="R18" i="107"/>
  <c r="S18" i="107"/>
  <c r="T18" i="107"/>
  <c r="U18" i="107"/>
  <c r="V18" i="107"/>
  <c r="W18" i="107"/>
  <c r="X18" i="107"/>
  <c r="Y18" i="107"/>
  <c r="Z18" i="107"/>
  <c r="AA18" i="107"/>
  <c r="AB18" i="107"/>
  <c r="AC18" i="107"/>
  <c r="AD18" i="107"/>
  <c r="AE18" i="107"/>
  <c r="P19" i="107"/>
  <c r="Q19" i="107"/>
  <c r="R19" i="107"/>
  <c r="S19" i="107"/>
  <c r="T19" i="107"/>
  <c r="U19" i="107"/>
  <c r="V19" i="107"/>
  <c r="W19" i="107"/>
  <c r="X19" i="107"/>
  <c r="Y19" i="107"/>
  <c r="Z19" i="107"/>
  <c r="AA19" i="107"/>
  <c r="AB19" i="107"/>
  <c r="AC19" i="107"/>
  <c r="AD19" i="107"/>
  <c r="AE19" i="107"/>
  <c r="P20" i="107"/>
  <c r="Q20" i="107"/>
  <c r="R20" i="107"/>
  <c r="S20" i="107"/>
  <c r="T20" i="107"/>
  <c r="U20" i="107"/>
  <c r="V20" i="107"/>
  <c r="W20" i="107"/>
  <c r="X20" i="107"/>
  <c r="Y20" i="107"/>
  <c r="Z20" i="107"/>
  <c r="AA20" i="107"/>
  <c r="AB20" i="107"/>
  <c r="AC20" i="107"/>
  <c r="AD20" i="107"/>
  <c r="AE20" i="107"/>
  <c r="P21" i="107"/>
  <c r="Q21" i="107"/>
  <c r="R21" i="107"/>
  <c r="S21" i="107"/>
  <c r="T21" i="107"/>
  <c r="U21" i="107"/>
  <c r="V21" i="107"/>
  <c r="W21" i="107"/>
  <c r="X21" i="107"/>
  <c r="Y21" i="107"/>
  <c r="Z21" i="107"/>
  <c r="AA21" i="107"/>
  <c r="AB21" i="107"/>
  <c r="AC21" i="107"/>
  <c r="AD21" i="107"/>
  <c r="AE21" i="107"/>
  <c r="S23" i="131"/>
  <c r="G23" i="131"/>
  <c r="S23" i="130"/>
  <c r="G23" i="130"/>
  <c r="F22" i="100"/>
  <c r="F22" i="88"/>
  <c r="E22" i="87"/>
  <c r="E22" i="58"/>
  <c r="P23" i="98"/>
  <c r="N23" i="98"/>
  <c r="L23" i="98"/>
  <c r="J23" i="98"/>
  <c r="H23" i="98"/>
  <c r="P23" i="55"/>
  <c r="N23" i="55"/>
  <c r="L23" i="55"/>
  <c r="J23" i="55"/>
  <c r="H23" i="55"/>
  <c r="G21" i="110" l="1"/>
  <c r="J22" i="112"/>
  <c r="J22" i="113"/>
  <c r="N22" i="108"/>
  <c r="Q22" i="111"/>
  <c r="L22" i="113"/>
  <c r="J21" i="110"/>
  <c r="H21" i="110"/>
  <c r="I21" i="110"/>
  <c r="E21" i="110"/>
  <c r="S21" i="109"/>
  <c r="T21" i="109" s="1"/>
  <c r="I21" i="109"/>
  <c r="H22" i="113"/>
  <c r="I22" i="111"/>
  <c r="K22" i="108"/>
  <c r="M22" i="108"/>
  <c r="G22" i="108"/>
  <c r="R22" i="111"/>
  <c r="M22" i="107"/>
  <c r="E21" i="109"/>
  <c r="E22" i="113"/>
  <c r="H22" i="111"/>
  <c r="L22" i="111"/>
  <c r="P22" i="111"/>
  <c r="E22" i="107"/>
  <c r="G22" i="107"/>
  <c r="F22" i="107"/>
  <c r="N22" i="111"/>
  <c r="J21" i="109"/>
  <c r="F21" i="109"/>
  <c r="I22" i="108"/>
  <c r="F21" i="110"/>
  <c r="H21" i="109"/>
  <c r="F22" i="108"/>
  <c r="E22" i="114"/>
  <c r="L22" i="114"/>
  <c r="K22" i="111"/>
  <c r="M22" i="111"/>
  <c r="G22" i="113"/>
  <c r="S22" i="111"/>
  <c r="H22" i="107"/>
  <c r="F22" i="113"/>
  <c r="I22" i="113"/>
  <c r="K22" i="113"/>
  <c r="M22" i="112"/>
  <c r="H22" i="114"/>
  <c r="H22" i="108"/>
  <c r="S22" i="112"/>
  <c r="F22" i="114"/>
  <c r="J22" i="114"/>
  <c r="I22" i="114"/>
  <c r="G22" i="114"/>
  <c r="K22" i="114"/>
  <c r="E22" i="108"/>
  <c r="L22" i="112"/>
  <c r="H22" i="112"/>
  <c r="O22" i="112"/>
  <c r="P22" i="112"/>
  <c r="K22" i="112"/>
  <c r="N22" i="112"/>
  <c r="J22" i="111"/>
  <c r="L22" i="108"/>
  <c r="J22" i="108"/>
  <c r="L22" i="107"/>
  <c r="J22" i="107"/>
  <c r="N22" i="107"/>
  <c r="I22" i="112"/>
  <c r="Q22" i="112"/>
  <c r="S23" i="79" l="1"/>
  <c r="S23" i="76"/>
  <c r="G23" i="76"/>
  <c r="AE22" i="107" s="1"/>
  <c r="I22" i="107" s="1"/>
  <c r="F17" i="85"/>
  <c r="F22" i="85"/>
  <c r="F22" i="59"/>
  <c r="E17" i="84"/>
  <c r="E22" i="84"/>
  <c r="E22" i="57"/>
  <c r="P22" i="95"/>
  <c r="N22" i="95"/>
  <c r="L22" i="95"/>
  <c r="J22" i="95"/>
  <c r="H22" i="95"/>
  <c r="P22" i="53"/>
  <c r="N22" i="53"/>
  <c r="L22" i="53"/>
  <c r="H22" i="53"/>
  <c r="S41" i="130"/>
  <c r="S41" i="76"/>
  <c r="S40" i="76"/>
  <c r="E40" i="111"/>
  <c r="F40" i="111"/>
  <c r="G40" i="111"/>
  <c r="AA34" i="51"/>
  <c r="J24" i="121"/>
  <c r="F64" i="16"/>
  <c r="G64" i="16"/>
  <c r="H64" i="16"/>
  <c r="I64" i="16"/>
  <c r="J64" i="16"/>
  <c r="K64" i="16"/>
  <c r="L64" i="16"/>
  <c r="M64" i="16"/>
  <c r="E64" i="16"/>
  <c r="AB64" i="76"/>
  <c r="AA64" i="76"/>
  <c r="Z64" i="76"/>
  <c r="Y64" i="76"/>
  <c r="X64" i="76"/>
  <c r="W64" i="76"/>
  <c r="V64" i="76"/>
  <c r="U64" i="76"/>
  <c r="T64" i="76"/>
  <c r="F64" i="76"/>
  <c r="H64" i="76"/>
  <c r="I64" i="76"/>
  <c r="J64" i="76"/>
  <c r="K64" i="76"/>
  <c r="L64" i="76"/>
  <c r="M64" i="76"/>
  <c r="N64" i="76"/>
  <c r="E64" i="76"/>
  <c r="G64" i="59"/>
  <c r="H64" i="59"/>
  <c r="I64" i="59"/>
  <c r="J64" i="59"/>
  <c r="K64" i="59"/>
  <c r="L64" i="59"/>
  <c r="E64" i="59"/>
  <c r="I64" i="57"/>
  <c r="G64" i="57"/>
  <c r="F64" i="54"/>
  <c r="G64" i="54"/>
  <c r="H64" i="54"/>
  <c r="I64" i="54"/>
  <c r="J64" i="54"/>
  <c r="K64" i="54"/>
  <c r="L64" i="54"/>
  <c r="M64" i="54"/>
  <c r="N64" i="54"/>
  <c r="E64" i="54"/>
  <c r="R64" i="49"/>
  <c r="S64" i="49"/>
  <c r="T64" i="49"/>
  <c r="U64" i="49"/>
  <c r="V64" i="49"/>
  <c r="W64" i="49"/>
  <c r="X64" i="49"/>
  <c r="Y64" i="49"/>
  <c r="Z64" i="49"/>
  <c r="F64" i="49"/>
  <c r="G64" i="49"/>
  <c r="H64" i="49"/>
  <c r="I64" i="49"/>
  <c r="J64" i="49"/>
  <c r="K64" i="49"/>
  <c r="L64" i="49"/>
  <c r="Q64" i="49"/>
  <c r="E64" i="49"/>
  <c r="F64" i="92"/>
  <c r="G64" i="92"/>
  <c r="H64" i="92"/>
  <c r="I64" i="92"/>
  <c r="J64" i="92"/>
  <c r="K64" i="92"/>
  <c r="L64" i="92"/>
  <c r="M64" i="92"/>
  <c r="E64" i="92"/>
  <c r="F60" i="8"/>
  <c r="G60" i="8"/>
  <c r="H60" i="8"/>
  <c r="I60" i="8"/>
  <c r="J60" i="8"/>
  <c r="K60" i="8"/>
  <c r="L60" i="8"/>
  <c r="E60" i="8"/>
  <c r="AB64" i="7"/>
  <c r="AA64" i="7"/>
  <c r="Z64" i="7"/>
  <c r="Y64" i="7"/>
  <c r="X64" i="7"/>
  <c r="W64" i="7"/>
  <c r="V64" i="7"/>
  <c r="U64" i="7"/>
  <c r="T64" i="7"/>
  <c r="S64" i="7"/>
  <c r="R64" i="7"/>
  <c r="F64" i="7"/>
  <c r="G64" i="7"/>
  <c r="H64" i="7"/>
  <c r="I64" i="7"/>
  <c r="J64" i="7"/>
  <c r="K64" i="7"/>
  <c r="L64" i="7"/>
  <c r="M64" i="7"/>
  <c r="E64" i="7"/>
  <c r="S63" i="5"/>
  <c r="T63" i="5"/>
  <c r="U63" i="5"/>
  <c r="V63" i="5"/>
  <c r="W63" i="5"/>
  <c r="X63" i="5"/>
  <c r="Y63" i="5"/>
  <c r="Z63" i="5"/>
  <c r="AA63" i="5"/>
  <c r="AB63" i="5"/>
  <c r="R63" i="5"/>
  <c r="F63" i="5"/>
  <c r="G63" i="5"/>
  <c r="H63" i="5"/>
  <c r="I63" i="5"/>
  <c r="J63" i="5"/>
  <c r="K63" i="5"/>
  <c r="L63" i="5"/>
  <c r="M63" i="5"/>
  <c r="E63" i="5"/>
  <c r="F64" i="41"/>
  <c r="G64" i="41"/>
  <c r="H64" i="41"/>
  <c r="E64" i="41"/>
  <c r="I63" i="132"/>
  <c r="G63" i="132"/>
  <c r="E63" i="132"/>
  <c r="BN64" i="3"/>
  <c r="BM64" i="3"/>
  <c r="BL64" i="3"/>
  <c r="BK64" i="3"/>
  <c r="BJ64" i="3"/>
  <c r="BH64" i="3"/>
  <c r="BG64" i="3"/>
  <c r="BF64" i="3"/>
  <c r="BE64" i="3"/>
  <c r="BD64" i="3"/>
  <c r="BB64" i="3"/>
  <c r="BA64" i="3"/>
  <c r="AZ64" i="3"/>
  <c r="AY64" i="3"/>
  <c r="AX64" i="3"/>
  <c r="AW64" i="3"/>
  <c r="AV64" i="3"/>
  <c r="AT64" i="3"/>
  <c r="AS64" i="3"/>
  <c r="AR64" i="3"/>
  <c r="AQ64" i="3"/>
  <c r="AO64" i="3"/>
  <c r="AN64" i="3"/>
  <c r="AM64" i="3"/>
  <c r="AL64" i="3"/>
  <c r="F64" i="3"/>
  <c r="G64" i="3"/>
  <c r="H64" i="3"/>
  <c r="I64" i="3"/>
  <c r="J64" i="3"/>
  <c r="L64" i="3"/>
  <c r="M64" i="3"/>
  <c r="N64" i="3"/>
  <c r="O64" i="3"/>
  <c r="P64" i="3"/>
  <c r="Q64" i="3"/>
  <c r="S64" i="3"/>
  <c r="T64" i="3"/>
  <c r="U64" i="3"/>
  <c r="V64" i="3"/>
  <c r="W64" i="3"/>
  <c r="X64" i="3"/>
  <c r="Z64" i="3"/>
  <c r="AA64" i="3"/>
  <c r="AB64" i="3"/>
  <c r="AC64" i="3"/>
  <c r="AD64" i="3"/>
  <c r="AF64" i="3"/>
  <c r="AG64" i="3"/>
  <c r="E64" i="3"/>
  <c r="Z64" i="91"/>
  <c r="Y64" i="91"/>
  <c r="X64" i="91"/>
  <c r="W64" i="91"/>
  <c r="V64" i="91"/>
  <c r="U64" i="91"/>
  <c r="T64" i="91"/>
  <c r="S64" i="91"/>
  <c r="R64" i="91"/>
  <c r="M64" i="91"/>
  <c r="F64" i="91"/>
  <c r="G64" i="91"/>
  <c r="H64" i="91"/>
  <c r="I64" i="91"/>
  <c r="J64" i="91"/>
  <c r="K64" i="91"/>
  <c r="L64" i="91"/>
  <c r="E64" i="91"/>
  <c r="O64" i="53" l="1"/>
  <c r="M64" i="53"/>
  <c r="K64" i="53"/>
  <c r="I64" i="53"/>
  <c r="G64" i="53"/>
  <c r="E64" i="53"/>
  <c r="J64" i="53" l="1"/>
  <c r="N64" i="53"/>
  <c r="H64" i="53"/>
  <c r="L64" i="53"/>
  <c r="P64" i="53"/>
  <c r="E15" i="106"/>
  <c r="E16" i="106"/>
  <c r="E17" i="106"/>
  <c r="E18" i="106"/>
  <c r="E19" i="106"/>
  <c r="E20" i="106"/>
  <c r="E22" i="106"/>
  <c r="E23" i="106"/>
  <c r="E24" i="106"/>
  <c r="E25" i="106"/>
  <c r="E26" i="106"/>
  <c r="E27" i="106"/>
  <c r="E28" i="106"/>
  <c r="E29" i="106"/>
  <c r="E30" i="106"/>
  <c r="E31" i="106"/>
  <c r="E33" i="106"/>
  <c r="E34" i="106"/>
  <c r="E35" i="106"/>
  <c r="E36" i="106"/>
  <c r="E37" i="106"/>
  <c r="E38" i="106"/>
  <c r="E39" i="106"/>
  <c r="E40" i="106"/>
  <c r="E41" i="106"/>
  <c r="E42" i="106"/>
  <c r="E44" i="106"/>
  <c r="E45" i="106"/>
  <c r="E46" i="106"/>
  <c r="E47" i="106"/>
  <c r="E48" i="106"/>
  <c r="E49" i="106"/>
  <c r="E50" i="106"/>
  <c r="E51" i="106"/>
  <c r="E52" i="106"/>
  <c r="E53" i="106"/>
  <c r="J21" i="124"/>
  <c r="J22" i="124"/>
  <c r="E28" i="124"/>
  <c r="J28" i="124"/>
  <c r="E29" i="124"/>
  <c r="J29" i="124"/>
  <c r="E30" i="124"/>
  <c r="J30" i="124"/>
  <c r="E31" i="124"/>
  <c r="J31" i="124"/>
  <c r="E32" i="124"/>
  <c r="J32" i="124"/>
  <c r="E33" i="124"/>
  <c r="J33" i="124"/>
  <c r="E35" i="124"/>
  <c r="J35" i="124"/>
  <c r="E36" i="124"/>
  <c r="J36" i="124"/>
  <c r="E37" i="124"/>
  <c r="J37" i="124"/>
  <c r="E38" i="124"/>
  <c r="J38" i="124"/>
  <c r="E39" i="124"/>
  <c r="J39" i="124"/>
  <c r="E40" i="124"/>
  <c r="J40" i="124"/>
  <c r="E41" i="124"/>
  <c r="J41" i="124"/>
  <c r="E42" i="124"/>
  <c r="J42" i="124"/>
  <c r="E43" i="124"/>
  <c r="J43" i="124"/>
  <c r="E44" i="124"/>
  <c r="J44" i="124"/>
  <c r="E46" i="124"/>
  <c r="J46" i="124"/>
  <c r="E47" i="124"/>
  <c r="J47" i="124"/>
  <c r="E48" i="124"/>
  <c r="J48" i="124"/>
  <c r="E49" i="124"/>
  <c r="J49" i="124"/>
  <c r="E50" i="124"/>
  <c r="J50" i="124"/>
  <c r="E51" i="124"/>
  <c r="J51" i="124"/>
  <c r="E52" i="124"/>
  <c r="J52" i="124"/>
  <c r="E53" i="124"/>
  <c r="J53" i="124"/>
  <c r="E54" i="124"/>
  <c r="J54" i="124"/>
  <c r="E55" i="124"/>
  <c r="J55" i="124"/>
  <c r="E57" i="124"/>
  <c r="J57" i="124"/>
  <c r="E58" i="124"/>
  <c r="J58" i="124"/>
  <c r="E59" i="124"/>
  <c r="J59" i="124"/>
  <c r="E60" i="124"/>
  <c r="J60" i="124"/>
  <c r="E61" i="124"/>
  <c r="J61" i="124"/>
  <c r="E62" i="124"/>
  <c r="J62" i="124"/>
  <c r="E63" i="124"/>
  <c r="J63" i="124"/>
  <c r="E64" i="124"/>
  <c r="J64" i="124"/>
  <c r="E65" i="124"/>
  <c r="J65" i="124"/>
  <c r="E66" i="124"/>
  <c r="J66" i="124"/>
  <c r="J21" i="123"/>
  <c r="J22" i="123"/>
  <c r="J28" i="123"/>
  <c r="J29" i="123"/>
  <c r="J31" i="123"/>
  <c r="J32" i="123"/>
  <c r="J33" i="123"/>
  <c r="J34" i="123"/>
  <c r="J35" i="123"/>
  <c r="J53" i="123"/>
  <c r="J54" i="123"/>
  <c r="J55" i="123"/>
  <c r="J56" i="123"/>
  <c r="J57" i="123"/>
  <c r="E30" i="122"/>
  <c r="E31" i="122"/>
  <c r="E32" i="122"/>
  <c r="E33" i="122"/>
  <c r="E34" i="122"/>
  <c r="E35" i="122"/>
  <c r="E37" i="122"/>
  <c r="E38" i="122"/>
  <c r="E39" i="122"/>
  <c r="E40" i="122"/>
  <c r="E41" i="122"/>
  <c r="E42" i="122"/>
  <c r="E43" i="122"/>
  <c r="E44" i="122"/>
  <c r="E45" i="122"/>
  <c r="E46" i="122"/>
  <c r="E48" i="122"/>
  <c r="E49" i="122"/>
  <c r="E50" i="122"/>
  <c r="E51" i="122"/>
  <c r="E52" i="122"/>
  <c r="E53" i="122"/>
  <c r="E54" i="122"/>
  <c r="E55" i="122"/>
  <c r="E56" i="122"/>
  <c r="E57" i="122"/>
  <c r="E59" i="122"/>
  <c r="E60" i="122"/>
  <c r="E61" i="122"/>
  <c r="E62" i="122"/>
  <c r="E63" i="122"/>
  <c r="E64" i="122"/>
  <c r="E65" i="122"/>
  <c r="E66" i="122"/>
  <c r="E67" i="122"/>
  <c r="E68" i="122"/>
  <c r="J20" i="121"/>
  <c r="J22" i="121"/>
  <c r="J23" i="121"/>
  <c r="E8" i="114"/>
  <c r="F8" i="114"/>
  <c r="G8" i="114"/>
  <c r="H8" i="114"/>
  <c r="I8" i="114"/>
  <c r="J8" i="114"/>
  <c r="K8" i="114"/>
  <c r="L8" i="114"/>
  <c r="E9" i="114"/>
  <c r="F9" i="114"/>
  <c r="G9" i="114"/>
  <c r="H9" i="114"/>
  <c r="I9" i="114"/>
  <c r="J9" i="114"/>
  <c r="K9" i="114"/>
  <c r="L9" i="114"/>
  <c r="E10" i="114"/>
  <c r="F10" i="114"/>
  <c r="G10" i="114"/>
  <c r="H10" i="114"/>
  <c r="I10" i="114"/>
  <c r="J10" i="114"/>
  <c r="K10" i="114"/>
  <c r="L10" i="114"/>
  <c r="E11" i="114"/>
  <c r="F11" i="114"/>
  <c r="G11" i="114"/>
  <c r="H11" i="114"/>
  <c r="I11" i="114"/>
  <c r="J11" i="114"/>
  <c r="K11" i="114"/>
  <c r="L11" i="114"/>
  <c r="E12" i="114"/>
  <c r="F12" i="114"/>
  <c r="G12" i="114"/>
  <c r="H12" i="114"/>
  <c r="I12" i="114"/>
  <c r="J12" i="114"/>
  <c r="K12" i="114"/>
  <c r="L12" i="114"/>
  <c r="M13" i="114"/>
  <c r="O13" i="114"/>
  <c r="P13" i="114"/>
  <c r="Q13" i="114"/>
  <c r="R13" i="114"/>
  <c r="S13" i="114"/>
  <c r="M14" i="114"/>
  <c r="O14" i="114"/>
  <c r="P14" i="114"/>
  <c r="Q14" i="114"/>
  <c r="R14" i="114"/>
  <c r="K14" i="114" s="1"/>
  <c r="S14" i="114"/>
  <c r="M15" i="114"/>
  <c r="O15" i="114"/>
  <c r="P15" i="114"/>
  <c r="Q15" i="114"/>
  <c r="R15" i="114"/>
  <c r="K15" i="114" s="1"/>
  <c r="S15" i="114"/>
  <c r="M16" i="114"/>
  <c r="N16" i="114"/>
  <c r="O16" i="114"/>
  <c r="P16" i="114"/>
  <c r="Q16" i="114"/>
  <c r="I16" i="114" s="1"/>
  <c r="R16" i="114"/>
  <c r="S16" i="114"/>
  <c r="M17" i="114"/>
  <c r="N17" i="114"/>
  <c r="O17" i="114"/>
  <c r="P17" i="114"/>
  <c r="Q17" i="114"/>
  <c r="I17" i="114" s="1"/>
  <c r="R17" i="114"/>
  <c r="S17" i="114"/>
  <c r="M18" i="114"/>
  <c r="O18" i="114"/>
  <c r="P18" i="114"/>
  <c r="Q18" i="114"/>
  <c r="R18" i="114"/>
  <c r="K18" i="114" s="1"/>
  <c r="S18" i="114"/>
  <c r="M19" i="114"/>
  <c r="N19" i="114"/>
  <c r="O19" i="114"/>
  <c r="P19" i="114"/>
  <c r="Q19" i="114"/>
  <c r="R19" i="114"/>
  <c r="S19" i="114"/>
  <c r="M20" i="114"/>
  <c r="N20" i="114"/>
  <c r="O20" i="114"/>
  <c r="P20" i="114"/>
  <c r="Q20" i="114"/>
  <c r="I20" i="114" s="1"/>
  <c r="R20" i="114"/>
  <c r="S20" i="114"/>
  <c r="M21" i="114"/>
  <c r="N21" i="114"/>
  <c r="O21" i="114"/>
  <c r="P21" i="114"/>
  <c r="Q21" i="114"/>
  <c r="R21" i="114"/>
  <c r="S21" i="114"/>
  <c r="M27" i="114"/>
  <c r="N27" i="114"/>
  <c r="O27" i="114"/>
  <c r="P27" i="114"/>
  <c r="Q27" i="114"/>
  <c r="I27" i="114" s="1"/>
  <c r="R27" i="114"/>
  <c r="S27" i="114"/>
  <c r="M28" i="114"/>
  <c r="N28" i="114"/>
  <c r="O28" i="114"/>
  <c r="P28" i="114"/>
  <c r="Q28" i="114"/>
  <c r="R28" i="114"/>
  <c r="S28" i="114"/>
  <c r="M29" i="114"/>
  <c r="N29" i="114"/>
  <c r="O29" i="114"/>
  <c r="P29" i="114"/>
  <c r="Q29" i="114"/>
  <c r="I29" i="114" s="1"/>
  <c r="R29" i="114"/>
  <c r="S29" i="114"/>
  <c r="M30" i="114"/>
  <c r="N30" i="114"/>
  <c r="O30" i="114"/>
  <c r="P30" i="114"/>
  <c r="Q30" i="114"/>
  <c r="R30" i="114"/>
  <c r="S30" i="114"/>
  <c r="M31" i="114"/>
  <c r="N31" i="114"/>
  <c r="O31" i="114"/>
  <c r="P31" i="114"/>
  <c r="Q31" i="114"/>
  <c r="I31" i="114" s="1"/>
  <c r="R31" i="114"/>
  <c r="S31" i="114"/>
  <c r="M32" i="114"/>
  <c r="N32" i="114"/>
  <c r="O32" i="114"/>
  <c r="P32" i="114"/>
  <c r="Q32" i="114"/>
  <c r="R32" i="114"/>
  <c r="S32" i="114"/>
  <c r="M34" i="114"/>
  <c r="N34" i="114"/>
  <c r="O34" i="114"/>
  <c r="P34" i="114"/>
  <c r="Q34" i="114"/>
  <c r="I34" i="114" s="1"/>
  <c r="R34" i="114"/>
  <c r="S34" i="114"/>
  <c r="M35" i="114"/>
  <c r="N35" i="114"/>
  <c r="O35" i="114"/>
  <c r="P35" i="114"/>
  <c r="Q35" i="114"/>
  <c r="R35" i="114"/>
  <c r="S35" i="114"/>
  <c r="M36" i="114"/>
  <c r="N36" i="114"/>
  <c r="O36" i="114"/>
  <c r="P36" i="114"/>
  <c r="Q36" i="114"/>
  <c r="I36" i="114" s="1"/>
  <c r="R36" i="114"/>
  <c r="S36" i="114"/>
  <c r="M37" i="114"/>
  <c r="N37" i="114"/>
  <c r="O37" i="114"/>
  <c r="P37" i="114"/>
  <c r="Q37" i="114"/>
  <c r="R37" i="114"/>
  <c r="S37" i="114"/>
  <c r="M38" i="114"/>
  <c r="N38" i="114"/>
  <c r="O38" i="114"/>
  <c r="P38" i="114"/>
  <c r="Q38" i="114"/>
  <c r="I38" i="114" s="1"/>
  <c r="R38" i="114"/>
  <c r="S38" i="114"/>
  <c r="M39" i="114"/>
  <c r="N39" i="114"/>
  <c r="O39" i="114"/>
  <c r="P39" i="114"/>
  <c r="Q39" i="114"/>
  <c r="R39" i="114"/>
  <c r="S39" i="114"/>
  <c r="M40" i="114"/>
  <c r="N40" i="114"/>
  <c r="O40" i="114"/>
  <c r="P40" i="114"/>
  <c r="Q40" i="114"/>
  <c r="I40" i="114" s="1"/>
  <c r="R40" i="114"/>
  <c r="S40" i="114"/>
  <c r="M41" i="114"/>
  <c r="N41" i="114"/>
  <c r="O41" i="114"/>
  <c r="P41" i="114"/>
  <c r="Q41" i="114"/>
  <c r="R41" i="114"/>
  <c r="S41" i="114"/>
  <c r="M42" i="114"/>
  <c r="N42" i="114"/>
  <c r="O42" i="114"/>
  <c r="P42" i="114"/>
  <c r="Q42" i="114"/>
  <c r="I42" i="114" s="1"/>
  <c r="R42" i="114"/>
  <c r="S42" i="114"/>
  <c r="M43" i="114"/>
  <c r="N43" i="114"/>
  <c r="O43" i="114"/>
  <c r="P43" i="114"/>
  <c r="Q43" i="114"/>
  <c r="R43" i="114"/>
  <c r="S43" i="114"/>
  <c r="M45" i="114"/>
  <c r="N45" i="114"/>
  <c r="O45" i="114"/>
  <c r="P45" i="114"/>
  <c r="Q45" i="114"/>
  <c r="I45" i="114" s="1"/>
  <c r="R45" i="114"/>
  <c r="S45" i="114"/>
  <c r="M46" i="114"/>
  <c r="N46" i="114"/>
  <c r="O46" i="114"/>
  <c r="P46" i="114"/>
  <c r="Q46" i="114"/>
  <c r="R46" i="114"/>
  <c r="S46" i="114"/>
  <c r="M47" i="114"/>
  <c r="N47" i="114"/>
  <c r="O47" i="114"/>
  <c r="P47" i="114"/>
  <c r="Q47" i="114"/>
  <c r="I47" i="114" s="1"/>
  <c r="R47" i="114"/>
  <c r="S47" i="114"/>
  <c r="M48" i="114"/>
  <c r="N48" i="114"/>
  <c r="O48" i="114"/>
  <c r="P48" i="114"/>
  <c r="Q48" i="114"/>
  <c r="R48" i="114"/>
  <c r="S48" i="114"/>
  <c r="M49" i="114"/>
  <c r="N49" i="114"/>
  <c r="O49" i="114"/>
  <c r="P49" i="114"/>
  <c r="Q49" i="114"/>
  <c r="I49" i="114" s="1"/>
  <c r="R49" i="114"/>
  <c r="S49" i="114"/>
  <c r="M50" i="114"/>
  <c r="N50" i="114"/>
  <c r="O50" i="114"/>
  <c r="P50" i="114"/>
  <c r="Q50" i="114"/>
  <c r="R50" i="114"/>
  <c r="S50" i="114"/>
  <c r="M51" i="114"/>
  <c r="N51" i="114"/>
  <c r="O51" i="114"/>
  <c r="P51" i="114"/>
  <c r="Q51" i="114"/>
  <c r="I51" i="114" s="1"/>
  <c r="R51" i="114"/>
  <c r="S51" i="114"/>
  <c r="M52" i="114"/>
  <c r="N52" i="114"/>
  <c r="O52" i="114"/>
  <c r="P52" i="114"/>
  <c r="Q52" i="114"/>
  <c r="R52" i="114"/>
  <c r="S52" i="114"/>
  <c r="M53" i="114"/>
  <c r="N53" i="114"/>
  <c r="O53" i="114"/>
  <c r="P53" i="114"/>
  <c r="Q53" i="114"/>
  <c r="R53" i="114"/>
  <c r="S53" i="114"/>
  <c r="M54" i="114"/>
  <c r="N54" i="114"/>
  <c r="O54" i="114"/>
  <c r="P54" i="114"/>
  <c r="Q54" i="114"/>
  <c r="R54" i="114"/>
  <c r="S54" i="114"/>
  <c r="M56" i="114"/>
  <c r="N56" i="114"/>
  <c r="O56" i="114"/>
  <c r="P56" i="114"/>
  <c r="Q56" i="114"/>
  <c r="I56" i="114" s="1"/>
  <c r="R56" i="114"/>
  <c r="S56" i="114"/>
  <c r="M57" i="114"/>
  <c r="N57" i="114"/>
  <c r="O57" i="114"/>
  <c r="P57" i="114"/>
  <c r="Q57" i="114"/>
  <c r="R57" i="114"/>
  <c r="S57" i="114"/>
  <c r="M58" i="114"/>
  <c r="N58" i="114"/>
  <c r="O58" i="114"/>
  <c r="P58" i="114"/>
  <c r="Q58" i="114"/>
  <c r="I58" i="114" s="1"/>
  <c r="R58" i="114"/>
  <c r="S58" i="114"/>
  <c r="M59" i="114"/>
  <c r="N59" i="114"/>
  <c r="O59" i="114"/>
  <c r="P59" i="114"/>
  <c r="Q59" i="114"/>
  <c r="R59" i="114"/>
  <c r="S59" i="114"/>
  <c r="M60" i="114"/>
  <c r="N60" i="114"/>
  <c r="O60" i="114"/>
  <c r="P60" i="114"/>
  <c r="Q60" i="114"/>
  <c r="I60" i="114" s="1"/>
  <c r="R60" i="114"/>
  <c r="S60" i="114"/>
  <c r="M61" i="114"/>
  <c r="N61" i="114"/>
  <c r="O61" i="114"/>
  <c r="P61" i="114"/>
  <c r="Q61" i="114"/>
  <c r="R61" i="114"/>
  <c r="S61" i="114"/>
  <c r="M62" i="114"/>
  <c r="N62" i="114"/>
  <c r="O62" i="114"/>
  <c r="P62" i="114"/>
  <c r="Q62" i="114"/>
  <c r="I62" i="114" s="1"/>
  <c r="R62" i="114"/>
  <c r="S62" i="114"/>
  <c r="M63" i="114"/>
  <c r="N63" i="114"/>
  <c r="O63" i="114"/>
  <c r="P63" i="114"/>
  <c r="Q63" i="114"/>
  <c r="R63" i="114"/>
  <c r="S63" i="114"/>
  <c r="M64" i="114"/>
  <c r="N64" i="114"/>
  <c r="O64" i="114"/>
  <c r="P64" i="114"/>
  <c r="Q64" i="114"/>
  <c r="I64" i="114" s="1"/>
  <c r="R64" i="114"/>
  <c r="S64" i="114"/>
  <c r="M65" i="114"/>
  <c r="N65" i="114"/>
  <c r="O65" i="114"/>
  <c r="P65" i="114"/>
  <c r="Q65" i="114"/>
  <c r="R65" i="114"/>
  <c r="S65" i="114"/>
  <c r="E8" i="113"/>
  <c r="F8" i="113"/>
  <c r="G8" i="113"/>
  <c r="H8" i="113"/>
  <c r="I8" i="113"/>
  <c r="J8" i="113"/>
  <c r="K8" i="113"/>
  <c r="L8" i="113"/>
  <c r="E9" i="113"/>
  <c r="F9" i="113"/>
  <c r="G9" i="113"/>
  <c r="H9" i="113"/>
  <c r="I9" i="113"/>
  <c r="J9" i="113"/>
  <c r="K9" i="113"/>
  <c r="L9" i="113"/>
  <c r="E10" i="113"/>
  <c r="F10" i="113"/>
  <c r="G10" i="113"/>
  <c r="H10" i="113"/>
  <c r="I10" i="113"/>
  <c r="J10" i="113"/>
  <c r="K10" i="113"/>
  <c r="L10" i="113"/>
  <c r="E11" i="113"/>
  <c r="F11" i="113"/>
  <c r="G11" i="113"/>
  <c r="H11" i="113"/>
  <c r="I11" i="113"/>
  <c r="J11" i="113"/>
  <c r="K11" i="113"/>
  <c r="L11" i="113"/>
  <c r="E12" i="113"/>
  <c r="F12" i="113"/>
  <c r="G12" i="113"/>
  <c r="H12" i="113"/>
  <c r="I12" i="113"/>
  <c r="J12" i="113"/>
  <c r="K12" i="113"/>
  <c r="L12" i="113"/>
  <c r="M13" i="113"/>
  <c r="O13" i="113"/>
  <c r="P13" i="113"/>
  <c r="Q13" i="113"/>
  <c r="S13" i="113"/>
  <c r="M14" i="113"/>
  <c r="O14" i="113"/>
  <c r="P14" i="113"/>
  <c r="Q14" i="113"/>
  <c r="R14" i="113"/>
  <c r="S14" i="113"/>
  <c r="M15" i="113"/>
  <c r="O15" i="113"/>
  <c r="F15" i="113" s="1"/>
  <c r="P15" i="113"/>
  <c r="Q15" i="113"/>
  <c r="R15" i="113"/>
  <c r="K15" i="113" s="1"/>
  <c r="S15" i="113"/>
  <c r="M16" i="113"/>
  <c r="N16" i="113"/>
  <c r="O16" i="113"/>
  <c r="P16" i="113"/>
  <c r="Q16" i="113"/>
  <c r="R16" i="113"/>
  <c r="S16" i="113"/>
  <c r="M17" i="113"/>
  <c r="N17" i="113"/>
  <c r="O17" i="113"/>
  <c r="P17" i="113"/>
  <c r="Q17" i="113"/>
  <c r="I17" i="113" s="1"/>
  <c r="R17" i="113"/>
  <c r="S17" i="113"/>
  <c r="M18" i="113"/>
  <c r="O18" i="113"/>
  <c r="P18" i="113"/>
  <c r="Q18" i="113"/>
  <c r="R18" i="113"/>
  <c r="S18" i="113"/>
  <c r="M19" i="113"/>
  <c r="N19" i="113"/>
  <c r="O19" i="113"/>
  <c r="P19" i="113"/>
  <c r="Q19" i="113"/>
  <c r="I19" i="113" s="1"/>
  <c r="R19" i="113"/>
  <c r="S19" i="113"/>
  <c r="M20" i="113"/>
  <c r="N20" i="113"/>
  <c r="O20" i="113"/>
  <c r="P20" i="113"/>
  <c r="Q20" i="113"/>
  <c r="R20" i="113"/>
  <c r="S20" i="113"/>
  <c r="M21" i="113"/>
  <c r="N21" i="113"/>
  <c r="O21" i="113"/>
  <c r="P21" i="113"/>
  <c r="Q21" i="113"/>
  <c r="I21" i="113" s="1"/>
  <c r="R21" i="113"/>
  <c r="S21" i="113"/>
  <c r="M27" i="113"/>
  <c r="N27" i="113"/>
  <c r="O27" i="113"/>
  <c r="P27" i="113"/>
  <c r="Q27" i="113"/>
  <c r="I27" i="113" s="1"/>
  <c r="R27" i="113"/>
  <c r="S27" i="113"/>
  <c r="M28" i="113"/>
  <c r="N28" i="113"/>
  <c r="O28" i="113"/>
  <c r="P28" i="113"/>
  <c r="Q28" i="113"/>
  <c r="I28" i="113" s="1"/>
  <c r="R28" i="113"/>
  <c r="S28" i="113"/>
  <c r="M30" i="113"/>
  <c r="N30" i="113"/>
  <c r="O30" i="113"/>
  <c r="P30" i="113"/>
  <c r="Q30" i="113"/>
  <c r="R30" i="113"/>
  <c r="S30" i="113"/>
  <c r="M31" i="113"/>
  <c r="N31" i="113"/>
  <c r="O31" i="113"/>
  <c r="P31" i="113"/>
  <c r="Q31" i="113"/>
  <c r="R31" i="113"/>
  <c r="S31" i="113"/>
  <c r="M32" i="113"/>
  <c r="N32" i="113"/>
  <c r="O32" i="113"/>
  <c r="P32" i="113"/>
  <c r="Q32" i="113"/>
  <c r="R32" i="113"/>
  <c r="S32" i="113"/>
  <c r="M33" i="113"/>
  <c r="N33" i="113"/>
  <c r="O33" i="113"/>
  <c r="P33" i="113"/>
  <c r="Q33" i="113"/>
  <c r="I33" i="113" s="1"/>
  <c r="R33" i="113"/>
  <c r="S33" i="113"/>
  <c r="M34" i="113"/>
  <c r="N34" i="113"/>
  <c r="O34" i="113"/>
  <c r="P34" i="113"/>
  <c r="Q34" i="113"/>
  <c r="R34" i="113"/>
  <c r="S34" i="113"/>
  <c r="M36" i="113"/>
  <c r="N36" i="113"/>
  <c r="O36" i="113"/>
  <c r="P36" i="113"/>
  <c r="Q36" i="113"/>
  <c r="R36" i="113"/>
  <c r="S36" i="113"/>
  <c r="M37" i="113"/>
  <c r="N37" i="113"/>
  <c r="O37" i="113"/>
  <c r="P37" i="113"/>
  <c r="Q37" i="113"/>
  <c r="R37" i="113"/>
  <c r="S37" i="113"/>
  <c r="M38" i="113"/>
  <c r="N38" i="113"/>
  <c r="O38" i="113"/>
  <c r="P38" i="113"/>
  <c r="Q38" i="113"/>
  <c r="I38" i="113" s="1"/>
  <c r="R38" i="113"/>
  <c r="S38" i="113"/>
  <c r="M39" i="113"/>
  <c r="N39" i="113"/>
  <c r="O39" i="113"/>
  <c r="P39" i="113"/>
  <c r="Q39" i="113"/>
  <c r="R39" i="113"/>
  <c r="S39" i="113"/>
  <c r="M40" i="113"/>
  <c r="N40" i="113"/>
  <c r="O40" i="113"/>
  <c r="P40" i="113"/>
  <c r="Q40" i="113"/>
  <c r="R40" i="113"/>
  <c r="S40" i="113"/>
  <c r="M41" i="113"/>
  <c r="N41" i="113"/>
  <c r="O41" i="113"/>
  <c r="P41" i="113"/>
  <c r="Q41" i="113"/>
  <c r="R41" i="113"/>
  <c r="S41" i="113"/>
  <c r="M42" i="113"/>
  <c r="N42" i="113"/>
  <c r="O42" i="113"/>
  <c r="P42" i="113"/>
  <c r="Q42" i="113"/>
  <c r="I42" i="113" s="1"/>
  <c r="R42" i="113"/>
  <c r="S42" i="113"/>
  <c r="M43" i="113"/>
  <c r="N43" i="113"/>
  <c r="O43" i="113"/>
  <c r="P43" i="113"/>
  <c r="Q43" i="113"/>
  <c r="R43" i="113"/>
  <c r="S43" i="113"/>
  <c r="M44" i="113"/>
  <c r="N44" i="113"/>
  <c r="O44" i="113"/>
  <c r="P44" i="113"/>
  <c r="Q44" i="113"/>
  <c r="I44" i="113" s="1"/>
  <c r="R44" i="113"/>
  <c r="S44" i="113"/>
  <c r="M45" i="113"/>
  <c r="N45" i="113"/>
  <c r="O45" i="113"/>
  <c r="P45" i="113"/>
  <c r="Q45" i="113"/>
  <c r="R45" i="113"/>
  <c r="S45" i="113"/>
  <c r="M46" i="113"/>
  <c r="N46" i="113"/>
  <c r="O46" i="113"/>
  <c r="P46" i="113"/>
  <c r="Q46" i="113"/>
  <c r="I46" i="113" s="1"/>
  <c r="R46" i="113"/>
  <c r="S46" i="113"/>
  <c r="M47" i="113"/>
  <c r="N47" i="113"/>
  <c r="O47" i="113"/>
  <c r="P47" i="113"/>
  <c r="Q47" i="113"/>
  <c r="R47" i="113"/>
  <c r="S47" i="113"/>
  <c r="M48" i="113"/>
  <c r="N48" i="113"/>
  <c r="O48" i="113"/>
  <c r="P48" i="113"/>
  <c r="Q48" i="113"/>
  <c r="R48" i="113"/>
  <c r="S48" i="113"/>
  <c r="M49" i="113"/>
  <c r="N49" i="113"/>
  <c r="O49" i="113"/>
  <c r="P49" i="113"/>
  <c r="Q49" i="113"/>
  <c r="R49" i="113"/>
  <c r="S49" i="113"/>
  <c r="M50" i="113"/>
  <c r="N50" i="113"/>
  <c r="O50" i="113"/>
  <c r="P50" i="113"/>
  <c r="Q50" i="113"/>
  <c r="I50" i="113" s="1"/>
  <c r="R50" i="113"/>
  <c r="S50" i="113"/>
  <c r="M52" i="113"/>
  <c r="N52" i="113"/>
  <c r="O52" i="113"/>
  <c r="P52" i="113"/>
  <c r="Q52" i="113"/>
  <c r="R52" i="113"/>
  <c r="S52" i="113"/>
  <c r="M53" i="113"/>
  <c r="N53" i="113"/>
  <c r="O53" i="113"/>
  <c r="P53" i="113"/>
  <c r="Q53" i="113"/>
  <c r="I53" i="113" s="1"/>
  <c r="R53" i="113"/>
  <c r="S53" i="113"/>
  <c r="M54" i="113"/>
  <c r="N54" i="113"/>
  <c r="O54" i="113"/>
  <c r="P54" i="113"/>
  <c r="Q54" i="113"/>
  <c r="R54" i="113"/>
  <c r="S54" i="113"/>
  <c r="M55" i="113"/>
  <c r="N55" i="113"/>
  <c r="O55" i="113"/>
  <c r="P55" i="113"/>
  <c r="Q55" i="113"/>
  <c r="I55" i="113" s="1"/>
  <c r="R55" i="113"/>
  <c r="S55" i="113"/>
  <c r="M56" i="113"/>
  <c r="N56" i="113"/>
  <c r="O56" i="113"/>
  <c r="P56" i="113"/>
  <c r="Q56" i="113"/>
  <c r="R56" i="113"/>
  <c r="S56" i="113"/>
  <c r="H8" i="112"/>
  <c r="I8" i="112"/>
  <c r="J8" i="112"/>
  <c r="K8" i="112"/>
  <c r="L8" i="112"/>
  <c r="M8" i="112"/>
  <c r="N8" i="112"/>
  <c r="O8" i="112"/>
  <c r="P8" i="112"/>
  <c r="Q8" i="112"/>
  <c r="R8" i="112"/>
  <c r="S8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E13" i="112"/>
  <c r="T13" i="112"/>
  <c r="U13" i="112"/>
  <c r="V13" i="112"/>
  <c r="W13" i="112"/>
  <c r="X13" i="112"/>
  <c r="Y13" i="112"/>
  <c r="Z13" i="112"/>
  <c r="AA13" i="112"/>
  <c r="AB13" i="112"/>
  <c r="O13" i="112" s="1"/>
  <c r="AC13" i="112"/>
  <c r="AD13" i="112"/>
  <c r="R13" i="112" s="1"/>
  <c r="E14" i="112"/>
  <c r="T14" i="112"/>
  <c r="U14" i="112"/>
  <c r="V14" i="112"/>
  <c r="W14" i="112"/>
  <c r="X14" i="112"/>
  <c r="Y14" i="112"/>
  <c r="Z14" i="112"/>
  <c r="AA14" i="112"/>
  <c r="AB14" i="112"/>
  <c r="AC14" i="112"/>
  <c r="AD14" i="112"/>
  <c r="E15" i="112"/>
  <c r="T15" i="112"/>
  <c r="U15" i="112"/>
  <c r="V15" i="112"/>
  <c r="W15" i="112"/>
  <c r="X15" i="112"/>
  <c r="Y15" i="112"/>
  <c r="Z15" i="112"/>
  <c r="AA15" i="112"/>
  <c r="AB15" i="112"/>
  <c r="AC15" i="112"/>
  <c r="AD15" i="112"/>
  <c r="E16" i="112"/>
  <c r="T16" i="112"/>
  <c r="U16" i="112"/>
  <c r="V16" i="112"/>
  <c r="W16" i="112"/>
  <c r="X16" i="112"/>
  <c r="Y16" i="112"/>
  <c r="Z16" i="112"/>
  <c r="AA16" i="112"/>
  <c r="AB16" i="112"/>
  <c r="AC16" i="112"/>
  <c r="AD16" i="112"/>
  <c r="E17" i="112"/>
  <c r="T17" i="112"/>
  <c r="U17" i="112"/>
  <c r="V17" i="112"/>
  <c r="W17" i="112"/>
  <c r="X17" i="112"/>
  <c r="Y17" i="112"/>
  <c r="Z17" i="112"/>
  <c r="AA17" i="112"/>
  <c r="AB17" i="112"/>
  <c r="O17" i="112" s="1"/>
  <c r="AC17" i="112"/>
  <c r="AD17" i="112"/>
  <c r="T18" i="112"/>
  <c r="U18" i="112"/>
  <c r="V18" i="112"/>
  <c r="W18" i="112"/>
  <c r="X18" i="112"/>
  <c r="K18" i="112" s="1"/>
  <c r="Y18" i="112"/>
  <c r="Z18" i="112"/>
  <c r="AA18" i="112"/>
  <c r="AB18" i="112"/>
  <c r="O18" i="112" s="1"/>
  <c r="AC18" i="112"/>
  <c r="AD18" i="112"/>
  <c r="E19" i="112"/>
  <c r="F19" i="112"/>
  <c r="G19" i="112"/>
  <c r="T19" i="112"/>
  <c r="U19" i="112"/>
  <c r="V19" i="112"/>
  <c r="W19" i="112"/>
  <c r="X19" i="112"/>
  <c r="K19" i="112" s="1"/>
  <c r="Y19" i="112"/>
  <c r="Z19" i="112"/>
  <c r="AA19" i="112"/>
  <c r="AB19" i="112"/>
  <c r="O19" i="112" s="1"/>
  <c r="AC19" i="112"/>
  <c r="AD19" i="112"/>
  <c r="E20" i="112"/>
  <c r="F20" i="112"/>
  <c r="G20" i="112"/>
  <c r="T20" i="112"/>
  <c r="U20" i="112"/>
  <c r="V20" i="112"/>
  <c r="W20" i="112"/>
  <c r="X20" i="112"/>
  <c r="K20" i="112" s="1"/>
  <c r="Y20" i="112"/>
  <c r="Z20" i="112"/>
  <c r="AA20" i="112"/>
  <c r="AB20" i="112"/>
  <c r="AC20" i="112"/>
  <c r="AD20" i="112"/>
  <c r="E21" i="112"/>
  <c r="F21" i="112"/>
  <c r="G21" i="112"/>
  <c r="T21" i="112"/>
  <c r="U21" i="112"/>
  <c r="V21" i="112"/>
  <c r="W21" i="112"/>
  <c r="X21" i="112"/>
  <c r="K21" i="112" s="1"/>
  <c r="Y21" i="112"/>
  <c r="Z21" i="112"/>
  <c r="AA21" i="112"/>
  <c r="AB21" i="112"/>
  <c r="O21" i="112" s="1"/>
  <c r="AC21" i="112"/>
  <c r="AD21" i="112"/>
  <c r="E27" i="112"/>
  <c r="F27" i="112"/>
  <c r="G27" i="112"/>
  <c r="T27" i="112"/>
  <c r="U27" i="112"/>
  <c r="V27" i="112"/>
  <c r="W27" i="112"/>
  <c r="X27" i="112"/>
  <c r="Y27" i="112"/>
  <c r="Z27" i="112"/>
  <c r="AA27" i="112"/>
  <c r="AB27" i="112"/>
  <c r="AC27" i="112"/>
  <c r="AD27" i="112"/>
  <c r="R27" i="112" s="1"/>
  <c r="E28" i="112"/>
  <c r="F28" i="112"/>
  <c r="G28" i="112"/>
  <c r="T28" i="112"/>
  <c r="U28" i="112"/>
  <c r="V28" i="112"/>
  <c r="W28" i="112"/>
  <c r="X28" i="112"/>
  <c r="Y28" i="112"/>
  <c r="Z28" i="112"/>
  <c r="AA28" i="112"/>
  <c r="AB28" i="112"/>
  <c r="AC28" i="112"/>
  <c r="AD28" i="112"/>
  <c r="E29" i="112"/>
  <c r="F29" i="112"/>
  <c r="G29" i="112"/>
  <c r="T29" i="112"/>
  <c r="U29" i="112"/>
  <c r="V29" i="112"/>
  <c r="W29" i="112"/>
  <c r="X29" i="112"/>
  <c r="Y29" i="112"/>
  <c r="Z29" i="112"/>
  <c r="AA29" i="112"/>
  <c r="AB29" i="112"/>
  <c r="AC29" i="112"/>
  <c r="AD29" i="112"/>
  <c r="E30" i="112"/>
  <c r="F30" i="112"/>
  <c r="G30" i="112"/>
  <c r="T30" i="112"/>
  <c r="U30" i="112"/>
  <c r="V30" i="112"/>
  <c r="W30" i="112"/>
  <c r="X30" i="112"/>
  <c r="K30" i="112" s="1"/>
  <c r="Y30" i="112"/>
  <c r="Z30" i="112"/>
  <c r="AA30" i="112"/>
  <c r="AB30" i="112"/>
  <c r="O30" i="112" s="1"/>
  <c r="AC30" i="112"/>
  <c r="AD30" i="112"/>
  <c r="E31" i="112"/>
  <c r="F31" i="112"/>
  <c r="G31" i="112"/>
  <c r="T31" i="112"/>
  <c r="U31" i="112"/>
  <c r="V31" i="112"/>
  <c r="W31" i="112"/>
  <c r="X31" i="112"/>
  <c r="Y31" i="112"/>
  <c r="Z31" i="112"/>
  <c r="AA31" i="112"/>
  <c r="AB31" i="112"/>
  <c r="O31" i="112" s="1"/>
  <c r="AC31" i="112"/>
  <c r="AD31" i="112"/>
  <c r="E32" i="112"/>
  <c r="F32" i="112"/>
  <c r="G32" i="112"/>
  <c r="T32" i="112"/>
  <c r="U32" i="112"/>
  <c r="V32" i="112"/>
  <c r="W32" i="112"/>
  <c r="X32" i="112"/>
  <c r="Y32" i="112"/>
  <c r="Z32" i="112"/>
  <c r="AA32" i="112"/>
  <c r="AB32" i="112"/>
  <c r="AC32" i="112"/>
  <c r="AD32" i="112"/>
  <c r="E34" i="112"/>
  <c r="F34" i="112"/>
  <c r="G34" i="112"/>
  <c r="T34" i="112"/>
  <c r="U34" i="112"/>
  <c r="V34" i="112"/>
  <c r="W34" i="112"/>
  <c r="X34" i="112"/>
  <c r="Y34" i="112"/>
  <c r="Z34" i="112"/>
  <c r="AA34" i="112"/>
  <c r="AB34" i="112"/>
  <c r="AC34" i="112"/>
  <c r="AD34" i="112"/>
  <c r="E35" i="112"/>
  <c r="F35" i="112"/>
  <c r="G35" i="112"/>
  <c r="T35" i="112"/>
  <c r="U35" i="112"/>
  <c r="V35" i="112"/>
  <c r="W35" i="112"/>
  <c r="X35" i="112"/>
  <c r="Y35" i="112"/>
  <c r="Z35" i="112"/>
  <c r="AA35" i="112"/>
  <c r="AB35" i="112"/>
  <c r="AC35" i="112"/>
  <c r="AD35" i="112"/>
  <c r="E36" i="112"/>
  <c r="F36" i="112"/>
  <c r="G36" i="112"/>
  <c r="T36" i="112"/>
  <c r="U36" i="112"/>
  <c r="V36" i="112"/>
  <c r="W36" i="112"/>
  <c r="X36" i="112"/>
  <c r="Y36" i="112"/>
  <c r="Z36" i="112"/>
  <c r="AA36" i="112"/>
  <c r="AB36" i="112"/>
  <c r="AC36" i="112"/>
  <c r="AD36" i="112"/>
  <c r="E37" i="112"/>
  <c r="F37" i="112"/>
  <c r="G37" i="112"/>
  <c r="T37" i="112"/>
  <c r="U37" i="112"/>
  <c r="V37" i="112"/>
  <c r="W37" i="112"/>
  <c r="X37" i="112"/>
  <c r="Y37" i="112"/>
  <c r="Z37" i="112"/>
  <c r="AA37" i="112"/>
  <c r="AB37" i="112"/>
  <c r="AC37" i="112"/>
  <c r="AD37" i="112"/>
  <c r="E38" i="112"/>
  <c r="F38" i="112"/>
  <c r="G38" i="112"/>
  <c r="T38" i="112"/>
  <c r="U38" i="112"/>
  <c r="V38" i="112"/>
  <c r="W38" i="112"/>
  <c r="X38" i="112"/>
  <c r="Y38" i="112"/>
  <c r="Z38" i="112"/>
  <c r="AA38" i="112"/>
  <c r="AB38" i="112"/>
  <c r="AC38" i="112"/>
  <c r="AD38" i="112"/>
  <c r="E39" i="112"/>
  <c r="F39" i="112"/>
  <c r="G39" i="112"/>
  <c r="T39" i="112"/>
  <c r="U39" i="112"/>
  <c r="V39" i="112"/>
  <c r="W39" i="112"/>
  <c r="X39" i="112"/>
  <c r="Y39" i="112"/>
  <c r="Z39" i="112"/>
  <c r="AA39" i="112"/>
  <c r="AB39" i="112"/>
  <c r="O39" i="112" s="1"/>
  <c r="AC39" i="112"/>
  <c r="AD39" i="112"/>
  <c r="E40" i="112"/>
  <c r="F40" i="112"/>
  <c r="G40" i="112"/>
  <c r="T40" i="112"/>
  <c r="U40" i="112"/>
  <c r="V40" i="112"/>
  <c r="W40" i="112"/>
  <c r="X40" i="112"/>
  <c r="Y40" i="112"/>
  <c r="Z40" i="112"/>
  <c r="AA40" i="112"/>
  <c r="AB40" i="112"/>
  <c r="AC40" i="112"/>
  <c r="AD40" i="112"/>
  <c r="E41" i="112"/>
  <c r="F41" i="112"/>
  <c r="G41" i="112"/>
  <c r="T41" i="112"/>
  <c r="U41" i="112"/>
  <c r="V41" i="112"/>
  <c r="W41" i="112"/>
  <c r="X41" i="112"/>
  <c r="K41" i="112" s="1"/>
  <c r="Y41" i="112"/>
  <c r="Z41" i="112"/>
  <c r="AA41" i="112"/>
  <c r="AB41" i="112"/>
  <c r="O41" i="112" s="1"/>
  <c r="AC41" i="112"/>
  <c r="AD41" i="112"/>
  <c r="E42" i="112"/>
  <c r="F42" i="112"/>
  <c r="G42" i="112"/>
  <c r="T42" i="112"/>
  <c r="U42" i="112"/>
  <c r="V42" i="112"/>
  <c r="W42" i="112"/>
  <c r="X42" i="112"/>
  <c r="Y42" i="112"/>
  <c r="Z42" i="112"/>
  <c r="AA42" i="112"/>
  <c r="AB42" i="112"/>
  <c r="O42" i="112" s="1"/>
  <c r="AC42" i="112"/>
  <c r="AD42" i="112"/>
  <c r="E43" i="112"/>
  <c r="F43" i="112"/>
  <c r="G43" i="112"/>
  <c r="T43" i="112"/>
  <c r="U43" i="112"/>
  <c r="V43" i="112"/>
  <c r="W43" i="112"/>
  <c r="X43" i="112"/>
  <c r="Y43" i="112"/>
  <c r="Z43" i="112"/>
  <c r="AA43" i="112"/>
  <c r="AB43" i="112"/>
  <c r="O43" i="112" s="1"/>
  <c r="AC43" i="112"/>
  <c r="AD43" i="112"/>
  <c r="E45" i="112"/>
  <c r="F45" i="112"/>
  <c r="G45" i="112"/>
  <c r="T45" i="112"/>
  <c r="U45" i="112"/>
  <c r="V45" i="112"/>
  <c r="W45" i="112"/>
  <c r="X45" i="112"/>
  <c r="K45" i="112" s="1"/>
  <c r="Y45" i="112"/>
  <c r="Z45" i="112"/>
  <c r="AA45" i="112"/>
  <c r="AB45" i="112"/>
  <c r="O45" i="112" s="1"/>
  <c r="AC45" i="112"/>
  <c r="AD45" i="112"/>
  <c r="E46" i="112"/>
  <c r="F46" i="112"/>
  <c r="G46" i="112"/>
  <c r="T46" i="112"/>
  <c r="U46" i="112"/>
  <c r="V46" i="112"/>
  <c r="W46" i="112"/>
  <c r="X46" i="112"/>
  <c r="Y46" i="112"/>
  <c r="Z46" i="112"/>
  <c r="AA46" i="112"/>
  <c r="AB46" i="112"/>
  <c r="O46" i="112" s="1"/>
  <c r="AC46" i="112"/>
  <c r="AD46" i="112"/>
  <c r="E47" i="112"/>
  <c r="F47" i="112"/>
  <c r="G47" i="112"/>
  <c r="T47" i="112"/>
  <c r="U47" i="112"/>
  <c r="V47" i="112"/>
  <c r="W47" i="112"/>
  <c r="X47" i="112"/>
  <c r="Y47" i="112"/>
  <c r="Z47" i="112"/>
  <c r="AA47" i="112"/>
  <c r="AB47" i="112"/>
  <c r="AC47" i="112"/>
  <c r="AD47" i="112"/>
  <c r="E48" i="112"/>
  <c r="F48" i="112"/>
  <c r="G48" i="112"/>
  <c r="T48" i="112"/>
  <c r="U48" i="112"/>
  <c r="V48" i="112"/>
  <c r="W48" i="112"/>
  <c r="X48" i="112"/>
  <c r="K48" i="112" s="1"/>
  <c r="Y48" i="112"/>
  <c r="Z48" i="112"/>
  <c r="AA48" i="112"/>
  <c r="AB48" i="112"/>
  <c r="O48" i="112" s="1"/>
  <c r="AC48" i="112"/>
  <c r="AD48" i="112"/>
  <c r="E49" i="112"/>
  <c r="F49" i="112"/>
  <c r="G49" i="112"/>
  <c r="T49" i="112"/>
  <c r="U49" i="112"/>
  <c r="V49" i="112"/>
  <c r="W49" i="112"/>
  <c r="X49" i="112"/>
  <c r="Y49" i="112"/>
  <c r="Z49" i="112"/>
  <c r="AA49" i="112"/>
  <c r="AB49" i="112"/>
  <c r="AC49" i="112"/>
  <c r="AD49" i="112"/>
  <c r="E50" i="112"/>
  <c r="F50" i="112"/>
  <c r="G50" i="112"/>
  <c r="T50" i="112"/>
  <c r="U50" i="112"/>
  <c r="V50" i="112"/>
  <c r="W50" i="112"/>
  <c r="X50" i="112"/>
  <c r="Y50" i="112"/>
  <c r="Z50" i="112"/>
  <c r="AA50" i="112"/>
  <c r="AB50" i="112"/>
  <c r="AC50" i="112"/>
  <c r="AD50" i="112"/>
  <c r="E51" i="112"/>
  <c r="F51" i="112"/>
  <c r="G51" i="112"/>
  <c r="T51" i="112"/>
  <c r="U51" i="112"/>
  <c r="V51" i="112"/>
  <c r="W51" i="112"/>
  <c r="X51" i="112"/>
  <c r="Y51" i="112"/>
  <c r="Z51" i="112"/>
  <c r="AA51" i="112"/>
  <c r="AB51" i="112"/>
  <c r="AC51" i="112"/>
  <c r="AD51" i="112"/>
  <c r="E52" i="112"/>
  <c r="F52" i="112"/>
  <c r="G52" i="112"/>
  <c r="T52" i="112"/>
  <c r="U52" i="112"/>
  <c r="V52" i="112"/>
  <c r="W52" i="112"/>
  <c r="X52" i="112"/>
  <c r="Y52" i="112"/>
  <c r="Z52" i="112"/>
  <c r="AA52" i="112"/>
  <c r="AB52" i="112"/>
  <c r="O52" i="112" s="1"/>
  <c r="AC52" i="112"/>
  <c r="AD52" i="112"/>
  <c r="E53" i="112"/>
  <c r="F53" i="112"/>
  <c r="G53" i="112"/>
  <c r="T53" i="112"/>
  <c r="U53" i="112"/>
  <c r="V53" i="112"/>
  <c r="W53" i="112"/>
  <c r="X53" i="112"/>
  <c r="Y53" i="112"/>
  <c r="Z53" i="112"/>
  <c r="AA53" i="112"/>
  <c r="AB53" i="112"/>
  <c r="AC53" i="112"/>
  <c r="AD53" i="112"/>
  <c r="E54" i="112"/>
  <c r="F54" i="112"/>
  <c r="G54" i="112"/>
  <c r="T54" i="112"/>
  <c r="U54" i="112"/>
  <c r="V54" i="112"/>
  <c r="W54" i="112"/>
  <c r="X54" i="112"/>
  <c r="Y54" i="112"/>
  <c r="Z54" i="112"/>
  <c r="AA54" i="112"/>
  <c r="AB54" i="112"/>
  <c r="O54" i="112" s="1"/>
  <c r="AC54" i="112"/>
  <c r="AD54" i="112"/>
  <c r="E56" i="112"/>
  <c r="F56" i="112"/>
  <c r="G56" i="112"/>
  <c r="T56" i="112"/>
  <c r="U56" i="112"/>
  <c r="V56" i="112"/>
  <c r="W56" i="112"/>
  <c r="X56" i="112"/>
  <c r="Y56" i="112"/>
  <c r="Z56" i="112"/>
  <c r="AA56" i="112"/>
  <c r="AB56" i="112"/>
  <c r="AC56" i="112"/>
  <c r="AD56" i="112"/>
  <c r="E57" i="112"/>
  <c r="F57" i="112"/>
  <c r="G57" i="112"/>
  <c r="T57" i="112"/>
  <c r="U57" i="112"/>
  <c r="V57" i="112"/>
  <c r="W57" i="112"/>
  <c r="X57" i="112"/>
  <c r="Y57" i="112"/>
  <c r="Z57" i="112"/>
  <c r="AA57" i="112"/>
  <c r="AB57" i="112"/>
  <c r="AC57" i="112"/>
  <c r="AD57" i="112"/>
  <c r="E58" i="112"/>
  <c r="F58" i="112"/>
  <c r="G58" i="112"/>
  <c r="T58" i="112"/>
  <c r="U58" i="112"/>
  <c r="V58" i="112"/>
  <c r="W58" i="112"/>
  <c r="X58" i="112"/>
  <c r="K58" i="112" s="1"/>
  <c r="Y58" i="112"/>
  <c r="Z58" i="112"/>
  <c r="AA58" i="112"/>
  <c r="AB58" i="112"/>
  <c r="O58" i="112" s="1"/>
  <c r="AC58" i="112"/>
  <c r="AD58" i="112"/>
  <c r="E59" i="112"/>
  <c r="F59" i="112"/>
  <c r="G59" i="112"/>
  <c r="T59" i="112"/>
  <c r="U59" i="112"/>
  <c r="V59" i="112"/>
  <c r="W59" i="112"/>
  <c r="X59" i="112"/>
  <c r="K59" i="112" s="1"/>
  <c r="Y59" i="112"/>
  <c r="Z59" i="112"/>
  <c r="AA59" i="112"/>
  <c r="AB59" i="112"/>
  <c r="O59" i="112" s="1"/>
  <c r="AC59" i="112"/>
  <c r="AD59" i="112"/>
  <c r="E60" i="112"/>
  <c r="F60" i="112"/>
  <c r="G60" i="112"/>
  <c r="T60" i="112"/>
  <c r="U60" i="112"/>
  <c r="V60" i="112"/>
  <c r="W60" i="112"/>
  <c r="X60" i="112"/>
  <c r="Y60" i="112"/>
  <c r="Z60" i="112"/>
  <c r="AA60" i="112"/>
  <c r="AB60" i="112"/>
  <c r="AC60" i="112"/>
  <c r="AD60" i="112"/>
  <c r="E61" i="112"/>
  <c r="F61" i="112"/>
  <c r="G61" i="112"/>
  <c r="T61" i="112"/>
  <c r="U61" i="112"/>
  <c r="V61" i="112"/>
  <c r="W61" i="112"/>
  <c r="X61" i="112"/>
  <c r="Y61" i="112"/>
  <c r="Z61" i="112"/>
  <c r="AA61" i="112"/>
  <c r="AB61" i="112"/>
  <c r="O61" i="112" s="1"/>
  <c r="AC61" i="112"/>
  <c r="AD61" i="112"/>
  <c r="E62" i="112"/>
  <c r="F62" i="112"/>
  <c r="G62" i="112"/>
  <c r="T62" i="112"/>
  <c r="U62" i="112"/>
  <c r="V62" i="112"/>
  <c r="W62" i="112"/>
  <c r="X62" i="112"/>
  <c r="Y62" i="112"/>
  <c r="Z62" i="112"/>
  <c r="AA62" i="112"/>
  <c r="AB62" i="112"/>
  <c r="AC62" i="112"/>
  <c r="AD62" i="112"/>
  <c r="E63" i="112"/>
  <c r="F63" i="112"/>
  <c r="G63" i="112"/>
  <c r="T63" i="112"/>
  <c r="U63" i="112"/>
  <c r="V63" i="112"/>
  <c r="W63" i="112"/>
  <c r="X63" i="112"/>
  <c r="Y63" i="112"/>
  <c r="Z63" i="112"/>
  <c r="AA63" i="112"/>
  <c r="AB63" i="112"/>
  <c r="O63" i="112" s="1"/>
  <c r="AC63" i="112"/>
  <c r="AD63" i="112"/>
  <c r="E64" i="112"/>
  <c r="F64" i="112"/>
  <c r="G64" i="112"/>
  <c r="T64" i="112"/>
  <c r="U64" i="112"/>
  <c r="V64" i="112"/>
  <c r="W64" i="112"/>
  <c r="X64" i="112"/>
  <c r="Y64" i="112"/>
  <c r="Z64" i="112"/>
  <c r="AA64" i="112"/>
  <c r="AB64" i="112"/>
  <c r="AC64" i="112"/>
  <c r="AD64" i="112"/>
  <c r="E65" i="112"/>
  <c r="F65" i="112"/>
  <c r="G65" i="112"/>
  <c r="T65" i="112"/>
  <c r="U65" i="112"/>
  <c r="V65" i="112"/>
  <c r="W65" i="112"/>
  <c r="X65" i="112"/>
  <c r="K65" i="112" s="1"/>
  <c r="Y65" i="112"/>
  <c r="Z65" i="112"/>
  <c r="AA65" i="112"/>
  <c r="AB65" i="112"/>
  <c r="O65" i="112" s="1"/>
  <c r="AC65" i="112"/>
  <c r="AD65" i="112"/>
  <c r="H8" i="111"/>
  <c r="I8" i="111"/>
  <c r="J8" i="111"/>
  <c r="K8" i="111"/>
  <c r="L8" i="111"/>
  <c r="M8" i="111"/>
  <c r="N8" i="111"/>
  <c r="O8" i="111"/>
  <c r="P8" i="111"/>
  <c r="Q8" i="111"/>
  <c r="R8" i="111"/>
  <c r="S8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J11" i="111"/>
  <c r="K11" i="111"/>
  <c r="L11" i="111"/>
  <c r="M11" i="111"/>
  <c r="N11" i="111"/>
  <c r="O11" i="111"/>
  <c r="P11" i="111"/>
  <c r="Q11" i="111"/>
  <c r="R11" i="111"/>
  <c r="S11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E13" i="111"/>
  <c r="T13" i="111"/>
  <c r="U13" i="111"/>
  <c r="V13" i="111"/>
  <c r="W13" i="111"/>
  <c r="X13" i="111"/>
  <c r="K13" i="111" s="1"/>
  <c r="Y13" i="111"/>
  <c r="AA13" i="111"/>
  <c r="AB13" i="111"/>
  <c r="AC13" i="111"/>
  <c r="AD13" i="111"/>
  <c r="E14" i="111"/>
  <c r="T14" i="111"/>
  <c r="U14" i="111"/>
  <c r="V14" i="111"/>
  <c r="W14" i="111"/>
  <c r="X14" i="111"/>
  <c r="Y14" i="111"/>
  <c r="Z14" i="111"/>
  <c r="AA14" i="111"/>
  <c r="AB14" i="111"/>
  <c r="AC14" i="111"/>
  <c r="AD14" i="111"/>
  <c r="T15" i="111"/>
  <c r="U15" i="111"/>
  <c r="V15" i="111"/>
  <c r="W15" i="111"/>
  <c r="X15" i="111"/>
  <c r="Y15" i="111"/>
  <c r="Z15" i="111"/>
  <c r="AA15" i="111"/>
  <c r="AB15" i="111"/>
  <c r="O15" i="111" s="1"/>
  <c r="AC15" i="111"/>
  <c r="AD15" i="111"/>
  <c r="E16" i="111"/>
  <c r="T16" i="111"/>
  <c r="U16" i="111"/>
  <c r="V16" i="111"/>
  <c r="W16" i="111"/>
  <c r="X16" i="111"/>
  <c r="Y16" i="111"/>
  <c r="Z16" i="111"/>
  <c r="AA16" i="111"/>
  <c r="AB16" i="111"/>
  <c r="AC16" i="111"/>
  <c r="AD16" i="111"/>
  <c r="E17" i="111"/>
  <c r="T17" i="111"/>
  <c r="U17" i="111"/>
  <c r="V17" i="111"/>
  <c r="W17" i="111"/>
  <c r="X17" i="111"/>
  <c r="Y17" i="111"/>
  <c r="Z17" i="111"/>
  <c r="AA17" i="111"/>
  <c r="AB17" i="111"/>
  <c r="O17" i="111" s="1"/>
  <c r="AC17" i="111"/>
  <c r="AD17" i="111"/>
  <c r="T18" i="111"/>
  <c r="U18" i="111"/>
  <c r="V18" i="111"/>
  <c r="W18" i="111"/>
  <c r="X18" i="111"/>
  <c r="K18" i="111" s="1"/>
  <c r="Y18" i="111"/>
  <c r="Z18" i="111"/>
  <c r="AA18" i="111"/>
  <c r="AB18" i="111"/>
  <c r="AC18" i="111"/>
  <c r="AD18" i="111"/>
  <c r="E19" i="111"/>
  <c r="F19" i="111"/>
  <c r="G19" i="111"/>
  <c r="T19" i="111"/>
  <c r="U19" i="111"/>
  <c r="V19" i="111"/>
  <c r="W19" i="111"/>
  <c r="X19" i="111"/>
  <c r="K19" i="111" s="1"/>
  <c r="Y19" i="111"/>
  <c r="Z19" i="111"/>
  <c r="AA19" i="111"/>
  <c r="AB19" i="111"/>
  <c r="O19" i="111" s="1"/>
  <c r="AC19" i="111"/>
  <c r="AD19" i="111"/>
  <c r="R19" i="111" s="1"/>
  <c r="E20" i="111"/>
  <c r="F20" i="111"/>
  <c r="G20" i="111"/>
  <c r="T20" i="111"/>
  <c r="U20" i="111"/>
  <c r="V20" i="111"/>
  <c r="W20" i="111"/>
  <c r="X20" i="111"/>
  <c r="Y20" i="111"/>
  <c r="Z20" i="111"/>
  <c r="AA20" i="111"/>
  <c r="AB20" i="111"/>
  <c r="O20" i="111" s="1"/>
  <c r="AC20" i="111"/>
  <c r="AD20" i="111"/>
  <c r="E21" i="111"/>
  <c r="F21" i="111"/>
  <c r="G21" i="111"/>
  <c r="T21" i="111"/>
  <c r="U21" i="111"/>
  <c r="V21" i="111"/>
  <c r="W21" i="111"/>
  <c r="X21" i="111"/>
  <c r="K21" i="111" s="1"/>
  <c r="Y21" i="111"/>
  <c r="Z21" i="111"/>
  <c r="AA21" i="111"/>
  <c r="AB21" i="111"/>
  <c r="O21" i="111" s="1"/>
  <c r="AC21" i="111"/>
  <c r="AD21" i="111"/>
  <c r="E27" i="111"/>
  <c r="F27" i="111"/>
  <c r="G27" i="111"/>
  <c r="T27" i="111"/>
  <c r="U27" i="111"/>
  <c r="V27" i="111"/>
  <c r="W27" i="111"/>
  <c r="X27" i="111"/>
  <c r="Y27" i="111"/>
  <c r="Z27" i="111"/>
  <c r="AA27" i="111"/>
  <c r="AB27" i="111"/>
  <c r="AC27" i="111"/>
  <c r="AD27" i="111"/>
  <c r="F28" i="111"/>
  <c r="G28" i="111"/>
  <c r="T28" i="111"/>
  <c r="U28" i="111"/>
  <c r="V28" i="111"/>
  <c r="W28" i="111"/>
  <c r="X28" i="111"/>
  <c r="Y28" i="111"/>
  <c r="Z28" i="111"/>
  <c r="AA28" i="111"/>
  <c r="AB28" i="111"/>
  <c r="AC28" i="111"/>
  <c r="AD28" i="111"/>
  <c r="E30" i="111"/>
  <c r="F30" i="111"/>
  <c r="G30" i="111"/>
  <c r="T30" i="111"/>
  <c r="U30" i="111"/>
  <c r="V30" i="111"/>
  <c r="W30" i="111"/>
  <c r="X30" i="111"/>
  <c r="Y30" i="111"/>
  <c r="Z30" i="111"/>
  <c r="AA30" i="111"/>
  <c r="AB30" i="111"/>
  <c r="AC30" i="111"/>
  <c r="AD30" i="111"/>
  <c r="E31" i="111"/>
  <c r="F31" i="111"/>
  <c r="G31" i="111"/>
  <c r="T31" i="111"/>
  <c r="U31" i="111"/>
  <c r="V31" i="111"/>
  <c r="W31" i="111"/>
  <c r="X31" i="111"/>
  <c r="Y31" i="111"/>
  <c r="Z31" i="111"/>
  <c r="AA31" i="111"/>
  <c r="AB31" i="111"/>
  <c r="AC31" i="111"/>
  <c r="AD31" i="111"/>
  <c r="E32" i="111"/>
  <c r="F32" i="111"/>
  <c r="G32" i="111"/>
  <c r="T32" i="111"/>
  <c r="U32" i="111"/>
  <c r="V32" i="111"/>
  <c r="W32" i="111"/>
  <c r="X32" i="111"/>
  <c r="K32" i="111" s="1"/>
  <c r="Y32" i="111"/>
  <c r="Z32" i="111"/>
  <c r="AA32" i="111"/>
  <c r="AB32" i="111"/>
  <c r="AC32" i="111"/>
  <c r="AD32" i="111"/>
  <c r="R32" i="111" s="1"/>
  <c r="E33" i="111"/>
  <c r="F33" i="111"/>
  <c r="G33" i="111"/>
  <c r="T33" i="111"/>
  <c r="U33" i="111"/>
  <c r="V33" i="111"/>
  <c r="W33" i="111"/>
  <c r="X33" i="111"/>
  <c r="K33" i="111" s="1"/>
  <c r="Y33" i="111"/>
  <c r="Z33" i="111"/>
  <c r="AA33" i="111"/>
  <c r="AB33" i="111"/>
  <c r="O33" i="111" s="1"/>
  <c r="AC33" i="111"/>
  <c r="AD33" i="111"/>
  <c r="E34" i="111"/>
  <c r="F34" i="111"/>
  <c r="G34" i="111"/>
  <c r="T34" i="111"/>
  <c r="U34" i="111"/>
  <c r="V34" i="111"/>
  <c r="W34" i="111"/>
  <c r="X34" i="111"/>
  <c r="Y34" i="111"/>
  <c r="Z34" i="111"/>
  <c r="AA34" i="111"/>
  <c r="AB34" i="111"/>
  <c r="AC34" i="111"/>
  <c r="AD34" i="111"/>
  <c r="E36" i="111"/>
  <c r="F36" i="111"/>
  <c r="G36" i="111"/>
  <c r="T36" i="111"/>
  <c r="U36" i="111"/>
  <c r="V36" i="111"/>
  <c r="W36" i="111"/>
  <c r="X36" i="111"/>
  <c r="Y36" i="111"/>
  <c r="Z36" i="111"/>
  <c r="AA36" i="111"/>
  <c r="AB36" i="111"/>
  <c r="AC36" i="111"/>
  <c r="AD36" i="111"/>
  <c r="R36" i="111" s="1"/>
  <c r="E37" i="111"/>
  <c r="F37" i="111"/>
  <c r="G37" i="111"/>
  <c r="T37" i="111"/>
  <c r="U37" i="111"/>
  <c r="V37" i="111"/>
  <c r="W37" i="111"/>
  <c r="X37" i="111"/>
  <c r="Y37" i="111"/>
  <c r="Z37" i="111"/>
  <c r="AA37" i="111"/>
  <c r="AB37" i="111"/>
  <c r="AC37" i="111"/>
  <c r="AD37" i="111"/>
  <c r="E38" i="111"/>
  <c r="F38" i="111"/>
  <c r="G38" i="111"/>
  <c r="T38" i="111"/>
  <c r="U38" i="111"/>
  <c r="V38" i="111"/>
  <c r="W38" i="111"/>
  <c r="X38" i="111"/>
  <c r="K38" i="111" s="1"/>
  <c r="Y38" i="111"/>
  <c r="Z38" i="111"/>
  <c r="AA38" i="111"/>
  <c r="AB38" i="111"/>
  <c r="O38" i="111" s="1"/>
  <c r="AC38" i="111"/>
  <c r="AD38" i="111"/>
  <c r="E39" i="111"/>
  <c r="F39" i="111"/>
  <c r="G39" i="111"/>
  <c r="T39" i="111"/>
  <c r="U39" i="111"/>
  <c r="V39" i="111"/>
  <c r="W39" i="111"/>
  <c r="X39" i="111"/>
  <c r="Y39" i="111"/>
  <c r="Z39" i="111"/>
  <c r="AA39" i="111"/>
  <c r="AB39" i="111"/>
  <c r="O39" i="111" s="1"/>
  <c r="AC39" i="111"/>
  <c r="AD39" i="111"/>
  <c r="T40" i="111"/>
  <c r="U40" i="111"/>
  <c r="V40" i="111"/>
  <c r="W40" i="111"/>
  <c r="X40" i="111"/>
  <c r="K40" i="111" s="1"/>
  <c r="Y40" i="111"/>
  <c r="Z40" i="111"/>
  <c r="AA40" i="111"/>
  <c r="AB40" i="111"/>
  <c r="O40" i="111" s="1"/>
  <c r="AC40" i="111"/>
  <c r="AD40" i="111"/>
  <c r="E41" i="111"/>
  <c r="F41" i="111"/>
  <c r="G41" i="111"/>
  <c r="T41" i="111"/>
  <c r="U41" i="111"/>
  <c r="V41" i="111"/>
  <c r="W41" i="111"/>
  <c r="X41" i="111"/>
  <c r="Y41" i="111"/>
  <c r="Z41" i="111"/>
  <c r="AA41" i="111"/>
  <c r="AB41" i="111"/>
  <c r="AC41" i="111"/>
  <c r="AD41" i="111"/>
  <c r="E42" i="111"/>
  <c r="F42" i="111"/>
  <c r="G42" i="111"/>
  <c r="T42" i="111"/>
  <c r="U42" i="111"/>
  <c r="V42" i="111"/>
  <c r="W42" i="111"/>
  <c r="X42" i="111"/>
  <c r="K42" i="111" s="1"/>
  <c r="Y42" i="111"/>
  <c r="Z42" i="111"/>
  <c r="AA42" i="111"/>
  <c r="AB42" i="111"/>
  <c r="O42" i="111" s="1"/>
  <c r="AC42" i="111"/>
  <c r="AD42" i="111"/>
  <c r="E43" i="111"/>
  <c r="F43" i="111"/>
  <c r="G43" i="111"/>
  <c r="T43" i="111"/>
  <c r="U43" i="111"/>
  <c r="V43" i="111"/>
  <c r="W43" i="111"/>
  <c r="X43" i="111"/>
  <c r="Y43" i="111"/>
  <c r="Z43" i="111"/>
  <c r="AA43" i="111"/>
  <c r="AB43" i="111"/>
  <c r="AC43" i="111"/>
  <c r="AD43" i="111"/>
  <c r="E44" i="111"/>
  <c r="F44" i="111"/>
  <c r="G44" i="111"/>
  <c r="T44" i="111"/>
  <c r="U44" i="111"/>
  <c r="V44" i="111"/>
  <c r="W44" i="111"/>
  <c r="X44" i="111"/>
  <c r="Y44" i="111"/>
  <c r="Z44" i="111"/>
  <c r="AA44" i="111"/>
  <c r="AB44" i="111"/>
  <c r="O44" i="111" s="1"/>
  <c r="AC44" i="111"/>
  <c r="AD44" i="111"/>
  <c r="R44" i="111" s="1"/>
  <c r="E45" i="111"/>
  <c r="F45" i="111"/>
  <c r="G45" i="111"/>
  <c r="T45" i="111"/>
  <c r="U45" i="111"/>
  <c r="V45" i="111"/>
  <c r="W45" i="111"/>
  <c r="X45" i="111"/>
  <c r="Y45" i="111"/>
  <c r="Z45" i="111"/>
  <c r="AA45" i="111"/>
  <c r="AB45" i="111"/>
  <c r="AC45" i="111"/>
  <c r="AD45" i="111"/>
  <c r="E46" i="111"/>
  <c r="F46" i="111"/>
  <c r="G46" i="111"/>
  <c r="T46" i="111"/>
  <c r="U46" i="111"/>
  <c r="V46" i="111"/>
  <c r="W46" i="111"/>
  <c r="X46" i="111"/>
  <c r="K46" i="111" s="1"/>
  <c r="Y46" i="111"/>
  <c r="Z46" i="111"/>
  <c r="AA46" i="111"/>
  <c r="AB46" i="111"/>
  <c r="AC46" i="111"/>
  <c r="AD46" i="111"/>
  <c r="E47" i="111"/>
  <c r="F47" i="111"/>
  <c r="G47" i="111"/>
  <c r="T47" i="111"/>
  <c r="U47" i="111"/>
  <c r="V47" i="111"/>
  <c r="W47" i="111"/>
  <c r="X47" i="111"/>
  <c r="Y47" i="111"/>
  <c r="Z47" i="111"/>
  <c r="AA47" i="111"/>
  <c r="AB47" i="111"/>
  <c r="AC47" i="111"/>
  <c r="AD47" i="111"/>
  <c r="E48" i="111"/>
  <c r="F48" i="111"/>
  <c r="G48" i="111"/>
  <c r="T48" i="111"/>
  <c r="U48" i="111"/>
  <c r="V48" i="111"/>
  <c r="W48" i="111"/>
  <c r="X48" i="111"/>
  <c r="K48" i="111" s="1"/>
  <c r="Y48" i="111"/>
  <c r="Z48" i="111"/>
  <c r="AA48" i="111"/>
  <c r="AB48" i="111"/>
  <c r="AC48" i="111"/>
  <c r="AD48" i="111"/>
  <c r="E49" i="111"/>
  <c r="F49" i="111"/>
  <c r="G49" i="111"/>
  <c r="T49" i="111"/>
  <c r="U49" i="111"/>
  <c r="V49" i="111"/>
  <c r="W49" i="111"/>
  <c r="X49" i="111"/>
  <c r="Y49" i="111"/>
  <c r="Z49" i="111"/>
  <c r="AA49" i="111"/>
  <c r="AB49" i="111"/>
  <c r="AC49" i="111"/>
  <c r="AD49" i="111"/>
  <c r="E50" i="111"/>
  <c r="F50" i="111"/>
  <c r="G50" i="111"/>
  <c r="T50" i="111"/>
  <c r="U50" i="111"/>
  <c r="V50" i="111"/>
  <c r="W50" i="111"/>
  <c r="X50" i="111"/>
  <c r="K50" i="111" s="1"/>
  <c r="Y50" i="111"/>
  <c r="Z50" i="111"/>
  <c r="AA50" i="111"/>
  <c r="AB50" i="111"/>
  <c r="O50" i="111" s="1"/>
  <c r="AC50" i="111"/>
  <c r="AD50" i="111"/>
  <c r="E52" i="111"/>
  <c r="F52" i="111"/>
  <c r="G52" i="111"/>
  <c r="T52" i="111"/>
  <c r="U52" i="111"/>
  <c r="V52" i="111"/>
  <c r="W52" i="111"/>
  <c r="X52" i="111"/>
  <c r="Y52" i="111"/>
  <c r="Z52" i="111"/>
  <c r="AA52" i="111"/>
  <c r="AB52" i="111"/>
  <c r="AC52" i="111"/>
  <c r="AD52" i="111"/>
  <c r="E53" i="111"/>
  <c r="F53" i="111"/>
  <c r="G53" i="111"/>
  <c r="T53" i="111"/>
  <c r="U53" i="111"/>
  <c r="V53" i="111"/>
  <c r="W53" i="111"/>
  <c r="X53" i="111"/>
  <c r="K53" i="111" s="1"/>
  <c r="Y53" i="111"/>
  <c r="Z53" i="111"/>
  <c r="AA53" i="111"/>
  <c r="AB53" i="111"/>
  <c r="AC53" i="111"/>
  <c r="AD53" i="111"/>
  <c r="R53" i="111" s="1"/>
  <c r="E54" i="111"/>
  <c r="F54" i="111"/>
  <c r="G54" i="111"/>
  <c r="T54" i="111"/>
  <c r="U54" i="111"/>
  <c r="V54" i="111"/>
  <c r="W54" i="111"/>
  <c r="X54" i="111"/>
  <c r="K54" i="111" s="1"/>
  <c r="Y54" i="111"/>
  <c r="Z54" i="111"/>
  <c r="AA54" i="111"/>
  <c r="AB54" i="111"/>
  <c r="AC54" i="111"/>
  <c r="AD54" i="111"/>
  <c r="E55" i="111"/>
  <c r="F55" i="111"/>
  <c r="G55" i="111"/>
  <c r="T55" i="111"/>
  <c r="U55" i="111"/>
  <c r="V55" i="111"/>
  <c r="W55" i="111"/>
  <c r="X55" i="111"/>
  <c r="Y55" i="111"/>
  <c r="Z55" i="111"/>
  <c r="AA55" i="111"/>
  <c r="AB55" i="111"/>
  <c r="O55" i="111" s="1"/>
  <c r="AC55" i="111"/>
  <c r="AD55" i="111"/>
  <c r="R55" i="111" s="1"/>
  <c r="E56" i="111"/>
  <c r="F56" i="111"/>
  <c r="G56" i="111"/>
  <c r="T56" i="111"/>
  <c r="U56" i="111"/>
  <c r="V56" i="111"/>
  <c r="W56" i="111"/>
  <c r="X56" i="111"/>
  <c r="Y56" i="111"/>
  <c r="Z56" i="111"/>
  <c r="AA56" i="111"/>
  <c r="AB56" i="111"/>
  <c r="O56" i="111" s="1"/>
  <c r="AC56" i="111"/>
  <c r="AD56" i="111"/>
  <c r="E8" i="110"/>
  <c r="F8" i="110"/>
  <c r="G8" i="110"/>
  <c r="H8" i="110"/>
  <c r="J8" i="110"/>
  <c r="E9" i="110"/>
  <c r="F9" i="110"/>
  <c r="G9" i="110"/>
  <c r="H9" i="110"/>
  <c r="J9" i="110"/>
  <c r="E10" i="110"/>
  <c r="F10" i="110"/>
  <c r="G10" i="110"/>
  <c r="H10" i="110"/>
  <c r="J10" i="110"/>
  <c r="E11" i="110"/>
  <c r="F11" i="110"/>
  <c r="G11" i="110"/>
  <c r="H11" i="110"/>
  <c r="J11" i="110"/>
  <c r="K13" i="110"/>
  <c r="N13" i="110"/>
  <c r="O13" i="110"/>
  <c r="Q13" i="110"/>
  <c r="R13" i="110"/>
  <c r="K14" i="110"/>
  <c r="N14" i="110"/>
  <c r="O14" i="110"/>
  <c r="Q14" i="110"/>
  <c r="R14" i="110"/>
  <c r="K15" i="110"/>
  <c r="L15" i="110"/>
  <c r="M15" i="110"/>
  <c r="N15" i="110"/>
  <c r="O15" i="110"/>
  <c r="P15" i="110"/>
  <c r="Q15" i="110"/>
  <c r="R15" i="110"/>
  <c r="K16" i="110"/>
  <c r="L16" i="110"/>
  <c r="M16" i="110"/>
  <c r="N16" i="110"/>
  <c r="O16" i="110"/>
  <c r="P16" i="110"/>
  <c r="Q16" i="110"/>
  <c r="R16" i="110"/>
  <c r="K17" i="110"/>
  <c r="N17" i="110"/>
  <c r="O17" i="110"/>
  <c r="P17" i="110"/>
  <c r="Q17" i="110"/>
  <c r="R17" i="110"/>
  <c r="K18" i="110"/>
  <c r="L18" i="110"/>
  <c r="M18" i="110"/>
  <c r="N18" i="110"/>
  <c r="O18" i="110"/>
  <c r="P18" i="110"/>
  <c r="Q18" i="110"/>
  <c r="R18" i="110"/>
  <c r="K19" i="110"/>
  <c r="L19" i="110"/>
  <c r="M19" i="110"/>
  <c r="N19" i="110"/>
  <c r="O19" i="110"/>
  <c r="P19" i="110"/>
  <c r="Q19" i="110"/>
  <c r="R19" i="110"/>
  <c r="K20" i="110"/>
  <c r="L20" i="110"/>
  <c r="M20" i="110"/>
  <c r="N20" i="110"/>
  <c r="O20" i="110"/>
  <c r="P20" i="110"/>
  <c r="Q20" i="110"/>
  <c r="R20" i="110"/>
  <c r="K31" i="110"/>
  <c r="L31" i="110"/>
  <c r="M31" i="110"/>
  <c r="N31" i="110"/>
  <c r="O31" i="110"/>
  <c r="P31" i="110"/>
  <c r="Q31" i="110"/>
  <c r="R31" i="110"/>
  <c r="K33" i="110"/>
  <c r="L33" i="110"/>
  <c r="M33" i="110"/>
  <c r="N33" i="110"/>
  <c r="O33" i="110"/>
  <c r="P33" i="110"/>
  <c r="Q33" i="110"/>
  <c r="R33" i="110"/>
  <c r="K34" i="110"/>
  <c r="L34" i="110"/>
  <c r="M34" i="110"/>
  <c r="N34" i="110"/>
  <c r="O34" i="110"/>
  <c r="P34" i="110"/>
  <c r="Q34" i="110"/>
  <c r="R34" i="110"/>
  <c r="K35" i="110"/>
  <c r="L35" i="110"/>
  <c r="M35" i="110"/>
  <c r="N35" i="110"/>
  <c r="O35" i="110"/>
  <c r="P35" i="110"/>
  <c r="Q35" i="110"/>
  <c r="R35" i="110"/>
  <c r="K36" i="110"/>
  <c r="L36" i="110"/>
  <c r="M36" i="110"/>
  <c r="N36" i="110"/>
  <c r="O36" i="110"/>
  <c r="P36" i="110"/>
  <c r="Q36" i="110"/>
  <c r="R36" i="110"/>
  <c r="K37" i="110"/>
  <c r="L37" i="110"/>
  <c r="M37" i="110"/>
  <c r="N37" i="110"/>
  <c r="O37" i="110"/>
  <c r="P37" i="110"/>
  <c r="Q37" i="110"/>
  <c r="R37" i="110"/>
  <c r="K38" i="110"/>
  <c r="L38" i="110"/>
  <c r="M38" i="110"/>
  <c r="N38" i="110"/>
  <c r="O38" i="110"/>
  <c r="P38" i="110"/>
  <c r="Q38" i="110"/>
  <c r="R38" i="110"/>
  <c r="K39" i="110"/>
  <c r="L39" i="110"/>
  <c r="M39" i="110"/>
  <c r="N39" i="110"/>
  <c r="O39" i="110"/>
  <c r="P39" i="110"/>
  <c r="Q39" i="110"/>
  <c r="R39" i="110"/>
  <c r="K40" i="110"/>
  <c r="L40" i="110"/>
  <c r="M40" i="110"/>
  <c r="N40" i="110"/>
  <c r="O40" i="110"/>
  <c r="P40" i="110"/>
  <c r="Q40" i="110"/>
  <c r="R40" i="110"/>
  <c r="K41" i="110"/>
  <c r="L41" i="110"/>
  <c r="M41" i="110"/>
  <c r="N41" i="110"/>
  <c r="O41" i="110"/>
  <c r="P41" i="110"/>
  <c r="Q41" i="110"/>
  <c r="R41" i="110"/>
  <c r="K42" i="110"/>
  <c r="L42" i="110"/>
  <c r="M42" i="110"/>
  <c r="N42" i="110"/>
  <c r="O42" i="110"/>
  <c r="P42" i="110"/>
  <c r="Q42" i="110"/>
  <c r="R42" i="110"/>
  <c r="K44" i="110"/>
  <c r="L44" i="110"/>
  <c r="M44" i="110"/>
  <c r="N44" i="110"/>
  <c r="O44" i="110"/>
  <c r="P44" i="110"/>
  <c r="Q44" i="110"/>
  <c r="R44" i="110"/>
  <c r="K45" i="110"/>
  <c r="L45" i="110"/>
  <c r="M45" i="110"/>
  <c r="N45" i="110"/>
  <c r="O45" i="110"/>
  <c r="P45" i="110"/>
  <c r="Q45" i="110"/>
  <c r="R45" i="110"/>
  <c r="K46" i="110"/>
  <c r="L46" i="110"/>
  <c r="M46" i="110"/>
  <c r="N46" i="110"/>
  <c r="O46" i="110"/>
  <c r="P46" i="110"/>
  <c r="Q46" i="110"/>
  <c r="R46" i="110"/>
  <c r="K47" i="110"/>
  <c r="L47" i="110"/>
  <c r="M47" i="110"/>
  <c r="N47" i="110"/>
  <c r="O47" i="110"/>
  <c r="P47" i="110"/>
  <c r="Q47" i="110"/>
  <c r="R47" i="110"/>
  <c r="K48" i="110"/>
  <c r="L48" i="110"/>
  <c r="M48" i="110"/>
  <c r="N48" i="110"/>
  <c r="O48" i="110"/>
  <c r="P48" i="110"/>
  <c r="Q48" i="110"/>
  <c r="R48" i="110"/>
  <c r="K49" i="110"/>
  <c r="L49" i="110"/>
  <c r="M49" i="110"/>
  <c r="N49" i="110"/>
  <c r="O49" i="110"/>
  <c r="P49" i="110"/>
  <c r="Q49" i="110"/>
  <c r="R49" i="110"/>
  <c r="K50" i="110"/>
  <c r="L50" i="110"/>
  <c r="M50" i="110"/>
  <c r="N50" i="110"/>
  <c r="O50" i="110"/>
  <c r="P50" i="110"/>
  <c r="Q50" i="110"/>
  <c r="R50" i="110"/>
  <c r="K51" i="110"/>
  <c r="L51" i="110"/>
  <c r="M51" i="110"/>
  <c r="N51" i="110"/>
  <c r="O51" i="110"/>
  <c r="P51" i="110"/>
  <c r="Q51" i="110"/>
  <c r="R51" i="110"/>
  <c r="K52" i="110"/>
  <c r="L52" i="110"/>
  <c r="M52" i="110"/>
  <c r="N52" i="110"/>
  <c r="O52" i="110"/>
  <c r="P52" i="110"/>
  <c r="Q52" i="110"/>
  <c r="R52" i="110"/>
  <c r="K53" i="110"/>
  <c r="L53" i="110"/>
  <c r="M53" i="110"/>
  <c r="N53" i="110"/>
  <c r="O53" i="110"/>
  <c r="P53" i="110"/>
  <c r="Q53" i="110"/>
  <c r="R53" i="110"/>
  <c r="K55" i="110"/>
  <c r="L55" i="110"/>
  <c r="M55" i="110"/>
  <c r="N55" i="110"/>
  <c r="O55" i="110"/>
  <c r="P55" i="110"/>
  <c r="Q55" i="110"/>
  <c r="R55" i="110"/>
  <c r="K56" i="110"/>
  <c r="L56" i="110"/>
  <c r="M56" i="110"/>
  <c r="N56" i="110"/>
  <c r="O56" i="110"/>
  <c r="P56" i="110"/>
  <c r="Q56" i="110"/>
  <c r="R56" i="110"/>
  <c r="K57" i="110"/>
  <c r="L57" i="110"/>
  <c r="M57" i="110"/>
  <c r="N57" i="110"/>
  <c r="O57" i="110"/>
  <c r="P57" i="110"/>
  <c r="Q57" i="110"/>
  <c r="R57" i="110"/>
  <c r="K58" i="110"/>
  <c r="L58" i="110"/>
  <c r="M58" i="110"/>
  <c r="N58" i="110"/>
  <c r="O58" i="110"/>
  <c r="P58" i="110"/>
  <c r="Q58" i="110"/>
  <c r="R58" i="110"/>
  <c r="K59" i="110"/>
  <c r="L59" i="110"/>
  <c r="M59" i="110"/>
  <c r="N59" i="110"/>
  <c r="O59" i="110"/>
  <c r="P59" i="110"/>
  <c r="Q59" i="110"/>
  <c r="R59" i="110"/>
  <c r="K60" i="110"/>
  <c r="L60" i="110"/>
  <c r="M60" i="110"/>
  <c r="N60" i="110"/>
  <c r="O60" i="110"/>
  <c r="P60" i="110"/>
  <c r="Q60" i="110"/>
  <c r="R60" i="110"/>
  <c r="K61" i="110"/>
  <c r="L61" i="110"/>
  <c r="M61" i="110"/>
  <c r="N61" i="110"/>
  <c r="O61" i="110"/>
  <c r="P61" i="110"/>
  <c r="Q61" i="110"/>
  <c r="R61" i="110"/>
  <c r="K62" i="110"/>
  <c r="L62" i="110"/>
  <c r="M62" i="110"/>
  <c r="N62" i="110"/>
  <c r="O62" i="110"/>
  <c r="P62" i="110"/>
  <c r="Q62" i="110"/>
  <c r="R62" i="110"/>
  <c r="K63" i="110"/>
  <c r="L63" i="110"/>
  <c r="M63" i="110"/>
  <c r="N63" i="110"/>
  <c r="O63" i="110"/>
  <c r="P63" i="110"/>
  <c r="Q63" i="110"/>
  <c r="R63" i="110"/>
  <c r="K64" i="110"/>
  <c r="L64" i="110"/>
  <c r="M64" i="110"/>
  <c r="N64" i="110"/>
  <c r="O64" i="110"/>
  <c r="P64" i="110"/>
  <c r="Q64" i="110"/>
  <c r="R64" i="110"/>
  <c r="E8" i="109"/>
  <c r="F8" i="109"/>
  <c r="G8" i="109"/>
  <c r="H8" i="109"/>
  <c r="I8" i="109"/>
  <c r="J8" i="109"/>
  <c r="E9" i="109"/>
  <c r="F9" i="109"/>
  <c r="G9" i="109"/>
  <c r="H9" i="109"/>
  <c r="I9" i="109"/>
  <c r="J9" i="109"/>
  <c r="E10" i="109"/>
  <c r="F10" i="109"/>
  <c r="G10" i="109"/>
  <c r="H10" i="109"/>
  <c r="I10" i="109"/>
  <c r="J10" i="109"/>
  <c r="E11" i="109"/>
  <c r="F11" i="109"/>
  <c r="G11" i="109"/>
  <c r="H11" i="109"/>
  <c r="I11" i="109"/>
  <c r="J11" i="109"/>
  <c r="K13" i="109"/>
  <c r="N13" i="109"/>
  <c r="O13" i="109"/>
  <c r="Q13" i="109"/>
  <c r="R13" i="109"/>
  <c r="K14" i="109"/>
  <c r="N14" i="109"/>
  <c r="O14" i="109"/>
  <c r="Q14" i="109"/>
  <c r="R14" i="109"/>
  <c r="K15" i="109"/>
  <c r="L15" i="109"/>
  <c r="M15" i="109"/>
  <c r="N15" i="109"/>
  <c r="O15" i="109"/>
  <c r="P15" i="109"/>
  <c r="Q15" i="109"/>
  <c r="R15" i="109"/>
  <c r="K16" i="109"/>
  <c r="L16" i="109"/>
  <c r="M16" i="109"/>
  <c r="N16" i="109"/>
  <c r="O16" i="109"/>
  <c r="P16" i="109"/>
  <c r="Q16" i="109"/>
  <c r="R16" i="109"/>
  <c r="K17" i="109"/>
  <c r="N17" i="109"/>
  <c r="O17" i="109"/>
  <c r="P17" i="109"/>
  <c r="Q17" i="109"/>
  <c r="R17" i="109"/>
  <c r="K18" i="109"/>
  <c r="L18" i="109"/>
  <c r="M18" i="109"/>
  <c r="N18" i="109"/>
  <c r="O18" i="109"/>
  <c r="P18" i="109"/>
  <c r="Q18" i="109"/>
  <c r="R18" i="109"/>
  <c r="K19" i="109"/>
  <c r="L19" i="109"/>
  <c r="M19" i="109"/>
  <c r="N19" i="109"/>
  <c r="O19" i="109"/>
  <c r="P19" i="109"/>
  <c r="Q19" i="109"/>
  <c r="R19" i="109"/>
  <c r="K20" i="109"/>
  <c r="L20" i="109"/>
  <c r="M20" i="109"/>
  <c r="N20" i="109"/>
  <c r="O20" i="109"/>
  <c r="P20" i="109"/>
  <c r="Q20" i="109"/>
  <c r="L26" i="109"/>
  <c r="M26" i="109"/>
  <c r="N26" i="109"/>
  <c r="O26" i="109"/>
  <c r="P26" i="109"/>
  <c r="Q26" i="109"/>
  <c r="R26" i="109"/>
  <c r="L27" i="109"/>
  <c r="M27" i="109"/>
  <c r="N27" i="109"/>
  <c r="O27" i="109"/>
  <c r="P27" i="109"/>
  <c r="Q27" i="109"/>
  <c r="R27" i="109"/>
  <c r="K29" i="109"/>
  <c r="L29" i="109"/>
  <c r="M29" i="109"/>
  <c r="N29" i="109"/>
  <c r="O29" i="109"/>
  <c r="P29" i="109"/>
  <c r="Q29" i="109"/>
  <c r="R29" i="109"/>
  <c r="K30" i="109"/>
  <c r="L30" i="109"/>
  <c r="M30" i="109"/>
  <c r="N30" i="109"/>
  <c r="O30" i="109"/>
  <c r="P30" i="109"/>
  <c r="Q30" i="109"/>
  <c r="R30" i="109"/>
  <c r="K31" i="109"/>
  <c r="L31" i="109"/>
  <c r="M31" i="109"/>
  <c r="N31" i="109"/>
  <c r="O31" i="109"/>
  <c r="P31" i="109"/>
  <c r="Q31" i="109"/>
  <c r="R31" i="109"/>
  <c r="K32" i="109"/>
  <c r="L32" i="109"/>
  <c r="M32" i="109"/>
  <c r="N32" i="109"/>
  <c r="O32" i="109"/>
  <c r="P32" i="109"/>
  <c r="Q32" i="109"/>
  <c r="R32" i="109"/>
  <c r="K33" i="109"/>
  <c r="L33" i="109"/>
  <c r="M33" i="109"/>
  <c r="N33" i="109"/>
  <c r="O33" i="109"/>
  <c r="P33" i="109"/>
  <c r="Q33" i="109"/>
  <c r="R33" i="109"/>
  <c r="K35" i="109"/>
  <c r="L35" i="109"/>
  <c r="M35" i="109"/>
  <c r="N35" i="109"/>
  <c r="O35" i="109"/>
  <c r="P35" i="109"/>
  <c r="Q35" i="109"/>
  <c r="R35" i="109"/>
  <c r="K36" i="109"/>
  <c r="L36" i="109"/>
  <c r="M36" i="109"/>
  <c r="N36" i="109"/>
  <c r="O36" i="109"/>
  <c r="P36" i="109"/>
  <c r="Q36" i="109"/>
  <c r="R36" i="109"/>
  <c r="K37" i="109"/>
  <c r="L37" i="109"/>
  <c r="M37" i="109"/>
  <c r="N37" i="109"/>
  <c r="O37" i="109"/>
  <c r="P37" i="109"/>
  <c r="Q37" i="109"/>
  <c r="R37" i="109"/>
  <c r="K38" i="109"/>
  <c r="L38" i="109"/>
  <c r="M38" i="109"/>
  <c r="N38" i="109"/>
  <c r="O38" i="109"/>
  <c r="P38" i="109"/>
  <c r="Q38" i="109"/>
  <c r="R38" i="109"/>
  <c r="K39" i="109"/>
  <c r="L39" i="109"/>
  <c r="M39" i="109"/>
  <c r="N39" i="109"/>
  <c r="O39" i="109"/>
  <c r="P39" i="109"/>
  <c r="Q39" i="109"/>
  <c r="R39" i="109"/>
  <c r="K40" i="109"/>
  <c r="L40" i="109"/>
  <c r="M40" i="109"/>
  <c r="N40" i="109"/>
  <c r="O40" i="109"/>
  <c r="P40" i="109"/>
  <c r="Q40" i="109"/>
  <c r="R40" i="109"/>
  <c r="K41" i="109"/>
  <c r="L41" i="109"/>
  <c r="M41" i="109"/>
  <c r="N41" i="109"/>
  <c r="O41" i="109"/>
  <c r="P41" i="109"/>
  <c r="Q41" i="109"/>
  <c r="R41" i="109"/>
  <c r="K42" i="109"/>
  <c r="L42" i="109"/>
  <c r="M42" i="109"/>
  <c r="N42" i="109"/>
  <c r="O42" i="109"/>
  <c r="P42" i="109"/>
  <c r="Q42" i="109"/>
  <c r="R42" i="109"/>
  <c r="K43" i="109"/>
  <c r="L43" i="109"/>
  <c r="M43" i="109"/>
  <c r="N43" i="109"/>
  <c r="O43" i="109"/>
  <c r="P43" i="109"/>
  <c r="Q43" i="109"/>
  <c r="R43" i="109"/>
  <c r="K44" i="109"/>
  <c r="L44" i="109"/>
  <c r="M44" i="109"/>
  <c r="N44" i="109"/>
  <c r="O44" i="109"/>
  <c r="P44" i="109"/>
  <c r="Q44" i="109"/>
  <c r="R44" i="109"/>
  <c r="K45" i="109"/>
  <c r="L45" i="109"/>
  <c r="M45" i="109"/>
  <c r="N45" i="109"/>
  <c r="O45" i="109"/>
  <c r="P45" i="109"/>
  <c r="Q45" i="109"/>
  <c r="R45" i="109"/>
  <c r="K46" i="109"/>
  <c r="L46" i="109"/>
  <c r="M46" i="109"/>
  <c r="N46" i="109"/>
  <c r="O46" i="109"/>
  <c r="P46" i="109"/>
  <c r="Q46" i="109"/>
  <c r="R46" i="109"/>
  <c r="K47" i="109"/>
  <c r="L47" i="109"/>
  <c r="M47" i="109"/>
  <c r="N47" i="109"/>
  <c r="O47" i="109"/>
  <c r="P47" i="109"/>
  <c r="Q47" i="109"/>
  <c r="R47" i="109"/>
  <c r="K48" i="109"/>
  <c r="L48" i="109"/>
  <c r="M48" i="109"/>
  <c r="N48" i="109"/>
  <c r="O48" i="109"/>
  <c r="P48" i="109"/>
  <c r="Q48" i="109"/>
  <c r="R48" i="109"/>
  <c r="K49" i="109"/>
  <c r="L49" i="109"/>
  <c r="M49" i="109"/>
  <c r="N49" i="109"/>
  <c r="O49" i="109"/>
  <c r="P49" i="109"/>
  <c r="Q49" i="109"/>
  <c r="R49" i="109"/>
  <c r="K51" i="109"/>
  <c r="L51" i="109"/>
  <c r="M51" i="109"/>
  <c r="N51" i="109"/>
  <c r="O51" i="109"/>
  <c r="P51" i="109"/>
  <c r="Q51" i="109"/>
  <c r="R51" i="109"/>
  <c r="K52" i="109"/>
  <c r="L52" i="109"/>
  <c r="M52" i="109"/>
  <c r="N52" i="109"/>
  <c r="O52" i="109"/>
  <c r="P52" i="109"/>
  <c r="Q52" i="109"/>
  <c r="R52" i="109"/>
  <c r="K53" i="109"/>
  <c r="L53" i="109"/>
  <c r="M53" i="109"/>
  <c r="N53" i="109"/>
  <c r="O53" i="109"/>
  <c r="P53" i="109"/>
  <c r="Q53" i="109"/>
  <c r="R53" i="109"/>
  <c r="K54" i="109"/>
  <c r="L54" i="109"/>
  <c r="M54" i="109"/>
  <c r="N54" i="109"/>
  <c r="O54" i="109"/>
  <c r="P54" i="109"/>
  <c r="Q54" i="109"/>
  <c r="R54" i="109"/>
  <c r="K55" i="109"/>
  <c r="L55" i="109"/>
  <c r="M55" i="109"/>
  <c r="N55" i="109"/>
  <c r="O55" i="109"/>
  <c r="P55" i="109"/>
  <c r="Q55" i="109"/>
  <c r="R55" i="109"/>
  <c r="I6" i="108"/>
  <c r="K6" i="108"/>
  <c r="L6" i="108"/>
  <c r="I7" i="108"/>
  <c r="K7" i="108"/>
  <c r="L7" i="108"/>
  <c r="E8" i="108"/>
  <c r="F8" i="108"/>
  <c r="G8" i="108"/>
  <c r="H8" i="108"/>
  <c r="I8" i="108"/>
  <c r="J8" i="108"/>
  <c r="K8" i="108"/>
  <c r="L8" i="108"/>
  <c r="M8" i="108"/>
  <c r="N8" i="108"/>
  <c r="E9" i="108"/>
  <c r="F9" i="108"/>
  <c r="G9" i="108"/>
  <c r="H9" i="108"/>
  <c r="I9" i="108"/>
  <c r="J9" i="108"/>
  <c r="K9" i="108"/>
  <c r="L9" i="108"/>
  <c r="M9" i="108"/>
  <c r="N9" i="108"/>
  <c r="E10" i="108"/>
  <c r="F10" i="108"/>
  <c r="G10" i="108"/>
  <c r="H10" i="108"/>
  <c r="I10" i="108"/>
  <c r="J10" i="108"/>
  <c r="K10" i="108"/>
  <c r="L10" i="108"/>
  <c r="M10" i="108"/>
  <c r="N10" i="108"/>
  <c r="E11" i="108"/>
  <c r="F11" i="108"/>
  <c r="G11" i="108"/>
  <c r="H11" i="108"/>
  <c r="I11" i="108"/>
  <c r="J11" i="108"/>
  <c r="K11" i="108"/>
  <c r="L11" i="108"/>
  <c r="M11" i="108"/>
  <c r="N11" i="108"/>
  <c r="E12" i="108"/>
  <c r="F12" i="108"/>
  <c r="G12" i="108"/>
  <c r="H12" i="108"/>
  <c r="I12" i="108"/>
  <c r="J12" i="108"/>
  <c r="K12" i="108"/>
  <c r="L12" i="108"/>
  <c r="M12" i="108"/>
  <c r="N12" i="108"/>
  <c r="O13" i="108"/>
  <c r="P13" i="108"/>
  <c r="Q13" i="108"/>
  <c r="R13" i="108"/>
  <c r="S13" i="108"/>
  <c r="T13" i="108"/>
  <c r="U13" i="108"/>
  <c r="V13" i="108"/>
  <c r="X13" i="108"/>
  <c r="J13" i="108" s="1"/>
  <c r="Z13" i="108"/>
  <c r="AC13" i="108"/>
  <c r="AD13" i="108"/>
  <c r="O14" i="108"/>
  <c r="P14" i="108"/>
  <c r="Q14" i="108"/>
  <c r="R14" i="108"/>
  <c r="S14" i="108"/>
  <c r="T14" i="108"/>
  <c r="U14" i="108"/>
  <c r="V14" i="108"/>
  <c r="X14" i="108"/>
  <c r="Z14" i="108"/>
  <c r="AA14" i="108"/>
  <c r="AB14" i="108"/>
  <c r="AC14" i="108"/>
  <c r="AD14" i="108"/>
  <c r="O15" i="108"/>
  <c r="P15" i="108"/>
  <c r="Q15" i="108"/>
  <c r="R15" i="108"/>
  <c r="S15" i="108"/>
  <c r="T15" i="108"/>
  <c r="U15" i="108"/>
  <c r="V15" i="108"/>
  <c r="X15" i="108"/>
  <c r="Z15" i="108"/>
  <c r="AA15" i="108"/>
  <c r="AB15" i="108"/>
  <c r="AC15" i="108"/>
  <c r="AD15" i="108"/>
  <c r="O16" i="108"/>
  <c r="P16" i="108"/>
  <c r="Q16" i="108"/>
  <c r="R16" i="108"/>
  <c r="S16" i="108"/>
  <c r="T16" i="108"/>
  <c r="U16" i="108"/>
  <c r="V16" i="108"/>
  <c r="W16" i="108"/>
  <c r="X16" i="108"/>
  <c r="Y16" i="108"/>
  <c r="Z16" i="108"/>
  <c r="AA16" i="108"/>
  <c r="AB16" i="108"/>
  <c r="AC16" i="108"/>
  <c r="AD16" i="108"/>
  <c r="O17" i="108"/>
  <c r="P17" i="108"/>
  <c r="Q17" i="108"/>
  <c r="R17" i="108"/>
  <c r="S17" i="108"/>
  <c r="T17" i="108"/>
  <c r="U17" i="108"/>
  <c r="V17" i="108"/>
  <c r="W17" i="108"/>
  <c r="X17" i="108"/>
  <c r="Y17" i="108"/>
  <c r="Z17" i="108"/>
  <c r="AA17" i="108"/>
  <c r="AB17" i="108"/>
  <c r="AC17" i="108"/>
  <c r="AD17" i="108"/>
  <c r="O18" i="108"/>
  <c r="P18" i="108"/>
  <c r="Q18" i="108"/>
  <c r="R18" i="108"/>
  <c r="S18" i="108"/>
  <c r="T18" i="108"/>
  <c r="U18" i="108"/>
  <c r="V18" i="108"/>
  <c r="X18" i="108"/>
  <c r="J18" i="108" s="1"/>
  <c r="Z18" i="108"/>
  <c r="AA18" i="108"/>
  <c r="AB18" i="108"/>
  <c r="AC18" i="108"/>
  <c r="AD18" i="108"/>
  <c r="O19" i="108"/>
  <c r="P19" i="108"/>
  <c r="Q19" i="108"/>
  <c r="R19" i="108"/>
  <c r="S19" i="108"/>
  <c r="T19" i="108"/>
  <c r="U19" i="108"/>
  <c r="V19" i="108"/>
  <c r="W19" i="108"/>
  <c r="K19" i="108" s="1"/>
  <c r="X19" i="108"/>
  <c r="Y19" i="108"/>
  <c r="Z19" i="108"/>
  <c r="AA19" i="108"/>
  <c r="AB19" i="108"/>
  <c r="AC19" i="108"/>
  <c r="AD19" i="108"/>
  <c r="O20" i="108"/>
  <c r="P20" i="108"/>
  <c r="Q20" i="108"/>
  <c r="R20" i="108"/>
  <c r="S20" i="108"/>
  <c r="T20" i="108"/>
  <c r="U20" i="108"/>
  <c r="V20" i="108"/>
  <c r="W20" i="108"/>
  <c r="X20" i="108"/>
  <c r="Y20" i="108"/>
  <c r="Z20" i="108"/>
  <c r="AA20" i="108"/>
  <c r="AB20" i="108"/>
  <c r="AC20" i="108"/>
  <c r="AD20" i="108"/>
  <c r="O21" i="108"/>
  <c r="P21" i="108"/>
  <c r="Q21" i="108"/>
  <c r="R21" i="108"/>
  <c r="S21" i="108"/>
  <c r="T21" i="108"/>
  <c r="U21" i="108"/>
  <c r="V21" i="108"/>
  <c r="W21" i="108"/>
  <c r="X21" i="108"/>
  <c r="Y21" i="108"/>
  <c r="Z21" i="108"/>
  <c r="AA21" i="108"/>
  <c r="AB21" i="108"/>
  <c r="AC21" i="108"/>
  <c r="AD21" i="108"/>
  <c r="O27" i="108"/>
  <c r="P27" i="108"/>
  <c r="Q27" i="108"/>
  <c r="R27" i="108"/>
  <c r="S27" i="108"/>
  <c r="T27" i="108"/>
  <c r="U27" i="108"/>
  <c r="V27" i="108"/>
  <c r="W27" i="108"/>
  <c r="K27" i="108" s="1"/>
  <c r="X27" i="108"/>
  <c r="Y27" i="108"/>
  <c r="Z27" i="108"/>
  <c r="AA27" i="108"/>
  <c r="AB27" i="108"/>
  <c r="AC27" i="108"/>
  <c r="AD27" i="108"/>
  <c r="O28" i="108"/>
  <c r="P28" i="108"/>
  <c r="Q28" i="108"/>
  <c r="R28" i="108"/>
  <c r="S28" i="108"/>
  <c r="T28" i="108"/>
  <c r="U28" i="108"/>
  <c r="V28" i="108"/>
  <c r="W28" i="108"/>
  <c r="X28" i="108"/>
  <c r="Y28" i="108"/>
  <c r="Z28" i="108"/>
  <c r="AA28" i="108"/>
  <c r="AB28" i="108"/>
  <c r="AC28" i="108"/>
  <c r="AD28" i="108"/>
  <c r="O29" i="108"/>
  <c r="P29" i="108"/>
  <c r="Q29" i="108"/>
  <c r="R29" i="108"/>
  <c r="S29" i="108"/>
  <c r="T29" i="108"/>
  <c r="U29" i="108"/>
  <c r="V29" i="108"/>
  <c r="W29" i="108"/>
  <c r="X29" i="108"/>
  <c r="Y29" i="108"/>
  <c r="Z29" i="108"/>
  <c r="AA29" i="108"/>
  <c r="AB29" i="108"/>
  <c r="AC29" i="108"/>
  <c r="AD29" i="108"/>
  <c r="O30" i="108"/>
  <c r="P30" i="108"/>
  <c r="Q30" i="108"/>
  <c r="R30" i="108"/>
  <c r="S30" i="108"/>
  <c r="T30" i="108"/>
  <c r="U30" i="108"/>
  <c r="V30" i="108"/>
  <c r="W30" i="108"/>
  <c r="X30" i="108"/>
  <c r="Y30" i="108"/>
  <c r="Z30" i="108"/>
  <c r="AA30" i="108"/>
  <c r="AB30" i="108"/>
  <c r="AC30" i="108"/>
  <c r="AD30" i="108"/>
  <c r="O31" i="108"/>
  <c r="P31" i="108"/>
  <c r="Q31" i="108"/>
  <c r="R31" i="108"/>
  <c r="S31" i="108"/>
  <c r="T31" i="108"/>
  <c r="U31" i="108"/>
  <c r="V31" i="108"/>
  <c r="W31" i="108"/>
  <c r="X31" i="108"/>
  <c r="Y31" i="108"/>
  <c r="Z31" i="108"/>
  <c r="AA31" i="108"/>
  <c r="AB31" i="108"/>
  <c r="AC31" i="108"/>
  <c r="AD31" i="108"/>
  <c r="O32" i="108"/>
  <c r="P32" i="108"/>
  <c r="Q32" i="108"/>
  <c r="R32" i="108"/>
  <c r="S32" i="108"/>
  <c r="T32" i="108"/>
  <c r="U32" i="108"/>
  <c r="V32" i="108"/>
  <c r="W32" i="108"/>
  <c r="X32" i="108"/>
  <c r="Y32" i="108"/>
  <c r="Z32" i="108"/>
  <c r="M32" i="108" s="1"/>
  <c r="AA32" i="108"/>
  <c r="AB32" i="108"/>
  <c r="AC32" i="108"/>
  <c r="AD32" i="108"/>
  <c r="O34" i="108"/>
  <c r="P34" i="108"/>
  <c r="Q34" i="108"/>
  <c r="R34" i="108"/>
  <c r="S34" i="108"/>
  <c r="T34" i="108"/>
  <c r="U34" i="108"/>
  <c r="V34" i="108"/>
  <c r="W34" i="108"/>
  <c r="X34" i="108"/>
  <c r="Y34" i="108"/>
  <c r="Z34" i="108"/>
  <c r="AA34" i="108"/>
  <c r="AB34" i="108"/>
  <c r="AC34" i="108"/>
  <c r="AD34" i="108"/>
  <c r="O35" i="108"/>
  <c r="P35" i="108"/>
  <c r="Q35" i="108"/>
  <c r="R35" i="108"/>
  <c r="S35" i="108"/>
  <c r="T35" i="108"/>
  <c r="U35" i="108"/>
  <c r="V35" i="108"/>
  <c r="W35" i="108"/>
  <c r="X35" i="108"/>
  <c r="Y35" i="108"/>
  <c r="Z35" i="108"/>
  <c r="AA35" i="108"/>
  <c r="AB35" i="108"/>
  <c r="AC35" i="108"/>
  <c r="AD35" i="108"/>
  <c r="O36" i="108"/>
  <c r="P36" i="108"/>
  <c r="Q36" i="108"/>
  <c r="R36" i="108"/>
  <c r="S36" i="108"/>
  <c r="T36" i="108"/>
  <c r="U36" i="108"/>
  <c r="V36" i="108"/>
  <c r="W36" i="108"/>
  <c r="X36" i="108"/>
  <c r="Y36" i="108"/>
  <c r="Z36" i="108"/>
  <c r="AA36" i="108"/>
  <c r="AB36" i="108"/>
  <c r="AC36" i="108"/>
  <c r="AD36" i="108"/>
  <c r="O37" i="108"/>
  <c r="P37" i="108"/>
  <c r="Q37" i="108"/>
  <c r="R37" i="108"/>
  <c r="S37" i="108"/>
  <c r="T37" i="108"/>
  <c r="U37" i="108"/>
  <c r="V37" i="108"/>
  <c r="W37" i="108"/>
  <c r="X37" i="108"/>
  <c r="Y37" i="108"/>
  <c r="Z37" i="108"/>
  <c r="AA37" i="108"/>
  <c r="AB37" i="108"/>
  <c r="AC37" i="108"/>
  <c r="AD37" i="108"/>
  <c r="O38" i="108"/>
  <c r="P38" i="108"/>
  <c r="Q38" i="108"/>
  <c r="R38" i="108"/>
  <c r="S38" i="108"/>
  <c r="T38" i="108"/>
  <c r="U38" i="108"/>
  <c r="V38" i="108"/>
  <c r="W38" i="108"/>
  <c r="X38" i="108"/>
  <c r="Y38" i="108"/>
  <c r="Z38" i="108"/>
  <c r="AA38" i="108"/>
  <c r="AB38" i="108"/>
  <c r="AC38" i="108"/>
  <c r="AD38" i="108"/>
  <c r="O39" i="108"/>
  <c r="P39" i="108"/>
  <c r="Q39" i="108"/>
  <c r="R39" i="108"/>
  <c r="S39" i="108"/>
  <c r="T39" i="108"/>
  <c r="U39" i="108"/>
  <c r="V39" i="108"/>
  <c r="W39" i="108"/>
  <c r="X39" i="108"/>
  <c r="Y39" i="108"/>
  <c r="Z39" i="108"/>
  <c r="AA39" i="108"/>
  <c r="AB39" i="108"/>
  <c r="AC39" i="108"/>
  <c r="AD39" i="108"/>
  <c r="O40" i="108"/>
  <c r="P40" i="108"/>
  <c r="Q40" i="108"/>
  <c r="R40" i="108"/>
  <c r="S40" i="108"/>
  <c r="T40" i="108"/>
  <c r="U40" i="108"/>
  <c r="V40" i="108"/>
  <c r="W40" i="108"/>
  <c r="X40" i="108"/>
  <c r="Y40" i="108"/>
  <c r="Z40" i="108"/>
  <c r="AA40" i="108"/>
  <c r="AB40" i="108"/>
  <c r="AC40" i="108"/>
  <c r="AD40" i="108"/>
  <c r="O41" i="108"/>
  <c r="P41" i="108"/>
  <c r="Q41" i="108"/>
  <c r="R41" i="108"/>
  <c r="S41" i="108"/>
  <c r="T41" i="108"/>
  <c r="U41" i="108"/>
  <c r="V41" i="108"/>
  <c r="W41" i="108"/>
  <c r="X41" i="108"/>
  <c r="Y41" i="108"/>
  <c r="Z41" i="108"/>
  <c r="M41" i="108" s="1"/>
  <c r="AA41" i="108"/>
  <c r="AB41" i="108"/>
  <c r="AC41" i="108"/>
  <c r="AD41" i="108"/>
  <c r="O42" i="108"/>
  <c r="P42" i="108"/>
  <c r="Q42" i="108"/>
  <c r="R42" i="108"/>
  <c r="S42" i="108"/>
  <c r="T42" i="108"/>
  <c r="U42" i="108"/>
  <c r="V42" i="108"/>
  <c r="W42" i="108"/>
  <c r="X42" i="108"/>
  <c r="Y42" i="108"/>
  <c r="Z42" i="108"/>
  <c r="AA42" i="108"/>
  <c r="AB42" i="108"/>
  <c r="AC42" i="108"/>
  <c r="AD42" i="108"/>
  <c r="O43" i="108"/>
  <c r="P43" i="108"/>
  <c r="Q43" i="108"/>
  <c r="R43" i="108"/>
  <c r="S43" i="108"/>
  <c r="T43" i="108"/>
  <c r="U43" i="108"/>
  <c r="V43" i="108"/>
  <c r="W43" i="108"/>
  <c r="X43" i="108"/>
  <c r="Y43" i="108"/>
  <c r="Z43" i="108"/>
  <c r="M43" i="108" s="1"/>
  <c r="AA43" i="108"/>
  <c r="AB43" i="108"/>
  <c r="AC43" i="108"/>
  <c r="AD43" i="108"/>
  <c r="O45" i="108"/>
  <c r="P45" i="108"/>
  <c r="Q45" i="108"/>
  <c r="R45" i="108"/>
  <c r="S45" i="108"/>
  <c r="T45" i="108"/>
  <c r="U45" i="108"/>
  <c r="V45" i="108"/>
  <c r="W45" i="108"/>
  <c r="X45" i="108"/>
  <c r="Y45" i="108"/>
  <c r="Z45" i="108"/>
  <c r="M45" i="108" s="1"/>
  <c r="AA45" i="108"/>
  <c r="AB45" i="108"/>
  <c r="AC45" i="108"/>
  <c r="AD45" i="108"/>
  <c r="O46" i="108"/>
  <c r="P46" i="108"/>
  <c r="Q46" i="108"/>
  <c r="R46" i="108"/>
  <c r="S46" i="108"/>
  <c r="T46" i="108"/>
  <c r="U46" i="108"/>
  <c r="V46" i="108"/>
  <c r="W46" i="108"/>
  <c r="X46" i="108"/>
  <c r="Y46" i="108"/>
  <c r="Z46" i="108"/>
  <c r="M46" i="108" s="1"/>
  <c r="AA46" i="108"/>
  <c r="AB46" i="108"/>
  <c r="AC46" i="108"/>
  <c r="AD46" i="108"/>
  <c r="O47" i="108"/>
  <c r="P47" i="108"/>
  <c r="Q47" i="108"/>
  <c r="R47" i="108"/>
  <c r="S47" i="108"/>
  <c r="T47" i="108"/>
  <c r="U47" i="108"/>
  <c r="V47" i="108"/>
  <c r="W47" i="108"/>
  <c r="X47" i="108"/>
  <c r="Y47" i="108"/>
  <c r="Z47" i="108"/>
  <c r="AA47" i="108"/>
  <c r="AB47" i="108"/>
  <c r="AC47" i="108"/>
  <c r="AD47" i="108"/>
  <c r="O48" i="108"/>
  <c r="P48" i="108"/>
  <c r="Q48" i="108"/>
  <c r="R48" i="108"/>
  <c r="S48" i="108"/>
  <c r="T48" i="108"/>
  <c r="U48" i="108"/>
  <c r="V48" i="108"/>
  <c r="W48" i="108"/>
  <c r="X48" i="108"/>
  <c r="Y48" i="108"/>
  <c r="Z48" i="108"/>
  <c r="AA48" i="108"/>
  <c r="AB48" i="108"/>
  <c r="AC48" i="108"/>
  <c r="AD48" i="108"/>
  <c r="O49" i="108"/>
  <c r="P49" i="108"/>
  <c r="Q49" i="108"/>
  <c r="R49" i="108"/>
  <c r="S49" i="108"/>
  <c r="T49" i="108"/>
  <c r="U49" i="108"/>
  <c r="V49" i="108"/>
  <c r="W49" i="108"/>
  <c r="X49" i="108"/>
  <c r="Y49" i="108"/>
  <c r="Z49" i="108"/>
  <c r="AA49" i="108"/>
  <c r="AB49" i="108"/>
  <c r="AC49" i="108"/>
  <c r="AD49" i="108"/>
  <c r="O50" i="108"/>
  <c r="P50" i="108"/>
  <c r="Q50" i="108"/>
  <c r="R50" i="108"/>
  <c r="S50" i="108"/>
  <c r="T50" i="108"/>
  <c r="U50" i="108"/>
  <c r="V50" i="108"/>
  <c r="W50" i="108"/>
  <c r="X50" i="108"/>
  <c r="Y50" i="108"/>
  <c r="Z50" i="108"/>
  <c r="AA50" i="108"/>
  <c r="AB50" i="108"/>
  <c r="AC50" i="108"/>
  <c r="AD50" i="108"/>
  <c r="O51" i="108"/>
  <c r="P51" i="108"/>
  <c r="Q51" i="108"/>
  <c r="R51" i="108"/>
  <c r="S51" i="108"/>
  <c r="T51" i="108"/>
  <c r="U51" i="108"/>
  <c r="V51" i="108"/>
  <c r="W51" i="108"/>
  <c r="X51" i="108"/>
  <c r="Y51" i="108"/>
  <c r="Z51" i="108"/>
  <c r="AA51" i="108"/>
  <c r="AB51" i="108"/>
  <c r="AC51" i="108"/>
  <c r="AD51" i="108"/>
  <c r="O52" i="108"/>
  <c r="P52" i="108"/>
  <c r="Q52" i="108"/>
  <c r="R52" i="108"/>
  <c r="S52" i="108"/>
  <c r="T52" i="108"/>
  <c r="U52" i="108"/>
  <c r="V52" i="108"/>
  <c r="W52" i="108"/>
  <c r="X52" i="108"/>
  <c r="Y52" i="108"/>
  <c r="Z52" i="108"/>
  <c r="AA52" i="108"/>
  <c r="AB52" i="108"/>
  <c r="AC52" i="108"/>
  <c r="AD52" i="108"/>
  <c r="O53" i="108"/>
  <c r="P53" i="108"/>
  <c r="Q53" i="108"/>
  <c r="R53" i="108"/>
  <c r="S53" i="108"/>
  <c r="T53" i="108"/>
  <c r="U53" i="108"/>
  <c r="V53" i="108"/>
  <c r="W53" i="108"/>
  <c r="X53" i="108"/>
  <c r="Y53" i="108"/>
  <c r="Z53" i="108"/>
  <c r="AA53" i="108"/>
  <c r="AB53" i="108"/>
  <c r="AC53" i="108"/>
  <c r="AD53" i="108"/>
  <c r="O54" i="108"/>
  <c r="P54" i="108"/>
  <c r="Q54" i="108"/>
  <c r="R54" i="108"/>
  <c r="S54" i="108"/>
  <c r="T54" i="108"/>
  <c r="U54" i="108"/>
  <c r="V54" i="108"/>
  <c r="W54" i="108"/>
  <c r="X54" i="108"/>
  <c r="Y54" i="108"/>
  <c r="Z54" i="108"/>
  <c r="AA54" i="108"/>
  <c r="AB54" i="108"/>
  <c r="AC54" i="108"/>
  <c r="AD54" i="108"/>
  <c r="O56" i="108"/>
  <c r="P56" i="108"/>
  <c r="Q56" i="108"/>
  <c r="R56" i="108"/>
  <c r="S56" i="108"/>
  <c r="T56" i="108"/>
  <c r="U56" i="108"/>
  <c r="V56" i="108"/>
  <c r="W56" i="108"/>
  <c r="X56" i="108"/>
  <c r="Y56" i="108"/>
  <c r="Z56" i="108"/>
  <c r="M56" i="108" s="1"/>
  <c r="AA56" i="108"/>
  <c r="AB56" i="108"/>
  <c r="AC56" i="108"/>
  <c r="AD56" i="108"/>
  <c r="O57" i="108"/>
  <c r="P57" i="108"/>
  <c r="Q57" i="108"/>
  <c r="R57" i="108"/>
  <c r="S57" i="108"/>
  <c r="T57" i="108"/>
  <c r="U57" i="108"/>
  <c r="V57" i="108"/>
  <c r="W57" i="108"/>
  <c r="X57" i="108"/>
  <c r="Y57" i="108"/>
  <c r="Z57" i="108"/>
  <c r="AA57" i="108"/>
  <c r="AB57" i="108"/>
  <c r="AC57" i="108"/>
  <c r="AD57" i="108"/>
  <c r="O58" i="108"/>
  <c r="P58" i="108"/>
  <c r="Q58" i="108"/>
  <c r="R58" i="108"/>
  <c r="S58" i="108"/>
  <c r="T58" i="108"/>
  <c r="U58" i="108"/>
  <c r="V58" i="108"/>
  <c r="W58" i="108"/>
  <c r="X58" i="108"/>
  <c r="Y58" i="108"/>
  <c r="Z58" i="108"/>
  <c r="AA58" i="108"/>
  <c r="AB58" i="108"/>
  <c r="AC58" i="108"/>
  <c r="AD58" i="108"/>
  <c r="O59" i="108"/>
  <c r="P59" i="108"/>
  <c r="Q59" i="108"/>
  <c r="R59" i="108"/>
  <c r="S59" i="108"/>
  <c r="T59" i="108"/>
  <c r="U59" i="108"/>
  <c r="V59" i="108"/>
  <c r="W59" i="108"/>
  <c r="X59" i="108"/>
  <c r="Y59" i="108"/>
  <c r="Z59" i="108"/>
  <c r="AA59" i="108"/>
  <c r="AB59" i="108"/>
  <c r="AC59" i="108"/>
  <c r="AD59" i="108"/>
  <c r="O60" i="108"/>
  <c r="P60" i="108"/>
  <c r="Q60" i="108"/>
  <c r="R60" i="108"/>
  <c r="S60" i="108"/>
  <c r="T60" i="108"/>
  <c r="U60" i="108"/>
  <c r="V60" i="108"/>
  <c r="W60" i="108"/>
  <c r="X60" i="108"/>
  <c r="Y60" i="108"/>
  <c r="Z60" i="108"/>
  <c r="AA60" i="108"/>
  <c r="AB60" i="108"/>
  <c r="AC60" i="108"/>
  <c r="AD60" i="108"/>
  <c r="O61" i="108"/>
  <c r="P61" i="108"/>
  <c r="Q61" i="108"/>
  <c r="R61" i="108"/>
  <c r="S61" i="108"/>
  <c r="T61" i="108"/>
  <c r="U61" i="108"/>
  <c r="V61" i="108"/>
  <c r="W61" i="108"/>
  <c r="X61" i="108"/>
  <c r="Y61" i="108"/>
  <c r="Z61" i="108"/>
  <c r="AA61" i="108"/>
  <c r="AB61" i="108"/>
  <c r="AC61" i="108"/>
  <c r="AD61" i="108"/>
  <c r="O62" i="108"/>
  <c r="P62" i="108"/>
  <c r="Q62" i="108"/>
  <c r="R62" i="108"/>
  <c r="S62" i="108"/>
  <c r="T62" i="108"/>
  <c r="U62" i="108"/>
  <c r="V62" i="108"/>
  <c r="W62" i="108"/>
  <c r="X62" i="108"/>
  <c r="Y62" i="108"/>
  <c r="Z62" i="108"/>
  <c r="AA62" i="108"/>
  <c r="AB62" i="108"/>
  <c r="AC62" i="108"/>
  <c r="AD62" i="108"/>
  <c r="O63" i="108"/>
  <c r="P63" i="108"/>
  <c r="Q63" i="108"/>
  <c r="R63" i="108"/>
  <c r="S63" i="108"/>
  <c r="T63" i="108"/>
  <c r="U63" i="108"/>
  <c r="V63" i="108"/>
  <c r="W63" i="108"/>
  <c r="X63" i="108"/>
  <c r="Y63" i="108"/>
  <c r="Z63" i="108"/>
  <c r="AA63" i="108"/>
  <c r="AB63" i="108"/>
  <c r="AC63" i="108"/>
  <c r="AD63" i="108"/>
  <c r="O64" i="108"/>
  <c r="P64" i="108"/>
  <c r="Q64" i="108"/>
  <c r="R64" i="108"/>
  <c r="S64" i="108"/>
  <c r="T64" i="108"/>
  <c r="U64" i="108"/>
  <c r="V64" i="108"/>
  <c r="W64" i="108"/>
  <c r="X64" i="108"/>
  <c r="Y64" i="108"/>
  <c r="Z64" i="108"/>
  <c r="AA64" i="108"/>
  <c r="AB64" i="108"/>
  <c r="AC64" i="108"/>
  <c r="AD64" i="108"/>
  <c r="O65" i="108"/>
  <c r="P65" i="108"/>
  <c r="Q65" i="108"/>
  <c r="R65" i="108"/>
  <c r="S65" i="108"/>
  <c r="T65" i="108"/>
  <c r="U65" i="108"/>
  <c r="V65" i="108"/>
  <c r="W65" i="108"/>
  <c r="X65" i="108"/>
  <c r="Y65" i="108"/>
  <c r="Z65" i="108"/>
  <c r="AA65" i="108"/>
  <c r="AB65" i="108"/>
  <c r="AC65" i="108"/>
  <c r="AD65" i="108"/>
  <c r="E6" i="107"/>
  <c r="F6" i="107"/>
  <c r="G6" i="107"/>
  <c r="H6" i="107"/>
  <c r="I6" i="107"/>
  <c r="J6" i="107"/>
  <c r="K6" i="107"/>
  <c r="L6" i="107"/>
  <c r="M6" i="107"/>
  <c r="N6" i="107"/>
  <c r="E7" i="107"/>
  <c r="F7" i="107"/>
  <c r="G7" i="107"/>
  <c r="H7" i="107"/>
  <c r="I7" i="107"/>
  <c r="J7" i="107"/>
  <c r="K7" i="107"/>
  <c r="L7" i="107"/>
  <c r="M7" i="107"/>
  <c r="N7" i="107"/>
  <c r="E8" i="107"/>
  <c r="F8" i="107"/>
  <c r="G8" i="107"/>
  <c r="H8" i="107"/>
  <c r="I8" i="107"/>
  <c r="J8" i="107"/>
  <c r="K8" i="107"/>
  <c r="L8" i="107"/>
  <c r="M8" i="107"/>
  <c r="N8" i="107"/>
  <c r="E9" i="107"/>
  <c r="F9" i="107"/>
  <c r="G9" i="107"/>
  <c r="H9" i="107"/>
  <c r="I9" i="107"/>
  <c r="J9" i="107"/>
  <c r="K9" i="107"/>
  <c r="L9" i="107"/>
  <c r="M9" i="107"/>
  <c r="N9" i="107"/>
  <c r="E10" i="107"/>
  <c r="F10" i="107"/>
  <c r="G10" i="107"/>
  <c r="H10" i="107"/>
  <c r="I10" i="107"/>
  <c r="J10" i="107"/>
  <c r="K10" i="107"/>
  <c r="L10" i="107"/>
  <c r="M10" i="107"/>
  <c r="N10" i="107"/>
  <c r="E11" i="107"/>
  <c r="F11" i="107"/>
  <c r="G11" i="107"/>
  <c r="H11" i="107"/>
  <c r="I11" i="107"/>
  <c r="J11" i="107"/>
  <c r="K11" i="107"/>
  <c r="L11" i="107"/>
  <c r="M11" i="107"/>
  <c r="N11" i="107"/>
  <c r="E12" i="107"/>
  <c r="F12" i="107"/>
  <c r="G12" i="107"/>
  <c r="H12" i="107"/>
  <c r="I12" i="107"/>
  <c r="J12" i="107"/>
  <c r="K12" i="107"/>
  <c r="L12" i="107"/>
  <c r="M12" i="107"/>
  <c r="N12" i="107"/>
  <c r="O13" i="107"/>
  <c r="P13" i="107"/>
  <c r="Q13" i="107"/>
  <c r="S13" i="107"/>
  <c r="T13" i="107"/>
  <c r="U13" i="107"/>
  <c r="V13" i="107"/>
  <c r="X13" i="107"/>
  <c r="Z13" i="107"/>
  <c r="AC13" i="107"/>
  <c r="AD13" i="107"/>
  <c r="O14" i="107"/>
  <c r="P14" i="107"/>
  <c r="Q14" i="107"/>
  <c r="R14" i="107"/>
  <c r="S14" i="107"/>
  <c r="T14" i="107"/>
  <c r="U14" i="107"/>
  <c r="V14" i="107"/>
  <c r="X14" i="107"/>
  <c r="Z14" i="107"/>
  <c r="AA14" i="107"/>
  <c r="AB14" i="107"/>
  <c r="AC14" i="107"/>
  <c r="AD14" i="107"/>
  <c r="O15" i="107"/>
  <c r="P15" i="107"/>
  <c r="Q15" i="107"/>
  <c r="R15" i="107"/>
  <c r="S15" i="107"/>
  <c r="T15" i="107"/>
  <c r="U15" i="107"/>
  <c r="V15" i="107"/>
  <c r="X15" i="107"/>
  <c r="Z15" i="107"/>
  <c r="AA15" i="107"/>
  <c r="AB15" i="107"/>
  <c r="AC15" i="107"/>
  <c r="AD15" i="107"/>
  <c r="O16" i="107"/>
  <c r="P16" i="107"/>
  <c r="Q16" i="107"/>
  <c r="R16" i="107"/>
  <c r="S16" i="107"/>
  <c r="T16" i="107"/>
  <c r="U16" i="107"/>
  <c r="V16" i="107"/>
  <c r="W16" i="107"/>
  <c r="K16" i="107" s="1"/>
  <c r="X16" i="107"/>
  <c r="Y16" i="107"/>
  <c r="Z16" i="107"/>
  <c r="AA16" i="107"/>
  <c r="AB16" i="107"/>
  <c r="AC16" i="107"/>
  <c r="AD16" i="107"/>
  <c r="O17" i="107"/>
  <c r="P17" i="107"/>
  <c r="Q17" i="107"/>
  <c r="R17" i="107"/>
  <c r="S17" i="107"/>
  <c r="T17" i="107"/>
  <c r="U17" i="107"/>
  <c r="V17" i="107"/>
  <c r="W17" i="107"/>
  <c r="K17" i="107" s="1"/>
  <c r="X17" i="107"/>
  <c r="Y17" i="107"/>
  <c r="Z17" i="107"/>
  <c r="AA17" i="107"/>
  <c r="AB17" i="107"/>
  <c r="AC17" i="107"/>
  <c r="AD17" i="107"/>
  <c r="O18" i="107"/>
  <c r="G18" i="107"/>
  <c r="L18" i="107"/>
  <c r="O19" i="107"/>
  <c r="O20" i="107"/>
  <c r="J20" i="107"/>
  <c r="O21" i="107"/>
  <c r="E21" i="107" s="1"/>
  <c r="G21" i="107"/>
  <c r="O27" i="107"/>
  <c r="P27" i="107"/>
  <c r="Q27" i="107"/>
  <c r="R27" i="107"/>
  <c r="S27" i="107"/>
  <c r="T27" i="107"/>
  <c r="U27" i="107"/>
  <c r="V27" i="107"/>
  <c r="W27" i="107"/>
  <c r="X27" i="107"/>
  <c r="Y27" i="107"/>
  <c r="Z27" i="107"/>
  <c r="AA27" i="107"/>
  <c r="AB27" i="107"/>
  <c r="AC27" i="107"/>
  <c r="AD27" i="107"/>
  <c r="O28" i="107"/>
  <c r="P28" i="107"/>
  <c r="Q28" i="107"/>
  <c r="R28" i="107"/>
  <c r="S28" i="107"/>
  <c r="T28" i="107"/>
  <c r="V28" i="107"/>
  <c r="W28" i="107"/>
  <c r="X28" i="107"/>
  <c r="J28" i="107" s="1"/>
  <c r="Y28" i="107"/>
  <c r="Z28" i="107"/>
  <c r="AA28" i="107"/>
  <c r="AB28" i="107"/>
  <c r="AC28" i="107"/>
  <c r="AD28" i="107"/>
  <c r="O30" i="107"/>
  <c r="P30" i="107"/>
  <c r="Q30" i="107"/>
  <c r="R30" i="107"/>
  <c r="S30" i="107"/>
  <c r="T30" i="107"/>
  <c r="U30" i="107"/>
  <c r="V30" i="107"/>
  <c r="W30" i="107"/>
  <c r="X30" i="107"/>
  <c r="Y30" i="107"/>
  <c r="Z30" i="107"/>
  <c r="AA30" i="107"/>
  <c r="AB30" i="107"/>
  <c r="AC30" i="107"/>
  <c r="AD30" i="107"/>
  <c r="O31" i="107"/>
  <c r="P31" i="107"/>
  <c r="Q31" i="107"/>
  <c r="R31" i="107"/>
  <c r="S31" i="107"/>
  <c r="T31" i="107"/>
  <c r="U31" i="107"/>
  <c r="V31" i="107"/>
  <c r="W31" i="107"/>
  <c r="X31" i="107"/>
  <c r="Y31" i="107"/>
  <c r="Z31" i="107"/>
  <c r="AA31" i="107"/>
  <c r="AB31" i="107"/>
  <c r="AC31" i="107"/>
  <c r="AD31" i="107"/>
  <c r="O32" i="107"/>
  <c r="P32" i="107"/>
  <c r="Q32" i="107"/>
  <c r="R32" i="107"/>
  <c r="S32" i="107"/>
  <c r="T32" i="107"/>
  <c r="U32" i="107"/>
  <c r="V32" i="107"/>
  <c r="W32" i="107"/>
  <c r="X32" i="107"/>
  <c r="Y32" i="107"/>
  <c r="Z32" i="107"/>
  <c r="AA32" i="107"/>
  <c r="AB32" i="107"/>
  <c r="AC32" i="107"/>
  <c r="AD32" i="107"/>
  <c r="O33" i="107"/>
  <c r="P33" i="107"/>
  <c r="Q33" i="107"/>
  <c r="R33" i="107"/>
  <c r="S33" i="107"/>
  <c r="T33" i="107"/>
  <c r="U33" i="107"/>
  <c r="V33" i="107"/>
  <c r="W33" i="107"/>
  <c r="X33" i="107"/>
  <c r="Y33" i="107"/>
  <c r="Z33" i="107"/>
  <c r="AA33" i="107"/>
  <c r="AB33" i="107"/>
  <c r="AC33" i="107"/>
  <c r="AD33" i="107"/>
  <c r="O34" i="107"/>
  <c r="P34" i="107"/>
  <c r="Q34" i="107"/>
  <c r="R34" i="107"/>
  <c r="S34" i="107"/>
  <c r="T34" i="107"/>
  <c r="U34" i="107"/>
  <c r="V34" i="107"/>
  <c r="W34" i="107"/>
  <c r="X34" i="107"/>
  <c r="Y34" i="107"/>
  <c r="Z34" i="107"/>
  <c r="M34" i="107" s="1"/>
  <c r="AA34" i="107"/>
  <c r="AB34" i="107"/>
  <c r="AC34" i="107"/>
  <c r="AD34" i="107"/>
  <c r="O36" i="107"/>
  <c r="P36" i="107"/>
  <c r="Q36" i="107"/>
  <c r="R36" i="107"/>
  <c r="S36" i="107"/>
  <c r="T36" i="107"/>
  <c r="U36" i="107"/>
  <c r="V36" i="107"/>
  <c r="W36" i="107"/>
  <c r="X36" i="107"/>
  <c r="Y36" i="107"/>
  <c r="Z36" i="107"/>
  <c r="M36" i="107" s="1"/>
  <c r="AA36" i="107"/>
  <c r="AB36" i="107"/>
  <c r="AC36" i="107"/>
  <c r="AD36" i="107"/>
  <c r="O37" i="107"/>
  <c r="P37" i="107"/>
  <c r="Q37" i="107"/>
  <c r="R37" i="107"/>
  <c r="S37" i="107"/>
  <c r="T37" i="107"/>
  <c r="U37" i="107"/>
  <c r="V37" i="107"/>
  <c r="W37" i="107"/>
  <c r="X37" i="107"/>
  <c r="Y37" i="107"/>
  <c r="Z37" i="107"/>
  <c r="M37" i="107" s="1"/>
  <c r="AA37" i="107"/>
  <c r="AB37" i="107"/>
  <c r="AC37" i="107"/>
  <c r="AD37" i="107"/>
  <c r="O38" i="107"/>
  <c r="P38" i="107"/>
  <c r="Q38" i="107"/>
  <c r="R38" i="107"/>
  <c r="S38" i="107"/>
  <c r="T38" i="107"/>
  <c r="U38" i="107"/>
  <c r="V38" i="107"/>
  <c r="W38" i="107"/>
  <c r="X38" i="107"/>
  <c r="Y38" i="107"/>
  <c r="Z38" i="107"/>
  <c r="AA38" i="107"/>
  <c r="AB38" i="107"/>
  <c r="AC38" i="107"/>
  <c r="AD38" i="107"/>
  <c r="O39" i="107"/>
  <c r="P39" i="107"/>
  <c r="Q39" i="107"/>
  <c r="R39" i="107"/>
  <c r="S39" i="107"/>
  <c r="T39" i="107"/>
  <c r="U39" i="107"/>
  <c r="V39" i="107"/>
  <c r="W39" i="107"/>
  <c r="X39" i="107"/>
  <c r="Y39" i="107"/>
  <c r="Z39" i="107"/>
  <c r="M39" i="107" s="1"/>
  <c r="AA39" i="107"/>
  <c r="AB39" i="107"/>
  <c r="AC39" i="107"/>
  <c r="AD39" i="107"/>
  <c r="O40" i="107"/>
  <c r="P40" i="107"/>
  <c r="Q40" i="107"/>
  <c r="R40" i="107"/>
  <c r="S40" i="107"/>
  <c r="T40" i="107"/>
  <c r="U40" i="107"/>
  <c r="V40" i="107"/>
  <c r="W40" i="107"/>
  <c r="X40" i="107"/>
  <c r="Y40" i="107"/>
  <c r="Z40" i="107"/>
  <c r="AA40" i="107"/>
  <c r="AB40" i="107"/>
  <c r="AC40" i="107"/>
  <c r="AD40" i="107"/>
  <c r="O41" i="107"/>
  <c r="P41" i="107"/>
  <c r="Q41" i="107"/>
  <c r="R41" i="107"/>
  <c r="S41" i="107"/>
  <c r="T41" i="107"/>
  <c r="U41" i="107"/>
  <c r="V41" i="107"/>
  <c r="W41" i="107"/>
  <c r="K41" i="107" s="1"/>
  <c r="X41" i="107"/>
  <c r="Y41" i="107"/>
  <c r="Z41" i="107"/>
  <c r="AA41" i="107"/>
  <c r="AB41" i="107"/>
  <c r="AC41" i="107"/>
  <c r="AD41" i="107"/>
  <c r="O42" i="107"/>
  <c r="P42" i="107"/>
  <c r="Q42" i="107"/>
  <c r="R42" i="107"/>
  <c r="S42" i="107"/>
  <c r="T42" i="107"/>
  <c r="U42" i="107"/>
  <c r="V42" i="107"/>
  <c r="W42" i="107"/>
  <c r="X42" i="107"/>
  <c r="Y42" i="107"/>
  <c r="Z42" i="107"/>
  <c r="AA42" i="107"/>
  <c r="AB42" i="107"/>
  <c r="AC42" i="107"/>
  <c r="AD42" i="107"/>
  <c r="O43" i="107"/>
  <c r="P43" i="107"/>
  <c r="Q43" i="107"/>
  <c r="R43" i="107"/>
  <c r="S43" i="107"/>
  <c r="T43" i="107"/>
  <c r="U43" i="107"/>
  <c r="V43" i="107"/>
  <c r="W43" i="107"/>
  <c r="X43" i="107"/>
  <c r="Y43" i="107"/>
  <c r="Z43" i="107"/>
  <c r="AA43" i="107"/>
  <c r="AB43" i="107"/>
  <c r="AC43" i="107"/>
  <c r="AD43" i="107"/>
  <c r="O44" i="107"/>
  <c r="P44" i="107"/>
  <c r="Q44" i="107"/>
  <c r="R44" i="107"/>
  <c r="S44" i="107"/>
  <c r="T44" i="107"/>
  <c r="U44" i="107"/>
  <c r="V44" i="107"/>
  <c r="W44" i="107"/>
  <c r="X44" i="107"/>
  <c r="Y44" i="107"/>
  <c r="Z44" i="107"/>
  <c r="AA44" i="107"/>
  <c r="AB44" i="107"/>
  <c r="AC44" i="107"/>
  <c r="AD44" i="107"/>
  <c r="O45" i="107"/>
  <c r="P45" i="107"/>
  <c r="Q45" i="107"/>
  <c r="R45" i="107"/>
  <c r="S45" i="107"/>
  <c r="T45" i="107"/>
  <c r="U45" i="107"/>
  <c r="V45" i="107"/>
  <c r="W45" i="107"/>
  <c r="X45" i="107"/>
  <c r="Y45" i="107"/>
  <c r="Z45" i="107"/>
  <c r="M45" i="107" s="1"/>
  <c r="AA45" i="107"/>
  <c r="AB45" i="107"/>
  <c r="AC45" i="107"/>
  <c r="AD45" i="107"/>
  <c r="O46" i="107"/>
  <c r="P46" i="107"/>
  <c r="Q46" i="107"/>
  <c r="R46" i="107"/>
  <c r="S46" i="107"/>
  <c r="T46" i="107"/>
  <c r="U46" i="107"/>
  <c r="V46" i="107"/>
  <c r="W46" i="107"/>
  <c r="X46" i="107"/>
  <c r="Y46" i="107"/>
  <c r="Z46" i="107"/>
  <c r="M46" i="107" s="1"/>
  <c r="AA46" i="107"/>
  <c r="AB46" i="107"/>
  <c r="AC46" i="107"/>
  <c r="AD46" i="107"/>
  <c r="O47" i="107"/>
  <c r="P47" i="107"/>
  <c r="Q47" i="107"/>
  <c r="R47" i="107"/>
  <c r="S47" i="107"/>
  <c r="T47" i="107"/>
  <c r="U47" i="107"/>
  <c r="V47" i="107"/>
  <c r="W47" i="107"/>
  <c r="X47" i="107"/>
  <c r="Y47" i="107"/>
  <c r="Z47" i="107"/>
  <c r="AA47" i="107"/>
  <c r="AB47" i="107"/>
  <c r="AC47" i="107"/>
  <c r="AD47" i="107"/>
  <c r="O48" i="107"/>
  <c r="P48" i="107"/>
  <c r="Q48" i="107"/>
  <c r="R48" i="107"/>
  <c r="S48" i="107"/>
  <c r="T48" i="107"/>
  <c r="U48" i="107"/>
  <c r="V48" i="107"/>
  <c r="W48" i="107"/>
  <c r="X48" i="107"/>
  <c r="Y48" i="107"/>
  <c r="Z48" i="107"/>
  <c r="AA48" i="107"/>
  <c r="AB48" i="107"/>
  <c r="AC48" i="107"/>
  <c r="AD48" i="107"/>
  <c r="O49" i="107"/>
  <c r="P49" i="107"/>
  <c r="Q49" i="107"/>
  <c r="R49" i="107"/>
  <c r="S49" i="107"/>
  <c r="T49" i="107"/>
  <c r="U49" i="107"/>
  <c r="V49" i="107"/>
  <c r="W49" i="107"/>
  <c r="X49" i="107"/>
  <c r="Y49" i="107"/>
  <c r="Z49" i="107"/>
  <c r="AA49" i="107"/>
  <c r="AB49" i="107"/>
  <c r="AC49" i="107"/>
  <c r="AD49" i="107"/>
  <c r="O50" i="107"/>
  <c r="P50" i="107"/>
  <c r="Q50" i="107"/>
  <c r="R50" i="107"/>
  <c r="S50" i="107"/>
  <c r="T50" i="107"/>
  <c r="U50" i="107"/>
  <c r="V50" i="107"/>
  <c r="W50" i="107"/>
  <c r="K50" i="107" s="1"/>
  <c r="X50" i="107"/>
  <c r="Y50" i="107"/>
  <c r="Z50" i="107"/>
  <c r="AA50" i="107"/>
  <c r="AB50" i="107"/>
  <c r="AC50" i="107"/>
  <c r="AD50" i="107"/>
  <c r="O52" i="107"/>
  <c r="P52" i="107"/>
  <c r="Q52" i="107"/>
  <c r="R52" i="107"/>
  <c r="S52" i="107"/>
  <c r="T52" i="107"/>
  <c r="U52" i="107"/>
  <c r="V52" i="107"/>
  <c r="W52" i="107"/>
  <c r="X52" i="107"/>
  <c r="Y52" i="107"/>
  <c r="Z52" i="107"/>
  <c r="AA52" i="107"/>
  <c r="AB52" i="107"/>
  <c r="AC52" i="107"/>
  <c r="AD52" i="107"/>
  <c r="O53" i="107"/>
  <c r="P53" i="107"/>
  <c r="Q53" i="107"/>
  <c r="R53" i="107"/>
  <c r="S53" i="107"/>
  <c r="T53" i="107"/>
  <c r="U53" i="107"/>
  <c r="V53" i="107"/>
  <c r="W53" i="107"/>
  <c r="X53" i="107"/>
  <c r="Y53" i="107"/>
  <c r="Z53" i="107"/>
  <c r="AA53" i="107"/>
  <c r="AB53" i="107"/>
  <c r="AC53" i="107"/>
  <c r="AD53" i="107"/>
  <c r="O54" i="107"/>
  <c r="P54" i="107"/>
  <c r="Q54" i="107"/>
  <c r="R54" i="107"/>
  <c r="S54" i="107"/>
  <c r="T54" i="107"/>
  <c r="U54" i="107"/>
  <c r="V54" i="107"/>
  <c r="W54" i="107"/>
  <c r="X54" i="107"/>
  <c r="Y54" i="107"/>
  <c r="Z54" i="107"/>
  <c r="M54" i="107" s="1"/>
  <c r="AA54" i="107"/>
  <c r="AB54" i="107"/>
  <c r="AC54" i="107"/>
  <c r="AD54" i="107"/>
  <c r="O55" i="107"/>
  <c r="P55" i="107"/>
  <c r="Q55" i="107"/>
  <c r="R55" i="107"/>
  <c r="S55" i="107"/>
  <c r="T55" i="107"/>
  <c r="U55" i="107"/>
  <c r="V55" i="107"/>
  <c r="W55" i="107"/>
  <c r="X55" i="107"/>
  <c r="Y55" i="107"/>
  <c r="Z55" i="107"/>
  <c r="M55" i="107" s="1"/>
  <c r="AA55" i="107"/>
  <c r="AB55" i="107"/>
  <c r="AC55" i="107"/>
  <c r="AD55" i="107"/>
  <c r="O56" i="107"/>
  <c r="P56" i="107"/>
  <c r="Q56" i="107"/>
  <c r="R56" i="107"/>
  <c r="S56" i="107"/>
  <c r="T56" i="107"/>
  <c r="U56" i="107"/>
  <c r="V56" i="107"/>
  <c r="W56" i="107"/>
  <c r="X56" i="107"/>
  <c r="Y56" i="107"/>
  <c r="Z56" i="107"/>
  <c r="AA56" i="107"/>
  <c r="AB56" i="107"/>
  <c r="AC56" i="107"/>
  <c r="AD56" i="107"/>
  <c r="Z10" i="131"/>
  <c r="G12" i="131"/>
  <c r="S12" i="131"/>
  <c r="G13" i="131"/>
  <c r="S13" i="131"/>
  <c r="E14" i="131"/>
  <c r="F14" i="131"/>
  <c r="H14" i="131"/>
  <c r="I14" i="131"/>
  <c r="J14" i="131"/>
  <c r="K14" i="131"/>
  <c r="L14" i="131"/>
  <c r="M14" i="131"/>
  <c r="N14" i="131"/>
  <c r="T14" i="131"/>
  <c r="U14" i="131"/>
  <c r="V14" i="131"/>
  <c r="W14" i="131"/>
  <c r="X14" i="131"/>
  <c r="Y14" i="131"/>
  <c r="Z14" i="131"/>
  <c r="AA14" i="131"/>
  <c r="AB14" i="131"/>
  <c r="G15" i="131"/>
  <c r="S15" i="131"/>
  <c r="G17" i="131"/>
  <c r="S17" i="131"/>
  <c r="G18" i="131"/>
  <c r="S18" i="131"/>
  <c r="S28" i="131"/>
  <c r="S29" i="131"/>
  <c r="S30" i="131"/>
  <c r="S31" i="131"/>
  <c r="S32" i="131"/>
  <c r="S33" i="131"/>
  <c r="S35" i="131"/>
  <c r="S36" i="131"/>
  <c r="S37" i="131"/>
  <c r="S38" i="131"/>
  <c r="S39" i="131"/>
  <c r="S40" i="131"/>
  <c r="S41" i="131"/>
  <c r="S42" i="131"/>
  <c r="S43" i="131"/>
  <c r="S44" i="131"/>
  <c r="S46" i="131"/>
  <c r="S47" i="131"/>
  <c r="S48" i="131"/>
  <c r="S49" i="131"/>
  <c r="S50" i="131"/>
  <c r="S51" i="131"/>
  <c r="S52" i="131"/>
  <c r="S53" i="131"/>
  <c r="S54" i="131"/>
  <c r="S55" i="131"/>
  <c r="S57" i="131"/>
  <c r="S58" i="131"/>
  <c r="S59" i="131"/>
  <c r="S60" i="131"/>
  <c r="S61" i="131"/>
  <c r="S62" i="131"/>
  <c r="S63" i="131"/>
  <c r="S64" i="131"/>
  <c r="S65" i="131"/>
  <c r="S66" i="131"/>
  <c r="Z10" i="130"/>
  <c r="G12" i="130"/>
  <c r="S12" i="130"/>
  <c r="G13" i="130"/>
  <c r="S13" i="130"/>
  <c r="E14" i="130"/>
  <c r="F14" i="130"/>
  <c r="H14" i="130"/>
  <c r="I14" i="130"/>
  <c r="J14" i="130"/>
  <c r="K14" i="130"/>
  <c r="L14" i="130"/>
  <c r="M14" i="130"/>
  <c r="N14" i="130"/>
  <c r="T14" i="130"/>
  <c r="U14" i="130"/>
  <c r="V14" i="130"/>
  <c r="W14" i="130"/>
  <c r="X14" i="130"/>
  <c r="Y14" i="130"/>
  <c r="Z14" i="130"/>
  <c r="AA14" i="130"/>
  <c r="AB14" i="130"/>
  <c r="G15" i="130"/>
  <c r="S15" i="130"/>
  <c r="G17" i="130"/>
  <c r="S17" i="130"/>
  <c r="G18" i="130"/>
  <c r="S18" i="130"/>
  <c r="S28" i="130"/>
  <c r="S29" i="130"/>
  <c r="S31" i="130"/>
  <c r="S32" i="130"/>
  <c r="S33" i="130"/>
  <c r="S34" i="130"/>
  <c r="S35" i="130"/>
  <c r="S37" i="130"/>
  <c r="S38" i="130"/>
  <c r="S39" i="130"/>
  <c r="S40" i="130"/>
  <c r="S42" i="130"/>
  <c r="S43" i="130"/>
  <c r="S44" i="130"/>
  <c r="S45" i="130"/>
  <c r="S46" i="130"/>
  <c r="S47" i="130"/>
  <c r="S48" i="130"/>
  <c r="S49" i="130"/>
  <c r="S50" i="130"/>
  <c r="S51" i="130"/>
  <c r="S53" i="130"/>
  <c r="S54" i="130"/>
  <c r="S55" i="130"/>
  <c r="S56" i="130"/>
  <c r="S57" i="130"/>
  <c r="Z10" i="102"/>
  <c r="G12" i="102"/>
  <c r="S12" i="102"/>
  <c r="G13" i="102"/>
  <c r="S13" i="102"/>
  <c r="E14" i="102"/>
  <c r="F14" i="102"/>
  <c r="H14" i="102"/>
  <c r="I14" i="102"/>
  <c r="J14" i="102"/>
  <c r="K14" i="102"/>
  <c r="L14" i="102"/>
  <c r="M14" i="102"/>
  <c r="N14" i="102"/>
  <c r="T14" i="102"/>
  <c r="U14" i="102"/>
  <c r="V14" i="102"/>
  <c r="W14" i="102"/>
  <c r="X14" i="102"/>
  <c r="Y14" i="102"/>
  <c r="Z14" i="102"/>
  <c r="AA14" i="102"/>
  <c r="AB14" i="102"/>
  <c r="G15" i="102"/>
  <c r="S15" i="102"/>
  <c r="S18" i="102"/>
  <c r="G20" i="102"/>
  <c r="S20" i="102"/>
  <c r="S23" i="102"/>
  <c r="S24" i="102"/>
  <c r="S25" i="102"/>
  <c r="S26" i="102"/>
  <c r="S27" i="102"/>
  <c r="S28" i="102"/>
  <c r="S30" i="102"/>
  <c r="S31" i="102"/>
  <c r="S32" i="102"/>
  <c r="S33" i="102"/>
  <c r="S34" i="102"/>
  <c r="S35" i="102"/>
  <c r="S36" i="102"/>
  <c r="S37" i="102"/>
  <c r="S38" i="102"/>
  <c r="S39" i="102"/>
  <c r="S41" i="102"/>
  <c r="S42" i="102"/>
  <c r="S43" i="102"/>
  <c r="S44" i="102"/>
  <c r="S45" i="102"/>
  <c r="S46" i="102"/>
  <c r="S47" i="102"/>
  <c r="S48" i="102"/>
  <c r="S49" i="102"/>
  <c r="S50" i="102"/>
  <c r="S52" i="102"/>
  <c r="S53" i="102"/>
  <c r="S54" i="102"/>
  <c r="S55" i="102"/>
  <c r="S56" i="102"/>
  <c r="S57" i="102"/>
  <c r="S58" i="102"/>
  <c r="S59" i="102"/>
  <c r="S60" i="102"/>
  <c r="S61" i="102"/>
  <c r="Z10" i="62"/>
  <c r="G12" i="62"/>
  <c r="S12" i="62"/>
  <c r="G13" i="62"/>
  <c r="S13" i="62"/>
  <c r="E14" i="62"/>
  <c r="F14" i="62"/>
  <c r="H14" i="62"/>
  <c r="I14" i="62"/>
  <c r="J14" i="62"/>
  <c r="K14" i="62"/>
  <c r="L14" i="62"/>
  <c r="M14" i="62"/>
  <c r="N14" i="62"/>
  <c r="T14" i="62"/>
  <c r="U14" i="62"/>
  <c r="V14" i="62"/>
  <c r="W14" i="62"/>
  <c r="X14" i="62"/>
  <c r="Y14" i="62"/>
  <c r="Z14" i="62"/>
  <c r="AA14" i="62"/>
  <c r="AB14" i="62"/>
  <c r="G15" i="62"/>
  <c r="S15" i="62"/>
  <c r="E16" i="62"/>
  <c r="F16" i="62"/>
  <c r="H16" i="62"/>
  <c r="I16" i="62"/>
  <c r="J16" i="62"/>
  <c r="K16" i="62"/>
  <c r="L16" i="62"/>
  <c r="M16" i="62"/>
  <c r="N16" i="62"/>
  <c r="T16" i="62"/>
  <c r="U16" i="62"/>
  <c r="V16" i="62"/>
  <c r="W16" i="62"/>
  <c r="X16" i="62"/>
  <c r="Y16" i="62"/>
  <c r="Z16" i="62"/>
  <c r="AA16" i="62"/>
  <c r="AB16" i="62"/>
  <c r="E17" i="62"/>
  <c r="F17" i="62"/>
  <c r="H17" i="62"/>
  <c r="I17" i="62"/>
  <c r="J17" i="62"/>
  <c r="K17" i="62"/>
  <c r="L17" i="62"/>
  <c r="M17" i="62"/>
  <c r="N17" i="62"/>
  <c r="T17" i="62"/>
  <c r="U17" i="62"/>
  <c r="V17" i="62"/>
  <c r="W17" i="62"/>
  <c r="X17" i="62"/>
  <c r="Y17" i="62"/>
  <c r="Z17" i="62"/>
  <c r="AA17" i="62"/>
  <c r="AB17" i="62"/>
  <c r="S18" i="62"/>
  <c r="G20" i="62"/>
  <c r="S20" i="62"/>
  <c r="S23" i="62"/>
  <c r="S24" i="62"/>
  <c r="S26" i="62"/>
  <c r="S27" i="62"/>
  <c r="S28" i="62"/>
  <c r="S29" i="62"/>
  <c r="S30" i="62"/>
  <c r="S32" i="62"/>
  <c r="S33" i="62"/>
  <c r="S34" i="62"/>
  <c r="S35" i="62"/>
  <c r="S36" i="62"/>
  <c r="S37" i="62"/>
  <c r="S38" i="62"/>
  <c r="S39" i="62"/>
  <c r="S40" i="62"/>
  <c r="S41" i="62"/>
  <c r="S42" i="62"/>
  <c r="S43" i="62"/>
  <c r="S44" i="62"/>
  <c r="S45" i="62"/>
  <c r="S47" i="62"/>
  <c r="S48" i="62"/>
  <c r="S49" i="62"/>
  <c r="S50" i="62"/>
  <c r="S51" i="62"/>
  <c r="E9" i="100"/>
  <c r="E10" i="100"/>
  <c r="E11" i="100"/>
  <c r="M11" i="100" s="1"/>
  <c r="N11" i="100" s="1"/>
  <c r="O11" i="100"/>
  <c r="P11" i="100"/>
  <c r="G16" i="100"/>
  <c r="H16" i="100"/>
  <c r="I16" i="100"/>
  <c r="J16" i="100"/>
  <c r="K16" i="100"/>
  <c r="L16" i="100"/>
  <c r="F17" i="100"/>
  <c r="E9" i="88"/>
  <c r="E10" i="88"/>
  <c r="E11" i="88"/>
  <c r="M11" i="88" s="1"/>
  <c r="N11" i="88" s="1"/>
  <c r="O11" i="88"/>
  <c r="P11" i="88"/>
  <c r="G15" i="88"/>
  <c r="H15" i="88"/>
  <c r="I15" i="88"/>
  <c r="J15" i="88"/>
  <c r="K15" i="88"/>
  <c r="L15" i="88"/>
  <c r="G16" i="88"/>
  <c r="H16" i="88"/>
  <c r="I16" i="88"/>
  <c r="J16" i="88"/>
  <c r="K16" i="88"/>
  <c r="L16" i="88"/>
  <c r="F17" i="88"/>
  <c r="E6" i="87"/>
  <c r="E7" i="87"/>
  <c r="E8" i="87"/>
  <c r="E9" i="87"/>
  <c r="E10" i="87"/>
  <c r="E16" i="87"/>
  <c r="E17" i="87"/>
  <c r="E7" i="58"/>
  <c r="E8" i="58"/>
  <c r="E9" i="58"/>
  <c r="E10" i="58"/>
  <c r="E11" i="58"/>
  <c r="E12" i="58"/>
  <c r="E14" i="58"/>
  <c r="G15" i="58"/>
  <c r="I15" i="58"/>
  <c r="E16" i="58"/>
  <c r="E17" i="58"/>
  <c r="P11" i="99"/>
  <c r="Q11" i="99"/>
  <c r="R11" i="99"/>
  <c r="R12" i="99" s="1"/>
  <c r="E13" i="56"/>
  <c r="F13" i="56"/>
  <c r="G13" i="56"/>
  <c r="H13" i="56"/>
  <c r="I13" i="56"/>
  <c r="J13" i="56"/>
  <c r="K13" i="56"/>
  <c r="L13" i="56"/>
  <c r="M13" i="56"/>
  <c r="N13" i="56"/>
  <c r="E15" i="56"/>
  <c r="F15" i="56"/>
  <c r="G15" i="56"/>
  <c r="H15" i="56"/>
  <c r="I15" i="56"/>
  <c r="J15" i="56"/>
  <c r="K15" i="56"/>
  <c r="L15" i="56"/>
  <c r="M15" i="56"/>
  <c r="N15" i="56"/>
  <c r="F6" i="98"/>
  <c r="E6" i="98" s="1"/>
  <c r="Q6" i="98"/>
  <c r="F7" i="98"/>
  <c r="E7" i="98" s="1"/>
  <c r="Q7" i="98"/>
  <c r="F8" i="98"/>
  <c r="E8" i="98" s="1"/>
  <c r="Q8" i="98"/>
  <c r="F9" i="98"/>
  <c r="E9" i="98" s="1"/>
  <c r="Q9" i="98"/>
  <c r="F10" i="98"/>
  <c r="E10" i="98" s="1"/>
  <c r="Q10" i="98"/>
  <c r="F11" i="98"/>
  <c r="E11" i="98" s="1"/>
  <c r="Q11" i="98"/>
  <c r="Q12" i="98"/>
  <c r="H15" i="98"/>
  <c r="J15" i="98"/>
  <c r="L15" i="98"/>
  <c r="N15" i="98"/>
  <c r="P15" i="98"/>
  <c r="H16" i="98"/>
  <c r="L16" i="98"/>
  <c r="N16" i="98"/>
  <c r="P16" i="98"/>
  <c r="H17" i="98"/>
  <c r="I17" i="98"/>
  <c r="J17" i="98" s="1"/>
  <c r="K17" i="98"/>
  <c r="L17" i="98" s="1"/>
  <c r="M17" i="98"/>
  <c r="N17" i="98" s="1"/>
  <c r="O17" i="98"/>
  <c r="P17" i="98" s="1"/>
  <c r="H18" i="98"/>
  <c r="J18" i="98"/>
  <c r="L18" i="98"/>
  <c r="N18" i="98"/>
  <c r="P18" i="98"/>
  <c r="H28" i="98"/>
  <c r="J28" i="98"/>
  <c r="L28" i="98"/>
  <c r="N28" i="98"/>
  <c r="P28" i="98"/>
  <c r="H29" i="98"/>
  <c r="J29" i="98"/>
  <c r="L29" i="98"/>
  <c r="N29" i="98"/>
  <c r="P29" i="98"/>
  <c r="H30" i="98"/>
  <c r="J30" i="98"/>
  <c r="L30" i="98"/>
  <c r="N30" i="98"/>
  <c r="P30" i="98"/>
  <c r="H31" i="98"/>
  <c r="J31" i="98"/>
  <c r="L31" i="98"/>
  <c r="N31" i="98"/>
  <c r="P31" i="98"/>
  <c r="H32" i="98"/>
  <c r="J32" i="98"/>
  <c r="L32" i="98"/>
  <c r="N32" i="98"/>
  <c r="P32" i="98"/>
  <c r="H33" i="98"/>
  <c r="J33" i="98"/>
  <c r="L33" i="98"/>
  <c r="N33" i="98"/>
  <c r="P33" i="98"/>
  <c r="H35" i="98"/>
  <c r="J35" i="98"/>
  <c r="L35" i="98"/>
  <c r="N35" i="98"/>
  <c r="P35" i="98"/>
  <c r="H36" i="98"/>
  <c r="J36" i="98"/>
  <c r="L36" i="98"/>
  <c r="N36" i="98"/>
  <c r="P36" i="98"/>
  <c r="H37" i="98"/>
  <c r="J37" i="98"/>
  <c r="L37" i="98"/>
  <c r="N37" i="98"/>
  <c r="P37" i="98"/>
  <c r="H38" i="98"/>
  <c r="J38" i="98"/>
  <c r="L38" i="98"/>
  <c r="N38" i="98"/>
  <c r="P38" i="98"/>
  <c r="H39" i="98"/>
  <c r="J39" i="98"/>
  <c r="L39" i="98"/>
  <c r="N39" i="98"/>
  <c r="P39" i="98"/>
  <c r="H40" i="98"/>
  <c r="J40" i="98"/>
  <c r="L40" i="98"/>
  <c r="N40" i="98"/>
  <c r="P40" i="98"/>
  <c r="H41" i="98"/>
  <c r="J41" i="98"/>
  <c r="L41" i="98"/>
  <c r="N41" i="98"/>
  <c r="P41" i="98"/>
  <c r="H42" i="98"/>
  <c r="J42" i="98"/>
  <c r="L42" i="98"/>
  <c r="N42" i="98"/>
  <c r="P42" i="98"/>
  <c r="H43" i="98"/>
  <c r="J43" i="98"/>
  <c r="L43" i="98"/>
  <c r="N43" i="98"/>
  <c r="P43" i="98"/>
  <c r="H44" i="98"/>
  <c r="J44" i="98"/>
  <c r="L44" i="98"/>
  <c r="N44" i="98"/>
  <c r="P44" i="98"/>
  <c r="H46" i="98"/>
  <c r="J46" i="98"/>
  <c r="L46" i="98"/>
  <c r="N46" i="98"/>
  <c r="P46" i="98"/>
  <c r="H47" i="98"/>
  <c r="J47" i="98"/>
  <c r="L47" i="98"/>
  <c r="N47" i="98"/>
  <c r="P47" i="98"/>
  <c r="H48" i="98"/>
  <c r="J48" i="98"/>
  <c r="L48" i="98"/>
  <c r="N48" i="98"/>
  <c r="P48" i="98"/>
  <c r="H49" i="98"/>
  <c r="J49" i="98"/>
  <c r="L49" i="98"/>
  <c r="N49" i="98"/>
  <c r="P49" i="98"/>
  <c r="H50" i="98"/>
  <c r="J50" i="98"/>
  <c r="L50" i="98"/>
  <c r="N50" i="98"/>
  <c r="P50" i="98"/>
  <c r="H51" i="98"/>
  <c r="J51" i="98"/>
  <c r="L51" i="98"/>
  <c r="N51" i="98"/>
  <c r="P51" i="98"/>
  <c r="H52" i="98"/>
  <c r="J52" i="98"/>
  <c r="L52" i="98"/>
  <c r="N52" i="98"/>
  <c r="P52" i="98"/>
  <c r="H53" i="98"/>
  <c r="J53" i="98"/>
  <c r="L53" i="98"/>
  <c r="N53" i="98"/>
  <c r="P53" i="98"/>
  <c r="H54" i="98"/>
  <c r="J54" i="98"/>
  <c r="L54" i="98"/>
  <c r="N54" i="98"/>
  <c r="P54" i="98"/>
  <c r="H55" i="98"/>
  <c r="J55" i="98"/>
  <c r="L55" i="98"/>
  <c r="N55" i="98"/>
  <c r="P55" i="98"/>
  <c r="H57" i="98"/>
  <c r="J57" i="98"/>
  <c r="L57" i="98"/>
  <c r="N57" i="98"/>
  <c r="P57" i="98"/>
  <c r="H58" i="98"/>
  <c r="J58" i="98"/>
  <c r="L58" i="98"/>
  <c r="N58" i="98"/>
  <c r="P58" i="98"/>
  <c r="H59" i="98"/>
  <c r="J59" i="98"/>
  <c r="L59" i="98"/>
  <c r="N59" i="98"/>
  <c r="P59" i="98"/>
  <c r="H60" i="98"/>
  <c r="J60" i="98"/>
  <c r="L60" i="98"/>
  <c r="N60" i="98"/>
  <c r="P60" i="98"/>
  <c r="H61" i="98"/>
  <c r="J61" i="98"/>
  <c r="L61" i="98"/>
  <c r="N61" i="98"/>
  <c r="P61" i="98"/>
  <c r="H62" i="98"/>
  <c r="J62" i="98"/>
  <c r="L62" i="98"/>
  <c r="N62" i="98"/>
  <c r="P62" i="98"/>
  <c r="H63" i="98"/>
  <c r="J63" i="98"/>
  <c r="L63" i="98"/>
  <c r="N63" i="98"/>
  <c r="P63" i="98"/>
  <c r="H64" i="98"/>
  <c r="J64" i="98"/>
  <c r="L64" i="98"/>
  <c r="N64" i="98"/>
  <c r="P64" i="98"/>
  <c r="H65" i="98"/>
  <c r="J65" i="98"/>
  <c r="L65" i="98"/>
  <c r="N65" i="98"/>
  <c r="P65" i="98"/>
  <c r="H66" i="98"/>
  <c r="J66" i="98"/>
  <c r="L66" i="98"/>
  <c r="N66" i="98"/>
  <c r="P66" i="98"/>
  <c r="H6" i="55"/>
  <c r="J6" i="55"/>
  <c r="L6" i="55"/>
  <c r="P6" i="55"/>
  <c r="H7" i="55"/>
  <c r="J7" i="55"/>
  <c r="L7" i="55"/>
  <c r="P7" i="55"/>
  <c r="H8" i="55"/>
  <c r="J8" i="55"/>
  <c r="L8" i="55"/>
  <c r="P8" i="55"/>
  <c r="H9" i="55"/>
  <c r="J9" i="55"/>
  <c r="L9" i="55"/>
  <c r="P9" i="55"/>
  <c r="H10" i="55"/>
  <c r="J10" i="55"/>
  <c r="L10" i="55"/>
  <c r="N10" i="55"/>
  <c r="P10" i="55"/>
  <c r="H11" i="55"/>
  <c r="J11" i="55"/>
  <c r="L11" i="55"/>
  <c r="N11" i="55"/>
  <c r="P11" i="55"/>
  <c r="H13" i="55"/>
  <c r="J13" i="55"/>
  <c r="L13" i="55"/>
  <c r="N13" i="55"/>
  <c r="P13" i="55"/>
  <c r="H15" i="55"/>
  <c r="J15" i="55"/>
  <c r="L15" i="55"/>
  <c r="N15" i="55"/>
  <c r="P15" i="55"/>
  <c r="E16" i="55"/>
  <c r="G16" i="55"/>
  <c r="I16" i="55"/>
  <c r="K16" i="55"/>
  <c r="M16" i="55"/>
  <c r="N16" i="55" s="1"/>
  <c r="O16" i="55"/>
  <c r="H17" i="55"/>
  <c r="I17" i="55"/>
  <c r="J17" i="55" s="1"/>
  <c r="K17" i="55"/>
  <c r="L17" i="55" s="1"/>
  <c r="M17" i="55"/>
  <c r="N17" i="55" s="1"/>
  <c r="O17" i="55"/>
  <c r="P17" i="55" s="1"/>
  <c r="H18" i="55"/>
  <c r="J18" i="55"/>
  <c r="L18" i="55"/>
  <c r="N18" i="55"/>
  <c r="P18" i="55"/>
  <c r="H28" i="55"/>
  <c r="J28" i="55"/>
  <c r="L28" i="55"/>
  <c r="N28" i="55"/>
  <c r="P28" i="55"/>
  <c r="H29" i="55"/>
  <c r="J29" i="55"/>
  <c r="L29" i="55"/>
  <c r="N29" i="55"/>
  <c r="P29" i="55"/>
  <c r="H31" i="55"/>
  <c r="J31" i="55"/>
  <c r="L31" i="55"/>
  <c r="N31" i="55"/>
  <c r="P31" i="55"/>
  <c r="H32" i="55"/>
  <c r="J32" i="55"/>
  <c r="L32" i="55"/>
  <c r="N32" i="55"/>
  <c r="P32" i="55"/>
  <c r="H33" i="55"/>
  <c r="J33" i="55"/>
  <c r="L33" i="55"/>
  <c r="N33" i="55"/>
  <c r="P33" i="55"/>
  <c r="H34" i="55"/>
  <c r="J34" i="55"/>
  <c r="L34" i="55"/>
  <c r="N34" i="55"/>
  <c r="P34" i="55"/>
  <c r="H35" i="55"/>
  <c r="J35" i="55"/>
  <c r="L35" i="55"/>
  <c r="N35" i="55"/>
  <c r="P35" i="55"/>
  <c r="H37" i="55"/>
  <c r="J37" i="55"/>
  <c r="L37" i="55"/>
  <c r="N37" i="55"/>
  <c r="P37" i="55"/>
  <c r="H38" i="55"/>
  <c r="J38" i="55"/>
  <c r="L38" i="55"/>
  <c r="N38" i="55"/>
  <c r="P38" i="55"/>
  <c r="H39" i="55"/>
  <c r="J39" i="55"/>
  <c r="L39" i="55"/>
  <c r="N39" i="55"/>
  <c r="P39" i="55"/>
  <c r="H40" i="55"/>
  <c r="J40" i="55"/>
  <c r="L40" i="55"/>
  <c r="N40" i="55"/>
  <c r="P40" i="55"/>
  <c r="H41" i="55"/>
  <c r="J41" i="55"/>
  <c r="L41" i="55"/>
  <c r="N41" i="55"/>
  <c r="P41" i="55"/>
  <c r="H42" i="55"/>
  <c r="J42" i="55"/>
  <c r="L42" i="55"/>
  <c r="N42" i="55"/>
  <c r="P42" i="55"/>
  <c r="H43" i="55"/>
  <c r="J43" i="55"/>
  <c r="L43" i="55"/>
  <c r="N43" i="55"/>
  <c r="P43" i="55"/>
  <c r="H44" i="55"/>
  <c r="J44" i="55"/>
  <c r="L44" i="55"/>
  <c r="N44" i="55"/>
  <c r="P44" i="55"/>
  <c r="H45" i="55"/>
  <c r="J45" i="55"/>
  <c r="L45" i="55"/>
  <c r="N45" i="55"/>
  <c r="P45" i="55"/>
  <c r="H46" i="55"/>
  <c r="J46" i="55"/>
  <c r="L46" i="55"/>
  <c r="N46" i="55"/>
  <c r="P46" i="55"/>
  <c r="H47" i="55"/>
  <c r="J47" i="55"/>
  <c r="L47" i="55"/>
  <c r="N47" i="55"/>
  <c r="P47" i="55"/>
  <c r="H48" i="55"/>
  <c r="J48" i="55"/>
  <c r="L48" i="55"/>
  <c r="N48" i="55"/>
  <c r="P48" i="55"/>
  <c r="H49" i="55"/>
  <c r="J49" i="55"/>
  <c r="L49" i="55"/>
  <c r="N49" i="55"/>
  <c r="P49" i="55"/>
  <c r="H50" i="55"/>
  <c r="J50" i="55"/>
  <c r="L50" i="55"/>
  <c r="N50" i="55"/>
  <c r="P50" i="55"/>
  <c r="H51" i="55"/>
  <c r="J51" i="55"/>
  <c r="L51" i="55"/>
  <c r="N51" i="55"/>
  <c r="P51" i="55"/>
  <c r="H53" i="55"/>
  <c r="J53" i="55"/>
  <c r="L53" i="55"/>
  <c r="N53" i="55"/>
  <c r="P53" i="55"/>
  <c r="H54" i="55"/>
  <c r="J54" i="55"/>
  <c r="L54" i="55"/>
  <c r="N54" i="55"/>
  <c r="P54" i="55"/>
  <c r="H55" i="55"/>
  <c r="J55" i="55"/>
  <c r="L55" i="55"/>
  <c r="N55" i="55"/>
  <c r="P55" i="55"/>
  <c r="H56" i="55"/>
  <c r="J56" i="55"/>
  <c r="L56" i="55"/>
  <c r="N56" i="55"/>
  <c r="P56" i="55"/>
  <c r="H57" i="55"/>
  <c r="J57" i="55"/>
  <c r="L57" i="55"/>
  <c r="N57" i="55"/>
  <c r="P57" i="55"/>
  <c r="E13" i="51"/>
  <c r="F13" i="51"/>
  <c r="G13" i="51"/>
  <c r="H13" i="51"/>
  <c r="I13" i="51"/>
  <c r="J13" i="51"/>
  <c r="K13" i="51"/>
  <c r="Q13" i="51"/>
  <c r="R13" i="51"/>
  <c r="S13" i="51"/>
  <c r="T13" i="51"/>
  <c r="U13" i="51"/>
  <c r="V13" i="51"/>
  <c r="W13" i="51"/>
  <c r="X13" i="51"/>
  <c r="Z13" i="51"/>
  <c r="E15" i="51"/>
  <c r="F15" i="51"/>
  <c r="G15" i="51"/>
  <c r="H15" i="51"/>
  <c r="I15" i="51"/>
  <c r="J15" i="51"/>
  <c r="K15" i="51"/>
  <c r="L15" i="51"/>
  <c r="Q15" i="51"/>
  <c r="R15" i="51"/>
  <c r="S15" i="51"/>
  <c r="T15" i="51"/>
  <c r="U15" i="51"/>
  <c r="V15" i="51"/>
  <c r="W15" i="51"/>
  <c r="X15" i="51"/>
  <c r="Z15" i="51"/>
  <c r="G14" i="46"/>
  <c r="H14" i="46"/>
  <c r="I14" i="46"/>
  <c r="J14" i="46"/>
  <c r="K14" i="46"/>
  <c r="L14" i="46"/>
  <c r="W6" i="45"/>
  <c r="L7" i="45"/>
  <c r="W7" i="45"/>
  <c r="F8" i="45"/>
  <c r="E8" i="45" s="1"/>
  <c r="L9" i="45"/>
  <c r="W9" i="45"/>
  <c r="E13" i="45"/>
  <c r="F13" i="45"/>
  <c r="G13" i="45"/>
  <c r="H13" i="45"/>
  <c r="I13" i="45"/>
  <c r="J13" i="45"/>
  <c r="K13" i="45"/>
  <c r="L13" i="45"/>
  <c r="M13" i="45"/>
  <c r="R13" i="45"/>
  <c r="S13" i="45"/>
  <c r="T13" i="45"/>
  <c r="U13" i="45"/>
  <c r="V13" i="45"/>
  <c r="W13" i="45"/>
  <c r="X13" i="45"/>
  <c r="Y13" i="45"/>
  <c r="Z13" i="45"/>
  <c r="AA13" i="45"/>
  <c r="AB13" i="45"/>
  <c r="H15" i="45"/>
  <c r="I15" i="45"/>
  <c r="J15" i="45"/>
  <c r="K15" i="45"/>
  <c r="L15" i="45"/>
  <c r="M15" i="45"/>
  <c r="R15" i="45"/>
  <c r="S15" i="45"/>
  <c r="T15" i="45"/>
  <c r="U15" i="45"/>
  <c r="V15" i="45"/>
  <c r="W15" i="45"/>
  <c r="X15" i="45"/>
  <c r="Y15" i="45"/>
  <c r="Z15" i="45"/>
  <c r="AA15" i="45"/>
  <c r="AB15" i="45"/>
  <c r="W6" i="44"/>
  <c r="L7" i="44"/>
  <c r="W7" i="44"/>
  <c r="F8" i="44"/>
  <c r="E8" i="44" s="1"/>
  <c r="L9" i="44"/>
  <c r="W9" i="44"/>
  <c r="W6" i="43"/>
  <c r="L7" i="43"/>
  <c r="W7" i="43"/>
  <c r="F8" i="43"/>
  <c r="E8" i="43" s="1"/>
  <c r="L9" i="43"/>
  <c r="W9" i="43"/>
  <c r="E13" i="43"/>
  <c r="F13" i="43"/>
  <c r="G13" i="43"/>
  <c r="H13" i="43"/>
  <c r="I13" i="43"/>
  <c r="J13" i="43"/>
  <c r="K13" i="43"/>
  <c r="L13" i="43"/>
  <c r="M13" i="43"/>
  <c r="R13" i="43"/>
  <c r="S13" i="43"/>
  <c r="T13" i="43"/>
  <c r="U13" i="43"/>
  <c r="V13" i="43"/>
  <c r="W13" i="43"/>
  <c r="X13" i="43"/>
  <c r="Y13" i="43"/>
  <c r="Z13" i="43"/>
  <c r="AA13" i="43"/>
  <c r="AB13" i="43"/>
  <c r="H15" i="43"/>
  <c r="I15" i="43"/>
  <c r="J15" i="43"/>
  <c r="K15" i="43"/>
  <c r="L15" i="43"/>
  <c r="M15" i="43"/>
  <c r="R15" i="43"/>
  <c r="S15" i="43"/>
  <c r="T15" i="43"/>
  <c r="U15" i="43"/>
  <c r="V15" i="43"/>
  <c r="W15" i="43"/>
  <c r="X15" i="43"/>
  <c r="Y15" i="43"/>
  <c r="Z15" i="43"/>
  <c r="AA15" i="43"/>
  <c r="AB15" i="43"/>
  <c r="E7" i="47"/>
  <c r="F7" i="47"/>
  <c r="G7" i="47"/>
  <c r="H7" i="47"/>
  <c r="CE18" i="135"/>
  <c r="CF18" i="135" s="1"/>
  <c r="CE19" i="135"/>
  <c r="CF19" i="135" s="1"/>
  <c r="CE18" i="134"/>
  <c r="CF18" i="134" s="1"/>
  <c r="CE19" i="134"/>
  <c r="CF19" i="134" s="1"/>
  <c r="E20" i="134"/>
  <c r="H20" i="134"/>
  <c r="U20" i="134"/>
  <c r="AL20" i="134"/>
  <c r="AY20" i="134"/>
  <c r="BL20" i="134"/>
  <c r="M7" i="17"/>
  <c r="M9" i="17"/>
  <c r="G13" i="16"/>
  <c r="H13" i="16"/>
  <c r="I13" i="16"/>
  <c r="J13" i="16"/>
  <c r="L13" i="16"/>
  <c r="M13" i="16"/>
  <c r="R13" i="16"/>
  <c r="U13" i="16"/>
  <c r="V13" i="16"/>
  <c r="W13" i="16"/>
  <c r="X13" i="16"/>
  <c r="Y13" i="16"/>
  <c r="Z13" i="16"/>
  <c r="G15" i="16"/>
  <c r="H15" i="16"/>
  <c r="I15" i="16"/>
  <c r="J15" i="16"/>
  <c r="K15" i="16"/>
  <c r="L15" i="16"/>
  <c r="M15" i="16"/>
  <c r="R15" i="16"/>
  <c r="E15" i="111" s="1"/>
  <c r="U15" i="16"/>
  <c r="V15" i="16"/>
  <c r="W15" i="16"/>
  <c r="X15" i="16"/>
  <c r="Y15" i="16"/>
  <c r="Z15" i="16"/>
  <c r="E18" i="111"/>
  <c r="E18" i="112" s="1"/>
  <c r="G7" i="79"/>
  <c r="S7" i="79"/>
  <c r="G8" i="79"/>
  <c r="S8" i="79"/>
  <c r="G9" i="79"/>
  <c r="S9" i="79"/>
  <c r="G10" i="79"/>
  <c r="S10" i="79"/>
  <c r="G11" i="79"/>
  <c r="S11" i="79"/>
  <c r="G12" i="79"/>
  <c r="S12" i="79"/>
  <c r="AD12" i="79"/>
  <c r="G13" i="79"/>
  <c r="S13" i="79"/>
  <c r="G14" i="79"/>
  <c r="AE13" i="108" s="1"/>
  <c r="S14" i="79"/>
  <c r="G15" i="79"/>
  <c r="AE14" i="108" s="1"/>
  <c r="S15" i="79"/>
  <c r="G16" i="79"/>
  <c r="AE15" i="108" s="1"/>
  <c r="S16" i="79"/>
  <c r="G17" i="79"/>
  <c r="AE16" i="108" s="1"/>
  <c r="S17" i="79"/>
  <c r="G18" i="79"/>
  <c r="AE17" i="108" s="1"/>
  <c r="S18" i="79"/>
  <c r="AE19" i="108"/>
  <c r="AE20" i="108"/>
  <c r="AE21" i="108"/>
  <c r="AE27" i="108"/>
  <c r="S28" i="79"/>
  <c r="AE28" i="108"/>
  <c r="S29" i="79"/>
  <c r="AE29" i="108"/>
  <c r="S30" i="79"/>
  <c r="AE30" i="108"/>
  <c r="S31" i="79"/>
  <c r="AE31" i="108"/>
  <c r="S32" i="79"/>
  <c r="AE32" i="108"/>
  <c r="S33" i="79"/>
  <c r="AE34" i="108"/>
  <c r="S35" i="79"/>
  <c r="AE35" i="108"/>
  <c r="S36" i="79"/>
  <c r="AE36" i="108"/>
  <c r="S37" i="79"/>
  <c r="AE37" i="108"/>
  <c r="S38" i="79"/>
  <c r="AE38" i="108"/>
  <c r="S39" i="79"/>
  <c r="AE39" i="108"/>
  <c r="S40" i="79"/>
  <c r="AE40" i="108"/>
  <c r="S41" i="79"/>
  <c r="AE41" i="108"/>
  <c r="S42" i="79"/>
  <c r="AE42" i="108"/>
  <c r="S43" i="79"/>
  <c r="AE43" i="108"/>
  <c r="S44" i="79"/>
  <c r="AE45" i="108"/>
  <c r="S46" i="79"/>
  <c r="AE46" i="108"/>
  <c r="S47" i="79"/>
  <c r="AE47" i="108"/>
  <c r="S48" i="79"/>
  <c r="AE48" i="108"/>
  <c r="S49" i="79"/>
  <c r="AE49" i="108"/>
  <c r="S50" i="79"/>
  <c r="AE50" i="108"/>
  <c r="S51" i="79"/>
  <c r="AE51" i="108"/>
  <c r="S52" i="79"/>
  <c r="AE52" i="108"/>
  <c r="S53" i="79"/>
  <c r="AE53" i="108"/>
  <c r="S54" i="79"/>
  <c r="AE54" i="108"/>
  <c r="S55" i="79"/>
  <c r="AE56" i="108"/>
  <c r="S57" i="79"/>
  <c r="AE57" i="108"/>
  <c r="S58" i="79"/>
  <c r="AE58" i="108"/>
  <c r="S59" i="79"/>
  <c r="AE59" i="108"/>
  <c r="S60" i="79"/>
  <c r="AE60" i="108"/>
  <c r="S61" i="79"/>
  <c r="AE61" i="108"/>
  <c r="S62" i="79"/>
  <c r="AE62" i="108"/>
  <c r="S63" i="79"/>
  <c r="AE63" i="108"/>
  <c r="S64" i="79"/>
  <c r="AE64" i="108"/>
  <c r="S65" i="79"/>
  <c r="AE65" i="108"/>
  <c r="S66" i="79"/>
  <c r="G7" i="76"/>
  <c r="S7" i="76"/>
  <c r="G8" i="76"/>
  <c r="S8" i="76"/>
  <c r="G9" i="76"/>
  <c r="S9" i="76"/>
  <c r="G10" i="76"/>
  <c r="S10" i="76"/>
  <c r="G11" i="76"/>
  <c r="S11" i="76"/>
  <c r="G12" i="76"/>
  <c r="S12" i="76"/>
  <c r="AD12" i="76"/>
  <c r="AE12" i="76"/>
  <c r="AE13" i="76" s="1"/>
  <c r="AF12" i="76"/>
  <c r="AG12" i="76"/>
  <c r="AH12" i="76"/>
  <c r="AI12" i="76"/>
  <c r="AI13" i="76" s="1"/>
  <c r="AJ12" i="76"/>
  <c r="AK12" i="76"/>
  <c r="AL12" i="76"/>
  <c r="AQ12" i="76"/>
  <c r="AQ13" i="76" s="1"/>
  <c r="AR12" i="76"/>
  <c r="AS12" i="76"/>
  <c r="AT12" i="76"/>
  <c r="AU12" i="76"/>
  <c r="AU13" i="76" s="1"/>
  <c r="AV12" i="76"/>
  <c r="AW12" i="76"/>
  <c r="AX12" i="76"/>
  <c r="AY12" i="76"/>
  <c r="G13" i="76"/>
  <c r="S13" i="76"/>
  <c r="G14" i="76"/>
  <c r="AE13" i="107" s="1"/>
  <c r="S14" i="76"/>
  <c r="G15" i="76"/>
  <c r="AE14" i="107" s="1"/>
  <c r="S15" i="76"/>
  <c r="G16" i="76"/>
  <c r="S16" i="76"/>
  <c r="S16" i="62" s="1"/>
  <c r="G17" i="76"/>
  <c r="AE16" i="107" s="1"/>
  <c r="S17" i="76"/>
  <c r="S17" i="62" s="1"/>
  <c r="G18" i="76"/>
  <c r="AE17" i="107" s="1"/>
  <c r="S18" i="76"/>
  <c r="S28" i="76"/>
  <c r="S29" i="76"/>
  <c r="S31" i="76"/>
  <c r="S32" i="76"/>
  <c r="S33" i="76"/>
  <c r="S34" i="76"/>
  <c r="S35" i="76"/>
  <c r="S37" i="76"/>
  <c r="S38" i="76"/>
  <c r="S39" i="76"/>
  <c r="S42" i="76"/>
  <c r="S64" i="76" s="1"/>
  <c r="S43" i="76"/>
  <c r="S44" i="76"/>
  <c r="S45" i="76"/>
  <c r="S46" i="76"/>
  <c r="S47" i="76"/>
  <c r="S48" i="76"/>
  <c r="S49" i="76"/>
  <c r="S50" i="76"/>
  <c r="S51" i="76"/>
  <c r="S53" i="76"/>
  <c r="S54" i="76"/>
  <c r="S55" i="76"/>
  <c r="S56" i="76"/>
  <c r="S57" i="76"/>
  <c r="F6" i="85"/>
  <c r="F7" i="85"/>
  <c r="F8" i="85"/>
  <c r="E9" i="85"/>
  <c r="F9" i="85"/>
  <c r="E10" i="85"/>
  <c r="F10" i="85"/>
  <c r="E11" i="85"/>
  <c r="M11" i="85" s="1"/>
  <c r="N11" i="85" s="1"/>
  <c r="O13" i="85" s="1"/>
  <c r="I13" i="85" s="1"/>
  <c r="F13" i="85" s="1"/>
  <c r="F11" i="85"/>
  <c r="O11" i="85"/>
  <c r="P11" i="85"/>
  <c r="F12" i="85"/>
  <c r="F14" i="85"/>
  <c r="E15" i="85"/>
  <c r="F15" i="85"/>
  <c r="F16" i="85"/>
  <c r="F6" i="59"/>
  <c r="F7" i="59"/>
  <c r="F8" i="59"/>
  <c r="E9" i="59"/>
  <c r="F9" i="59"/>
  <c r="E10" i="59"/>
  <c r="F10" i="59"/>
  <c r="E11" i="59"/>
  <c r="F11" i="59"/>
  <c r="F12" i="59"/>
  <c r="F14" i="59"/>
  <c r="E15" i="59"/>
  <c r="E15" i="88" s="1"/>
  <c r="F15" i="59"/>
  <c r="F15" i="88" s="1"/>
  <c r="F16" i="59"/>
  <c r="F16" i="100" s="1"/>
  <c r="F17" i="59"/>
  <c r="E6" i="84"/>
  <c r="E7" i="84"/>
  <c r="E8" i="84"/>
  <c r="E9" i="84"/>
  <c r="E10" i="84"/>
  <c r="E11" i="84"/>
  <c r="E12" i="84"/>
  <c r="E13" i="84"/>
  <c r="E14" i="84"/>
  <c r="E15" i="84"/>
  <c r="E16" i="84"/>
  <c r="E6" i="57"/>
  <c r="E7" i="57"/>
  <c r="E8" i="57"/>
  <c r="E9" i="57"/>
  <c r="E10" i="57"/>
  <c r="E11" i="57"/>
  <c r="E12" i="57"/>
  <c r="E13" i="57"/>
  <c r="E14" i="57"/>
  <c r="E15" i="57"/>
  <c r="E16" i="57"/>
  <c r="E17" i="57"/>
  <c r="P11" i="82"/>
  <c r="Q11" i="82"/>
  <c r="R11" i="82"/>
  <c r="S11" i="82"/>
  <c r="T11" i="82"/>
  <c r="T12" i="82" s="1"/>
  <c r="J13" i="82" s="1"/>
  <c r="P11" i="54"/>
  <c r="Q11" i="54"/>
  <c r="R11" i="54"/>
  <c r="S11" i="54"/>
  <c r="T11" i="54"/>
  <c r="T12" i="54" s="1"/>
  <c r="J13" i="54" s="1"/>
  <c r="F6" i="95"/>
  <c r="E6" i="95" s="1"/>
  <c r="Q6" i="95"/>
  <c r="F7" i="95"/>
  <c r="E7" i="95" s="1"/>
  <c r="Q7" i="95"/>
  <c r="F8" i="95"/>
  <c r="E8" i="95" s="1"/>
  <c r="Q8" i="95"/>
  <c r="F9" i="95"/>
  <c r="E9" i="95" s="1"/>
  <c r="Q9" i="95"/>
  <c r="F10" i="95"/>
  <c r="E10" i="95" s="1"/>
  <c r="Q10" i="95"/>
  <c r="F11" i="95"/>
  <c r="E11" i="95" s="1"/>
  <c r="Q11" i="95"/>
  <c r="Q12" i="95"/>
  <c r="H16" i="95"/>
  <c r="J16" i="95"/>
  <c r="L16" i="95"/>
  <c r="N16" i="95"/>
  <c r="P16" i="95"/>
  <c r="H17" i="95"/>
  <c r="J17" i="95"/>
  <c r="L17" i="95"/>
  <c r="N17" i="95"/>
  <c r="P17" i="95"/>
  <c r="H27" i="95"/>
  <c r="J27" i="95"/>
  <c r="L27" i="95"/>
  <c r="N27" i="95"/>
  <c r="P27" i="95"/>
  <c r="H28" i="95"/>
  <c r="J28" i="95"/>
  <c r="L28" i="95"/>
  <c r="N28" i="95"/>
  <c r="P28" i="95"/>
  <c r="H29" i="95"/>
  <c r="J29" i="95"/>
  <c r="L29" i="95"/>
  <c r="N29" i="95"/>
  <c r="P29" i="95"/>
  <c r="H30" i="95"/>
  <c r="J30" i="95"/>
  <c r="L30" i="95"/>
  <c r="N30" i="95"/>
  <c r="P30" i="95"/>
  <c r="H31" i="95"/>
  <c r="J31" i="95"/>
  <c r="L31" i="95"/>
  <c r="N31" i="95"/>
  <c r="P31" i="95"/>
  <c r="H32" i="95"/>
  <c r="J32" i="95"/>
  <c r="L32" i="95"/>
  <c r="N32" i="95"/>
  <c r="P32" i="95"/>
  <c r="H34" i="95"/>
  <c r="J34" i="95"/>
  <c r="L34" i="95"/>
  <c r="N34" i="95"/>
  <c r="P34" i="95"/>
  <c r="H35" i="95"/>
  <c r="J35" i="95"/>
  <c r="L35" i="95"/>
  <c r="N35" i="95"/>
  <c r="P35" i="95"/>
  <c r="H36" i="95"/>
  <c r="J36" i="95"/>
  <c r="L36" i="95"/>
  <c r="N36" i="95"/>
  <c r="P36" i="95"/>
  <c r="H37" i="95"/>
  <c r="J37" i="95"/>
  <c r="L37" i="95"/>
  <c r="N37" i="95"/>
  <c r="P37" i="95"/>
  <c r="H38" i="95"/>
  <c r="J38" i="95"/>
  <c r="L38" i="95"/>
  <c r="N38" i="95"/>
  <c r="P38" i="95"/>
  <c r="H39" i="95"/>
  <c r="J39" i="95"/>
  <c r="L39" i="95"/>
  <c r="N39" i="95"/>
  <c r="P39" i="95"/>
  <c r="H40" i="95"/>
  <c r="J40" i="95"/>
  <c r="L40" i="95"/>
  <c r="N40" i="95"/>
  <c r="P40" i="95"/>
  <c r="H41" i="95"/>
  <c r="J41" i="95"/>
  <c r="L41" i="95"/>
  <c r="N41" i="95"/>
  <c r="P41" i="95"/>
  <c r="H42" i="95"/>
  <c r="J42" i="95"/>
  <c r="L42" i="95"/>
  <c r="N42" i="95"/>
  <c r="P42" i="95"/>
  <c r="H43" i="95"/>
  <c r="J43" i="95"/>
  <c r="L43" i="95"/>
  <c r="N43" i="95"/>
  <c r="P43" i="95"/>
  <c r="H45" i="95"/>
  <c r="J45" i="95"/>
  <c r="L45" i="95"/>
  <c r="N45" i="95"/>
  <c r="P45" i="95"/>
  <c r="H46" i="95"/>
  <c r="J46" i="95"/>
  <c r="L46" i="95"/>
  <c r="N46" i="95"/>
  <c r="P46" i="95"/>
  <c r="H47" i="95"/>
  <c r="J47" i="95"/>
  <c r="L47" i="95"/>
  <c r="N47" i="95"/>
  <c r="P47" i="95"/>
  <c r="H48" i="95"/>
  <c r="J48" i="95"/>
  <c r="L48" i="95"/>
  <c r="N48" i="95"/>
  <c r="P48" i="95"/>
  <c r="H49" i="95"/>
  <c r="J49" i="95"/>
  <c r="L49" i="95"/>
  <c r="N49" i="95"/>
  <c r="P49" i="95"/>
  <c r="H50" i="95"/>
  <c r="J50" i="95"/>
  <c r="L50" i="95"/>
  <c r="N50" i="95"/>
  <c r="P50" i="95"/>
  <c r="H51" i="95"/>
  <c r="J51" i="95"/>
  <c r="L51" i="95"/>
  <c r="N51" i="95"/>
  <c r="P51" i="95"/>
  <c r="H52" i="95"/>
  <c r="J52" i="95"/>
  <c r="L52" i="95"/>
  <c r="N52" i="95"/>
  <c r="P52" i="95"/>
  <c r="H53" i="95"/>
  <c r="J53" i="95"/>
  <c r="L53" i="95"/>
  <c r="N53" i="95"/>
  <c r="P53" i="95"/>
  <c r="H54" i="95"/>
  <c r="J54" i="95"/>
  <c r="L54" i="95"/>
  <c r="N54" i="95"/>
  <c r="P54" i="95"/>
  <c r="H56" i="95"/>
  <c r="J56" i="95"/>
  <c r="L56" i="95"/>
  <c r="N56" i="95"/>
  <c r="P56" i="95"/>
  <c r="H57" i="95"/>
  <c r="J57" i="95"/>
  <c r="L57" i="95"/>
  <c r="N57" i="95"/>
  <c r="P57" i="95"/>
  <c r="H58" i="95"/>
  <c r="J58" i="95"/>
  <c r="L58" i="95"/>
  <c r="N58" i="95"/>
  <c r="P58" i="95"/>
  <c r="H59" i="95"/>
  <c r="J59" i="95"/>
  <c r="L59" i="95"/>
  <c r="N59" i="95"/>
  <c r="P59" i="95"/>
  <c r="H60" i="95"/>
  <c r="J60" i="95"/>
  <c r="L60" i="95"/>
  <c r="N60" i="95"/>
  <c r="P60" i="95"/>
  <c r="H61" i="95"/>
  <c r="J61" i="95"/>
  <c r="L61" i="95"/>
  <c r="N61" i="95"/>
  <c r="P61" i="95"/>
  <c r="H62" i="95"/>
  <c r="J62" i="95"/>
  <c r="L62" i="95"/>
  <c r="N62" i="95"/>
  <c r="P62" i="95"/>
  <c r="H63" i="95"/>
  <c r="J63" i="95"/>
  <c r="L63" i="95"/>
  <c r="N63" i="95"/>
  <c r="P63" i="95"/>
  <c r="H64" i="95"/>
  <c r="J64" i="95"/>
  <c r="L64" i="95"/>
  <c r="N64" i="95"/>
  <c r="P64" i="95"/>
  <c r="H65" i="95"/>
  <c r="J65" i="95"/>
  <c r="L65" i="95"/>
  <c r="N65" i="95"/>
  <c r="P65" i="95"/>
  <c r="H6" i="53"/>
  <c r="J6" i="53"/>
  <c r="L6" i="53"/>
  <c r="P6" i="53"/>
  <c r="H7" i="53"/>
  <c r="J7" i="53"/>
  <c r="L7" i="53"/>
  <c r="P7" i="53"/>
  <c r="H8" i="53"/>
  <c r="J8" i="53"/>
  <c r="L8" i="53"/>
  <c r="P8" i="53"/>
  <c r="H9" i="53"/>
  <c r="J9" i="53"/>
  <c r="L9" i="53"/>
  <c r="P9" i="53"/>
  <c r="H10" i="53"/>
  <c r="J10" i="53"/>
  <c r="L10" i="53"/>
  <c r="N10" i="53"/>
  <c r="P10" i="53"/>
  <c r="H11" i="53"/>
  <c r="J11" i="53"/>
  <c r="L11" i="53"/>
  <c r="N11" i="53"/>
  <c r="P11" i="53"/>
  <c r="H12" i="53"/>
  <c r="J12" i="53"/>
  <c r="L12" i="53"/>
  <c r="N12" i="53"/>
  <c r="P12" i="53"/>
  <c r="H14" i="53"/>
  <c r="J14" i="53"/>
  <c r="L14" i="53"/>
  <c r="N14" i="53"/>
  <c r="P14" i="53"/>
  <c r="H15" i="53"/>
  <c r="J15" i="53"/>
  <c r="L15" i="53"/>
  <c r="N15" i="53"/>
  <c r="P15" i="53"/>
  <c r="H16" i="53"/>
  <c r="J16" i="53"/>
  <c r="L16" i="53"/>
  <c r="N16" i="53"/>
  <c r="P16" i="53"/>
  <c r="H17" i="53"/>
  <c r="R26" i="53" s="1"/>
  <c r="J17" i="53"/>
  <c r="R27" i="53" s="1"/>
  <c r="L17" i="53"/>
  <c r="R28" i="53" s="1"/>
  <c r="N17" i="53"/>
  <c r="R29" i="53" s="1"/>
  <c r="P17" i="53"/>
  <c r="R30" i="53" s="1"/>
  <c r="Q17" i="53"/>
  <c r="R17" i="53"/>
  <c r="Q26" i="53"/>
  <c r="H27" i="53"/>
  <c r="J27" i="53"/>
  <c r="L27" i="53"/>
  <c r="N27" i="53"/>
  <c r="P27" i="53"/>
  <c r="Q27" i="53"/>
  <c r="Q28" i="53"/>
  <c r="Q29" i="53"/>
  <c r="H30" i="53"/>
  <c r="J30" i="53"/>
  <c r="L30" i="53"/>
  <c r="N30" i="53"/>
  <c r="P30" i="53"/>
  <c r="Q30" i="53"/>
  <c r="H31" i="53"/>
  <c r="J31" i="53"/>
  <c r="L31" i="53"/>
  <c r="N31" i="53"/>
  <c r="P31" i="53"/>
  <c r="H32" i="53"/>
  <c r="J32" i="53"/>
  <c r="L32" i="53"/>
  <c r="N32" i="53"/>
  <c r="P32" i="53"/>
  <c r="H33" i="53"/>
  <c r="J33" i="53"/>
  <c r="L33" i="53"/>
  <c r="N33" i="53"/>
  <c r="P33" i="53"/>
  <c r="H34" i="53"/>
  <c r="J34" i="53"/>
  <c r="L34" i="53"/>
  <c r="N34" i="53"/>
  <c r="P34" i="53"/>
  <c r="H36" i="53"/>
  <c r="J36" i="53"/>
  <c r="L36" i="53"/>
  <c r="N36" i="53"/>
  <c r="P36" i="53"/>
  <c r="H37" i="53"/>
  <c r="J37" i="53"/>
  <c r="L37" i="53"/>
  <c r="N37" i="53"/>
  <c r="P37" i="53"/>
  <c r="H38" i="53"/>
  <c r="J38" i="53"/>
  <c r="L38" i="53"/>
  <c r="N38" i="53"/>
  <c r="P38" i="53"/>
  <c r="H39" i="53"/>
  <c r="J39" i="53"/>
  <c r="L39" i="53"/>
  <c r="N39" i="53"/>
  <c r="P39" i="53"/>
  <c r="H40" i="53"/>
  <c r="J40" i="53"/>
  <c r="L40" i="53"/>
  <c r="N40" i="53"/>
  <c r="P40" i="53"/>
  <c r="H41" i="53"/>
  <c r="J41" i="53"/>
  <c r="L41" i="53"/>
  <c r="N41" i="53"/>
  <c r="P41" i="53"/>
  <c r="H42" i="53"/>
  <c r="J42" i="53"/>
  <c r="L42" i="53"/>
  <c r="N42" i="53"/>
  <c r="P42" i="53"/>
  <c r="H43" i="53"/>
  <c r="J43" i="53"/>
  <c r="L43" i="53"/>
  <c r="N43" i="53"/>
  <c r="P43" i="53"/>
  <c r="H44" i="53"/>
  <c r="J44" i="53"/>
  <c r="L44" i="53"/>
  <c r="N44" i="53"/>
  <c r="P44" i="53"/>
  <c r="H45" i="53"/>
  <c r="J45" i="53"/>
  <c r="L45" i="53"/>
  <c r="N45" i="53"/>
  <c r="P45" i="53"/>
  <c r="H46" i="53"/>
  <c r="J46" i="53"/>
  <c r="L46" i="53"/>
  <c r="N46" i="53"/>
  <c r="P46" i="53"/>
  <c r="H47" i="53"/>
  <c r="J47" i="53"/>
  <c r="L47" i="53"/>
  <c r="N47" i="53"/>
  <c r="P47" i="53"/>
  <c r="H48" i="53"/>
  <c r="J48" i="53"/>
  <c r="L48" i="53"/>
  <c r="N48" i="53"/>
  <c r="P48" i="53"/>
  <c r="H49" i="53"/>
  <c r="J49" i="53"/>
  <c r="L49" i="53"/>
  <c r="N49" i="53"/>
  <c r="P49" i="53"/>
  <c r="H50" i="53"/>
  <c r="J50" i="53"/>
  <c r="L50" i="53"/>
  <c r="N50" i="53"/>
  <c r="P50" i="53"/>
  <c r="H52" i="53"/>
  <c r="J52" i="53"/>
  <c r="L52" i="53"/>
  <c r="N52" i="53"/>
  <c r="P52" i="53"/>
  <c r="H53" i="53"/>
  <c r="J53" i="53"/>
  <c r="L53" i="53"/>
  <c r="N53" i="53"/>
  <c r="P53" i="53"/>
  <c r="H54" i="53"/>
  <c r="J54" i="53"/>
  <c r="L54" i="53"/>
  <c r="N54" i="53"/>
  <c r="P54" i="53"/>
  <c r="H55" i="53"/>
  <c r="J55" i="53"/>
  <c r="L55" i="53"/>
  <c r="N55" i="53"/>
  <c r="P55" i="53"/>
  <c r="H56" i="53"/>
  <c r="J56" i="53"/>
  <c r="L56" i="53"/>
  <c r="N56" i="53"/>
  <c r="P56" i="53"/>
  <c r="H13" i="49"/>
  <c r="F13" i="49" s="1"/>
  <c r="K13" i="49"/>
  <c r="V13" i="49"/>
  <c r="Z13" i="49" s="1"/>
  <c r="F6" i="78"/>
  <c r="E6" i="78" s="1"/>
  <c r="N6" i="78"/>
  <c r="F7" i="78"/>
  <c r="E7" i="78" s="1"/>
  <c r="N7" i="78"/>
  <c r="F8" i="78"/>
  <c r="E8" i="78" s="1"/>
  <c r="N8" i="78"/>
  <c r="F9" i="78"/>
  <c r="E9" i="78" s="1"/>
  <c r="N9" i="78"/>
  <c r="F10" i="78"/>
  <c r="E10" i="78" s="1"/>
  <c r="N10" i="78"/>
  <c r="F11" i="78"/>
  <c r="E11" i="78" s="1"/>
  <c r="N11" i="78"/>
  <c r="N12" i="78"/>
  <c r="N13" i="78"/>
  <c r="F6" i="92"/>
  <c r="F7" i="92"/>
  <c r="F8" i="92"/>
  <c r="F9" i="92"/>
  <c r="F10" i="92"/>
  <c r="F11" i="92"/>
  <c r="F12" i="92"/>
  <c r="F14" i="92"/>
  <c r="F15" i="92"/>
  <c r="F14" i="94"/>
  <c r="P13" i="110" s="1"/>
  <c r="F15" i="94"/>
  <c r="P14" i="110" s="1"/>
  <c r="F13" i="8"/>
  <c r="F14" i="8"/>
  <c r="P14" i="109" s="1"/>
  <c r="G13" i="93"/>
  <c r="F13" i="93" s="1"/>
  <c r="G14" i="93"/>
  <c r="F14" i="93" s="1"/>
  <c r="Y14" i="108" s="1"/>
  <c r="G15" i="93"/>
  <c r="F15" i="93" s="1"/>
  <c r="W6" i="7"/>
  <c r="L7" i="7"/>
  <c r="W7" i="7"/>
  <c r="F8" i="7"/>
  <c r="E8" i="7" s="1"/>
  <c r="L9" i="7"/>
  <c r="W9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Q12" i="7" s="1"/>
  <c r="T13" i="7" s="1"/>
  <c r="AR11" i="7"/>
  <c r="AS11" i="7"/>
  <c r="AT11" i="7"/>
  <c r="AU11" i="7"/>
  <c r="AV11" i="7"/>
  <c r="AW11" i="7"/>
  <c r="G13" i="7"/>
  <c r="F13" i="7" s="1"/>
  <c r="G14" i="7"/>
  <c r="AD11" i="7" s="1"/>
  <c r="G15" i="7"/>
  <c r="G15" i="45" s="1"/>
  <c r="G13" i="6"/>
  <c r="F13" i="6" s="1"/>
  <c r="G14" i="6"/>
  <c r="G15" i="6"/>
  <c r="L14" i="110" s="1"/>
  <c r="W6" i="5"/>
  <c r="W7" i="5"/>
  <c r="F8" i="5"/>
  <c r="E8" i="5" s="1"/>
  <c r="W9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Q12" i="5" s="1"/>
  <c r="T13" i="5" s="1"/>
  <c r="AR11" i="5"/>
  <c r="AS11" i="5"/>
  <c r="AT11" i="5"/>
  <c r="AU11" i="5"/>
  <c r="AV11" i="5"/>
  <c r="AW11" i="5"/>
  <c r="G13" i="5"/>
  <c r="F13" i="5" s="1"/>
  <c r="G14" i="5"/>
  <c r="G15" i="5"/>
  <c r="L14" i="109" s="1"/>
  <c r="AG27" i="5"/>
  <c r="CE18" i="4"/>
  <c r="CF18" i="4" s="1"/>
  <c r="CE19" i="4"/>
  <c r="CF19" i="4" s="1"/>
  <c r="CE18" i="3"/>
  <c r="CF18" i="3" s="1"/>
  <c r="CE19" i="3"/>
  <c r="CF19" i="3" s="1"/>
  <c r="M8" i="91"/>
  <c r="M10" i="91"/>
  <c r="M21" i="107"/>
  <c r="M19" i="107"/>
  <c r="K29" i="108" l="1"/>
  <c r="O27" i="111"/>
  <c r="K27" i="107"/>
  <c r="K55" i="111"/>
  <c r="K44" i="111"/>
  <c r="I28" i="107"/>
  <c r="J27" i="107"/>
  <c r="G17" i="113"/>
  <c r="M14" i="108"/>
  <c r="G20" i="109"/>
  <c r="G20" i="110"/>
  <c r="K28" i="108"/>
  <c r="G64" i="110"/>
  <c r="G63" i="110"/>
  <c r="G62" i="110"/>
  <c r="G61" i="110"/>
  <c r="G60" i="110"/>
  <c r="G59" i="110"/>
  <c r="G58" i="110"/>
  <c r="G57" i="110"/>
  <c r="G56" i="110"/>
  <c r="G55" i="110"/>
  <c r="G53" i="110"/>
  <c r="G52" i="110"/>
  <c r="G51" i="110"/>
  <c r="G50" i="110"/>
  <c r="G49" i="110"/>
  <c r="G48" i="110"/>
  <c r="G47" i="110"/>
  <c r="G46" i="110"/>
  <c r="G45" i="110"/>
  <c r="G44" i="110"/>
  <c r="G42" i="110"/>
  <c r="G41" i="110"/>
  <c r="G40" i="110"/>
  <c r="G39" i="110"/>
  <c r="G38" i="110"/>
  <c r="G37" i="110"/>
  <c r="G36" i="110"/>
  <c r="G35" i="110"/>
  <c r="G34" i="110"/>
  <c r="G33" i="110"/>
  <c r="G31" i="110"/>
  <c r="G30" i="110"/>
  <c r="G29" i="110"/>
  <c r="G28" i="110"/>
  <c r="G27" i="110"/>
  <c r="G26" i="110"/>
  <c r="G55" i="109"/>
  <c r="G54" i="109"/>
  <c r="G53" i="109"/>
  <c r="G52" i="109"/>
  <c r="G51" i="109"/>
  <c r="G49" i="109"/>
  <c r="G48" i="109"/>
  <c r="G47" i="109"/>
  <c r="G46" i="109"/>
  <c r="G45" i="109"/>
  <c r="G44" i="109"/>
  <c r="G43" i="109"/>
  <c r="G42" i="109"/>
  <c r="G41" i="109"/>
  <c r="G40" i="109"/>
  <c r="G39" i="109"/>
  <c r="G38" i="109"/>
  <c r="G37" i="109"/>
  <c r="G36" i="109"/>
  <c r="G35" i="109"/>
  <c r="G33" i="109"/>
  <c r="G32" i="109"/>
  <c r="G31" i="109"/>
  <c r="G30" i="109"/>
  <c r="G29" i="109"/>
  <c r="G26" i="109"/>
  <c r="G27" i="109"/>
  <c r="O64" i="112"/>
  <c r="K49" i="112"/>
  <c r="O29" i="112"/>
  <c r="AT13" i="76"/>
  <c r="AL13" i="76"/>
  <c r="AS13" i="76"/>
  <c r="AK13" i="76"/>
  <c r="AG13" i="76"/>
  <c r="AV13" i="76"/>
  <c r="AR13" i="76"/>
  <c r="R21" i="111"/>
  <c r="AO12" i="7"/>
  <c r="R13" i="7" s="1"/>
  <c r="AW12" i="7"/>
  <c r="Z13" i="7" s="1"/>
  <c r="AS12" i="7"/>
  <c r="V13" i="7" s="1"/>
  <c r="AR12" i="7"/>
  <c r="U13" i="7" s="1"/>
  <c r="K28" i="107"/>
  <c r="L27" i="107"/>
  <c r="L28" i="107"/>
  <c r="K53" i="112"/>
  <c r="K42" i="112"/>
  <c r="M32" i="107"/>
  <c r="M43" i="107"/>
  <c r="I36" i="113"/>
  <c r="I27" i="107"/>
  <c r="I53" i="114"/>
  <c r="J16" i="111"/>
  <c r="K17" i="108"/>
  <c r="L17" i="108"/>
  <c r="K16" i="108"/>
  <c r="L16" i="108"/>
  <c r="G13" i="110"/>
  <c r="H57" i="114"/>
  <c r="O56" i="112"/>
  <c r="P43" i="112"/>
  <c r="L43" i="112"/>
  <c r="L41" i="112"/>
  <c r="L39" i="112"/>
  <c r="K43" i="107"/>
  <c r="K53" i="107"/>
  <c r="Q15" i="111"/>
  <c r="R54" i="111"/>
  <c r="J13" i="109"/>
  <c r="S15" i="109"/>
  <c r="T15" i="109" s="1"/>
  <c r="AV12" i="5"/>
  <c r="Y13" i="5" s="1"/>
  <c r="M21" i="111"/>
  <c r="Q17" i="111"/>
  <c r="Q16" i="111"/>
  <c r="Q13" i="111"/>
  <c r="H63" i="114"/>
  <c r="G15" i="113"/>
  <c r="H15" i="113"/>
  <c r="L14" i="113"/>
  <c r="M16" i="107"/>
  <c r="M27" i="107"/>
  <c r="J14" i="109"/>
  <c r="S15" i="111"/>
  <c r="H14" i="113"/>
  <c r="J15" i="109"/>
  <c r="K20" i="108"/>
  <c r="E14" i="107"/>
  <c r="R27" i="111"/>
  <c r="M52" i="107"/>
  <c r="M31" i="107"/>
  <c r="E14" i="110"/>
  <c r="E14" i="109"/>
  <c r="H29" i="109"/>
  <c r="J14" i="110"/>
  <c r="E51" i="109"/>
  <c r="H38" i="109"/>
  <c r="H36" i="109"/>
  <c r="H18" i="109"/>
  <c r="S16" i="109"/>
  <c r="T16" i="109" s="1"/>
  <c r="J13" i="114"/>
  <c r="H14" i="108"/>
  <c r="L16" i="114"/>
  <c r="F16" i="114"/>
  <c r="G14" i="114"/>
  <c r="I13" i="114"/>
  <c r="S38" i="111"/>
  <c r="J15" i="113"/>
  <c r="H13" i="113"/>
  <c r="J19" i="113"/>
  <c r="N16" i="111"/>
  <c r="F14" i="107"/>
  <c r="S17" i="111"/>
  <c r="H56" i="113"/>
  <c r="K54" i="113"/>
  <c r="E54" i="113"/>
  <c r="H52" i="113"/>
  <c r="H47" i="113"/>
  <c r="G14" i="113"/>
  <c r="AW12" i="5"/>
  <c r="Z13" i="5" s="1"/>
  <c r="F14" i="7"/>
  <c r="Y14" i="107" s="1"/>
  <c r="AU12" i="7"/>
  <c r="X13" i="7" s="1"/>
  <c r="H34" i="113"/>
  <c r="L35" i="114"/>
  <c r="AU12" i="5"/>
  <c r="X13" i="5" s="1"/>
  <c r="E14" i="94"/>
  <c r="S12" i="82"/>
  <c r="I13" i="82" s="1"/>
  <c r="AV12" i="7"/>
  <c r="Y13" i="7" s="1"/>
  <c r="G13" i="108"/>
  <c r="M19" i="111"/>
  <c r="S14" i="102"/>
  <c r="G16" i="107"/>
  <c r="F16" i="108"/>
  <c r="F41" i="109"/>
  <c r="E15" i="109"/>
  <c r="N21" i="111"/>
  <c r="J21" i="111"/>
  <c r="S20" i="111"/>
  <c r="L20" i="111"/>
  <c r="H20" i="111"/>
  <c r="P19" i="111"/>
  <c r="L19" i="111"/>
  <c r="J19" i="111"/>
  <c r="H19" i="111"/>
  <c r="P18" i="111"/>
  <c r="P15" i="111"/>
  <c r="H15" i="111"/>
  <c r="H43" i="112"/>
  <c r="Q40" i="112"/>
  <c r="H39" i="112"/>
  <c r="Q20" i="112"/>
  <c r="L19" i="112"/>
  <c r="H19" i="112"/>
  <c r="Q18" i="112"/>
  <c r="S15" i="112"/>
  <c r="H19" i="113"/>
  <c r="H16" i="113"/>
  <c r="L20" i="114"/>
  <c r="E20" i="114"/>
  <c r="H18" i="114"/>
  <c r="G16" i="114"/>
  <c r="J14" i="114"/>
  <c r="AP12" i="5"/>
  <c r="S13" i="5" s="1"/>
  <c r="F15" i="6"/>
  <c r="E15" i="6" s="1"/>
  <c r="AJ13" i="76"/>
  <c r="AH13" i="76"/>
  <c r="AF13" i="76"/>
  <c r="G14" i="102"/>
  <c r="F19" i="108"/>
  <c r="E20" i="109"/>
  <c r="E18" i="109"/>
  <c r="F15" i="109"/>
  <c r="F15" i="110"/>
  <c r="L30" i="113"/>
  <c r="J13" i="113"/>
  <c r="G18" i="114"/>
  <c r="K31" i="108"/>
  <c r="R42" i="112"/>
  <c r="G28" i="107"/>
  <c r="L47" i="113"/>
  <c r="L43" i="113"/>
  <c r="L34" i="113"/>
  <c r="F62" i="110"/>
  <c r="H49" i="110"/>
  <c r="F47" i="110"/>
  <c r="H33" i="109"/>
  <c r="J55" i="109"/>
  <c r="J40" i="109"/>
  <c r="H31" i="109"/>
  <c r="E48" i="109"/>
  <c r="E45" i="109"/>
  <c r="S47" i="109"/>
  <c r="T47" i="109" s="1"/>
  <c r="F46" i="109"/>
  <c r="F44" i="109"/>
  <c r="F42" i="109"/>
  <c r="F39" i="109"/>
  <c r="F37" i="109"/>
  <c r="F35" i="109"/>
  <c r="F32" i="109"/>
  <c r="F30" i="109"/>
  <c r="P63" i="112"/>
  <c r="L63" i="112"/>
  <c r="Q62" i="112"/>
  <c r="P61" i="112"/>
  <c r="L61" i="112"/>
  <c r="Q60" i="112"/>
  <c r="L59" i="112"/>
  <c r="H59" i="112"/>
  <c r="Q58" i="112"/>
  <c r="P54" i="112"/>
  <c r="L54" i="112"/>
  <c r="Q53" i="112"/>
  <c r="P52" i="112"/>
  <c r="Q51" i="112"/>
  <c r="Q42" i="112"/>
  <c r="S62" i="112"/>
  <c r="Q63" i="112"/>
  <c r="H65" i="114"/>
  <c r="Q61" i="112"/>
  <c r="Q59" i="112"/>
  <c r="Q57" i="112"/>
  <c r="Q54" i="112"/>
  <c r="Q52" i="112"/>
  <c r="Q50" i="112"/>
  <c r="Q48" i="112"/>
  <c r="G53" i="114"/>
  <c r="H52" i="114"/>
  <c r="G45" i="114"/>
  <c r="H43" i="114"/>
  <c r="G36" i="114"/>
  <c r="H30" i="114"/>
  <c r="G27" i="114"/>
  <c r="H50" i="114"/>
  <c r="H28" i="114"/>
  <c r="O43" i="111"/>
  <c r="O34" i="111"/>
  <c r="G28" i="113"/>
  <c r="F56" i="107"/>
  <c r="F55" i="107"/>
  <c r="F53" i="107"/>
  <c r="F50" i="107"/>
  <c r="F47" i="107"/>
  <c r="F42" i="107"/>
  <c r="F40" i="107"/>
  <c r="K38" i="113"/>
  <c r="P28" i="111"/>
  <c r="J55" i="113"/>
  <c r="J48" i="113"/>
  <c r="J46" i="113"/>
  <c r="J42" i="113"/>
  <c r="F38" i="113"/>
  <c r="J33" i="113"/>
  <c r="J31" i="113"/>
  <c r="J28" i="113"/>
  <c r="F28" i="113"/>
  <c r="L27" i="113"/>
  <c r="M56" i="107"/>
  <c r="M47" i="107"/>
  <c r="M49" i="107"/>
  <c r="M38" i="107"/>
  <c r="M33" i="107"/>
  <c r="M28" i="107"/>
  <c r="K51" i="114"/>
  <c r="K47" i="114"/>
  <c r="K38" i="114"/>
  <c r="K29" i="114"/>
  <c r="K60" i="114"/>
  <c r="K56" i="114"/>
  <c r="K42" i="114"/>
  <c r="K34" i="114"/>
  <c r="M41" i="107"/>
  <c r="M30" i="107"/>
  <c r="G49" i="107"/>
  <c r="G47" i="107"/>
  <c r="M30" i="111"/>
  <c r="M48" i="107"/>
  <c r="R46" i="111"/>
  <c r="L45" i="113"/>
  <c r="L41" i="113"/>
  <c r="L37" i="113"/>
  <c r="L32" i="113"/>
  <c r="E54" i="109"/>
  <c r="O60" i="112"/>
  <c r="K51" i="112"/>
  <c r="O40" i="112"/>
  <c r="K34" i="112"/>
  <c r="S58" i="112"/>
  <c r="N54" i="112"/>
  <c r="S53" i="112"/>
  <c r="N48" i="112"/>
  <c r="S45" i="112"/>
  <c r="K58" i="114"/>
  <c r="H34" i="114"/>
  <c r="L43" i="108"/>
  <c r="I48" i="113"/>
  <c r="L32" i="107"/>
  <c r="L30" i="107"/>
  <c r="N39" i="108"/>
  <c r="N39" i="107"/>
  <c r="N30" i="107"/>
  <c r="F47" i="109"/>
  <c r="F45" i="109"/>
  <c r="F43" i="109"/>
  <c r="F40" i="109"/>
  <c r="F38" i="109"/>
  <c r="F36" i="109"/>
  <c r="F33" i="109"/>
  <c r="F31" i="109"/>
  <c r="S30" i="109"/>
  <c r="T30" i="109" s="1"/>
  <c r="F29" i="109"/>
  <c r="F27" i="109"/>
  <c r="F26" i="109"/>
  <c r="K64" i="112"/>
  <c r="K56" i="112"/>
  <c r="K60" i="112"/>
  <c r="H26" i="109"/>
  <c r="I55" i="107"/>
  <c r="I39" i="107"/>
  <c r="I37" i="107"/>
  <c r="H56" i="110"/>
  <c r="H42" i="110"/>
  <c r="J54" i="109"/>
  <c r="J53" i="109"/>
  <c r="J48" i="109"/>
  <c r="K48" i="107"/>
  <c r="H46" i="109"/>
  <c r="J45" i="109"/>
  <c r="J44" i="109"/>
  <c r="J43" i="109"/>
  <c r="J42" i="109"/>
  <c r="J41" i="109"/>
  <c r="E41" i="109"/>
  <c r="H39" i="109"/>
  <c r="H37" i="109"/>
  <c r="H35" i="109"/>
  <c r="H32" i="109"/>
  <c r="H30" i="109"/>
  <c r="J51" i="109"/>
  <c r="N47" i="112"/>
  <c r="S37" i="112"/>
  <c r="N34" i="112"/>
  <c r="H58" i="114"/>
  <c r="H27" i="114"/>
  <c r="K62" i="114"/>
  <c r="H56" i="114"/>
  <c r="H47" i="114"/>
  <c r="H42" i="114"/>
  <c r="H62" i="114"/>
  <c r="L61" i="114"/>
  <c r="L57" i="114"/>
  <c r="H53" i="114"/>
  <c r="L52" i="114"/>
  <c r="H49" i="114"/>
  <c r="L48" i="114"/>
  <c r="H45" i="114"/>
  <c r="L43" i="114"/>
  <c r="H40" i="114"/>
  <c r="H36" i="114"/>
  <c r="H31" i="114"/>
  <c r="L30" i="114"/>
  <c r="G62" i="114"/>
  <c r="H61" i="114"/>
  <c r="O45" i="111"/>
  <c r="K45" i="111"/>
  <c r="S37" i="111"/>
  <c r="R31" i="111"/>
  <c r="L33" i="113"/>
  <c r="P54" i="111"/>
  <c r="P49" i="111"/>
  <c r="J36" i="113"/>
  <c r="L53" i="107"/>
  <c r="E52" i="107"/>
  <c r="L50" i="107"/>
  <c r="E49" i="107"/>
  <c r="E46" i="107"/>
  <c r="E44" i="107"/>
  <c r="L34" i="107"/>
  <c r="L56" i="113"/>
  <c r="G54" i="113"/>
  <c r="H53" i="113"/>
  <c r="G49" i="113"/>
  <c r="P52" i="111"/>
  <c r="P41" i="111"/>
  <c r="G52" i="107"/>
  <c r="G42" i="107"/>
  <c r="G40" i="107"/>
  <c r="H36" i="107"/>
  <c r="R29" i="112"/>
  <c r="S13" i="112"/>
  <c r="H14" i="114"/>
  <c r="L58" i="114"/>
  <c r="J16" i="114"/>
  <c r="R20" i="112"/>
  <c r="Q43" i="112"/>
  <c r="Q41" i="112"/>
  <c r="E15" i="108"/>
  <c r="R60" i="112"/>
  <c r="G64" i="114"/>
  <c r="G60" i="114"/>
  <c r="H59" i="114"/>
  <c r="H54" i="114"/>
  <c r="L53" i="114"/>
  <c r="G51" i="114"/>
  <c r="L49" i="114"/>
  <c r="H46" i="114"/>
  <c r="L45" i="114"/>
  <c r="H41" i="114"/>
  <c r="L40" i="114"/>
  <c r="G38" i="114"/>
  <c r="H37" i="114"/>
  <c r="L36" i="114"/>
  <c r="H32" i="114"/>
  <c r="L31" i="114"/>
  <c r="G29" i="114"/>
  <c r="L27" i="114"/>
  <c r="H31" i="108"/>
  <c r="S40" i="112"/>
  <c r="N19" i="112"/>
  <c r="J19" i="112"/>
  <c r="S18" i="112"/>
  <c r="H16" i="112"/>
  <c r="J64" i="114"/>
  <c r="J60" i="114"/>
  <c r="G58" i="114"/>
  <c r="J56" i="114"/>
  <c r="J51" i="114"/>
  <c r="G49" i="114"/>
  <c r="H48" i="114"/>
  <c r="J47" i="114"/>
  <c r="J42" i="114"/>
  <c r="G40" i="114"/>
  <c r="H39" i="114"/>
  <c r="J38" i="114"/>
  <c r="F38" i="114"/>
  <c r="H35" i="114"/>
  <c r="J34" i="114"/>
  <c r="G31" i="114"/>
  <c r="J29" i="114"/>
  <c r="J18" i="114"/>
  <c r="L17" i="114"/>
  <c r="J15" i="108"/>
  <c r="N51" i="112"/>
  <c r="N60" i="112"/>
  <c r="S50" i="112"/>
  <c r="N49" i="112"/>
  <c r="S46" i="112"/>
  <c r="N36" i="112"/>
  <c r="S35" i="112"/>
  <c r="S32" i="112"/>
  <c r="N31" i="112"/>
  <c r="N29" i="112"/>
  <c r="S28" i="112"/>
  <c r="N27" i="112"/>
  <c r="Q21" i="112"/>
  <c r="N20" i="112"/>
  <c r="Q19" i="112"/>
  <c r="E64" i="114"/>
  <c r="E60" i="114"/>
  <c r="E56" i="114"/>
  <c r="E47" i="114"/>
  <c r="E42" i="114"/>
  <c r="E38" i="114"/>
  <c r="E29" i="114"/>
  <c r="K63" i="112"/>
  <c r="K61" i="112"/>
  <c r="K50" i="112"/>
  <c r="K46" i="112"/>
  <c r="K43" i="112"/>
  <c r="N63" i="112"/>
  <c r="J63" i="112"/>
  <c r="N61" i="112"/>
  <c r="J61" i="112"/>
  <c r="N59" i="112"/>
  <c r="J59" i="112"/>
  <c r="N57" i="112"/>
  <c r="J57" i="112"/>
  <c r="N52" i="112"/>
  <c r="J52" i="112"/>
  <c r="N43" i="112"/>
  <c r="J43" i="112"/>
  <c r="N41" i="112"/>
  <c r="J41" i="112"/>
  <c r="N39" i="112"/>
  <c r="J39" i="112"/>
  <c r="K54" i="112"/>
  <c r="K52" i="112"/>
  <c r="K39" i="112"/>
  <c r="O37" i="112"/>
  <c r="K37" i="112"/>
  <c r="O35" i="112"/>
  <c r="K35" i="112"/>
  <c r="O32" i="112"/>
  <c r="K32" i="112"/>
  <c r="O28" i="112"/>
  <c r="K28" i="112"/>
  <c r="I48" i="112"/>
  <c r="I43" i="112"/>
  <c r="M39" i="112"/>
  <c r="I39" i="112"/>
  <c r="K49" i="111"/>
  <c r="O47" i="111"/>
  <c r="K27" i="111"/>
  <c r="K56" i="111"/>
  <c r="K41" i="111"/>
  <c r="J17" i="108"/>
  <c r="H20" i="108"/>
  <c r="L21" i="114"/>
  <c r="L20" i="113"/>
  <c r="G19" i="110"/>
  <c r="G18" i="109"/>
  <c r="F18" i="109"/>
  <c r="G19" i="109"/>
  <c r="E19" i="109"/>
  <c r="E20" i="113"/>
  <c r="F21" i="108"/>
  <c r="G19" i="114"/>
  <c r="K20" i="114"/>
  <c r="E19" i="108"/>
  <c r="G19" i="108"/>
  <c r="L19" i="114"/>
  <c r="I19" i="111"/>
  <c r="N18" i="112"/>
  <c r="G20" i="114"/>
  <c r="G21" i="108"/>
  <c r="G20" i="108"/>
  <c r="N21" i="112"/>
  <c r="S20" i="112"/>
  <c r="H21" i="114"/>
  <c r="J20" i="114"/>
  <c r="S21" i="112"/>
  <c r="Q21" i="111"/>
  <c r="N20" i="111"/>
  <c r="J20" i="111"/>
  <c r="K21" i="113"/>
  <c r="E21" i="113"/>
  <c r="M20" i="111"/>
  <c r="E51" i="114"/>
  <c r="E34" i="114"/>
  <c r="K17" i="114"/>
  <c r="F17" i="114"/>
  <c r="J15" i="114"/>
  <c r="H16" i="114"/>
  <c r="L13" i="114"/>
  <c r="H20" i="114"/>
  <c r="L65" i="114"/>
  <c r="L39" i="114"/>
  <c r="L18" i="114"/>
  <c r="K16" i="114"/>
  <c r="H13" i="114"/>
  <c r="L15" i="113"/>
  <c r="L21" i="113"/>
  <c r="J44" i="113"/>
  <c r="G33" i="113"/>
  <c r="K17" i="113"/>
  <c r="J16" i="113"/>
  <c r="F13" i="113"/>
  <c r="G19" i="113"/>
  <c r="H28" i="113"/>
  <c r="I13" i="113"/>
  <c r="J21" i="113"/>
  <c r="E49" i="113"/>
  <c r="F43" i="113"/>
  <c r="F34" i="113"/>
  <c r="F30" i="113"/>
  <c r="L28" i="113"/>
  <c r="G21" i="113"/>
  <c r="L19" i="113"/>
  <c r="L16" i="113"/>
  <c r="I15" i="113"/>
  <c r="G13" i="113"/>
  <c r="N64" i="112"/>
  <c r="N56" i="112"/>
  <c r="N17" i="112"/>
  <c r="J16" i="112"/>
  <c r="J15" i="112"/>
  <c r="N13" i="112"/>
  <c r="Q46" i="112"/>
  <c r="P64" i="112"/>
  <c r="L64" i="112"/>
  <c r="H64" i="112"/>
  <c r="L60" i="112"/>
  <c r="H60" i="112"/>
  <c r="P58" i="112"/>
  <c r="L58" i="112"/>
  <c r="H58" i="112"/>
  <c r="L42" i="112"/>
  <c r="H42" i="112"/>
  <c r="H40" i="112"/>
  <c r="P17" i="112"/>
  <c r="L17" i="112"/>
  <c r="P13" i="112"/>
  <c r="L13" i="112"/>
  <c r="J64" i="112"/>
  <c r="J60" i="112"/>
  <c r="J47" i="112"/>
  <c r="N45" i="112"/>
  <c r="J42" i="112"/>
  <c r="J13" i="112"/>
  <c r="N62" i="112"/>
  <c r="S61" i="112"/>
  <c r="N65" i="112"/>
  <c r="I64" i="112"/>
  <c r="M60" i="112"/>
  <c r="I60" i="112"/>
  <c r="N50" i="112"/>
  <c r="M29" i="112"/>
  <c r="I29" i="112"/>
  <c r="M13" i="112"/>
  <c r="I13" i="112"/>
  <c r="R52" i="111"/>
  <c r="O48" i="111"/>
  <c r="R45" i="111"/>
  <c r="M41" i="111"/>
  <c r="R33" i="111"/>
  <c r="R28" i="111"/>
  <c r="S18" i="111"/>
  <c r="M55" i="111"/>
  <c r="I55" i="111"/>
  <c r="M53" i="111"/>
  <c r="M48" i="111"/>
  <c r="I48" i="111"/>
  <c r="I46" i="111"/>
  <c r="O41" i="111"/>
  <c r="H41" i="111"/>
  <c r="S39" i="111"/>
  <c r="S34" i="111"/>
  <c r="I34" i="111"/>
  <c r="S30" i="111"/>
  <c r="M27" i="111"/>
  <c r="I27" i="111"/>
  <c r="M18" i="111"/>
  <c r="H17" i="111"/>
  <c r="L16" i="111"/>
  <c r="I16" i="111"/>
  <c r="M15" i="111"/>
  <c r="I15" i="111"/>
  <c r="R49" i="111"/>
  <c r="R43" i="111"/>
  <c r="R41" i="111"/>
  <c r="J41" i="111"/>
  <c r="H14" i="111"/>
  <c r="N14" i="111"/>
  <c r="L41" i="111"/>
  <c r="P21" i="111"/>
  <c r="L21" i="111"/>
  <c r="H21" i="111"/>
  <c r="N15" i="111"/>
  <c r="J15" i="111"/>
  <c r="Q14" i="111"/>
  <c r="J14" i="111"/>
  <c r="N13" i="111"/>
  <c r="J19" i="110"/>
  <c r="F40" i="110"/>
  <c r="F34" i="110"/>
  <c r="F27" i="110"/>
  <c r="E18" i="110"/>
  <c r="H15" i="110"/>
  <c r="G18" i="110"/>
  <c r="F55" i="109"/>
  <c r="S54" i="109"/>
  <c r="T54" i="109" s="1"/>
  <c r="S53" i="109"/>
  <c r="T53" i="109" s="1"/>
  <c r="S52" i="109"/>
  <c r="T52" i="109" s="1"/>
  <c r="F49" i="109"/>
  <c r="I40" i="109"/>
  <c r="I30" i="109"/>
  <c r="H20" i="109"/>
  <c r="H19" i="109"/>
  <c r="J18" i="109"/>
  <c r="F20" i="109"/>
  <c r="F54" i="109"/>
  <c r="E52" i="109"/>
  <c r="E49" i="109"/>
  <c r="J20" i="109"/>
  <c r="I14" i="109"/>
  <c r="J19" i="109"/>
  <c r="J46" i="109"/>
  <c r="F53" i="109"/>
  <c r="E47" i="109"/>
  <c r="E46" i="109"/>
  <c r="E44" i="109"/>
  <c r="E43" i="109"/>
  <c r="E42" i="109"/>
  <c r="E40" i="109"/>
  <c r="S39" i="109"/>
  <c r="S37" i="109"/>
  <c r="T37" i="109" s="1"/>
  <c r="S32" i="109"/>
  <c r="T32" i="109" s="1"/>
  <c r="S18" i="109"/>
  <c r="T18" i="109" s="1"/>
  <c r="J16" i="109"/>
  <c r="M13" i="108"/>
  <c r="J39" i="108"/>
  <c r="E18" i="108"/>
  <c r="I14" i="108"/>
  <c r="J65" i="108"/>
  <c r="J64" i="108"/>
  <c r="E64" i="108"/>
  <c r="J63" i="108"/>
  <c r="J62" i="108"/>
  <c r="J61" i="108"/>
  <c r="E60" i="108"/>
  <c r="J59" i="108"/>
  <c r="J58" i="108"/>
  <c r="J57" i="108"/>
  <c r="J56" i="108"/>
  <c r="E56" i="108"/>
  <c r="J54" i="108"/>
  <c r="J52" i="108"/>
  <c r="E51" i="108"/>
  <c r="J50" i="108"/>
  <c r="J48" i="108"/>
  <c r="J47" i="108"/>
  <c r="E47" i="108"/>
  <c r="J46" i="108"/>
  <c r="J43" i="108"/>
  <c r="J42" i="108"/>
  <c r="E42" i="108"/>
  <c r="J41" i="108"/>
  <c r="J40" i="108"/>
  <c r="J38" i="108"/>
  <c r="E38" i="108"/>
  <c r="J37" i="108"/>
  <c r="J35" i="108"/>
  <c r="E34" i="108"/>
  <c r="J32" i="108"/>
  <c r="E32" i="108"/>
  <c r="J31" i="108"/>
  <c r="J30" i="108"/>
  <c r="J29" i="108"/>
  <c r="J27" i="108"/>
  <c r="N20" i="108"/>
  <c r="J20" i="108"/>
  <c r="J19" i="108"/>
  <c r="L15" i="108"/>
  <c r="N43" i="107"/>
  <c r="N41" i="107"/>
  <c r="I56" i="107"/>
  <c r="I54" i="107"/>
  <c r="I43" i="107"/>
  <c r="I41" i="107"/>
  <c r="I38" i="107"/>
  <c r="I36" i="107"/>
  <c r="I33" i="107"/>
  <c r="I31" i="107"/>
  <c r="I21" i="107"/>
  <c r="I13" i="107"/>
  <c r="E15" i="107"/>
  <c r="K45" i="107"/>
  <c r="L20" i="107"/>
  <c r="M40" i="107"/>
  <c r="H54" i="107"/>
  <c r="H46" i="107"/>
  <c r="H40" i="107"/>
  <c r="H33" i="107"/>
  <c r="H21" i="107"/>
  <c r="H19" i="107"/>
  <c r="I16" i="108"/>
  <c r="I20" i="107"/>
  <c r="N37" i="108"/>
  <c r="N35" i="108"/>
  <c r="N29" i="108"/>
  <c r="P13" i="85"/>
  <c r="J13" i="85" s="1"/>
  <c r="N50" i="108"/>
  <c r="N27" i="108"/>
  <c r="N65" i="108"/>
  <c r="N63" i="108"/>
  <c r="N61" i="108"/>
  <c r="N59" i="108"/>
  <c r="N57" i="108"/>
  <c r="N54" i="108"/>
  <c r="N52" i="108"/>
  <c r="N41" i="108"/>
  <c r="N32" i="108"/>
  <c r="F64" i="59"/>
  <c r="L65" i="108"/>
  <c r="L63" i="108"/>
  <c r="L61" i="108"/>
  <c r="L59" i="108"/>
  <c r="L57" i="108"/>
  <c r="L54" i="108"/>
  <c r="L52" i="108"/>
  <c r="L50" i="108"/>
  <c r="L48" i="108"/>
  <c r="L47" i="108"/>
  <c r="L46" i="108"/>
  <c r="L45" i="108"/>
  <c r="L42" i="108"/>
  <c r="L41" i="108"/>
  <c r="L40" i="108"/>
  <c r="L39" i="108"/>
  <c r="L38" i="108"/>
  <c r="L37" i="108"/>
  <c r="L35" i="108"/>
  <c r="L32" i="108"/>
  <c r="L31" i="108"/>
  <c r="L29" i="108"/>
  <c r="L28" i="108"/>
  <c r="L27" i="108"/>
  <c r="L20" i="108"/>
  <c r="N15" i="108"/>
  <c r="L51" i="112"/>
  <c r="L38" i="112"/>
  <c r="R12" i="82"/>
  <c r="H13" i="82" s="1"/>
  <c r="Q12" i="82"/>
  <c r="G13" i="82" s="1"/>
  <c r="M16" i="108"/>
  <c r="M64" i="108"/>
  <c r="M62" i="108"/>
  <c r="M60" i="108"/>
  <c r="M58" i="108"/>
  <c r="M53" i="108"/>
  <c r="M51" i="108"/>
  <c r="M49" i="108"/>
  <c r="M47" i="108"/>
  <c r="M42" i="108"/>
  <c r="M40" i="108"/>
  <c r="M38" i="108"/>
  <c r="M36" i="108"/>
  <c r="M34" i="108"/>
  <c r="M30" i="108"/>
  <c r="M19" i="108"/>
  <c r="L45" i="107"/>
  <c r="N48" i="107"/>
  <c r="N45" i="107"/>
  <c r="N20" i="107"/>
  <c r="M18" i="108"/>
  <c r="J53" i="107"/>
  <c r="J50" i="107"/>
  <c r="J42" i="107"/>
  <c r="J34" i="107"/>
  <c r="J33" i="107"/>
  <c r="J32" i="107"/>
  <c r="J31" i="107"/>
  <c r="J30" i="107"/>
  <c r="J21" i="107"/>
  <c r="L17" i="107"/>
  <c r="L15" i="107"/>
  <c r="L56" i="111"/>
  <c r="L45" i="111"/>
  <c r="L43" i="111"/>
  <c r="L49" i="107"/>
  <c r="L44" i="107"/>
  <c r="L43" i="107"/>
  <c r="L42" i="107"/>
  <c r="L41" i="107"/>
  <c r="L40" i="107"/>
  <c r="L36" i="107"/>
  <c r="L19" i="107"/>
  <c r="J17" i="107"/>
  <c r="L14" i="107"/>
  <c r="L55" i="111"/>
  <c r="L50" i="111"/>
  <c r="L42" i="111"/>
  <c r="M59" i="108"/>
  <c r="M52" i="108"/>
  <c r="M48" i="108"/>
  <c r="R57" i="112"/>
  <c r="R39" i="112"/>
  <c r="K53" i="114"/>
  <c r="K49" i="114"/>
  <c r="K45" i="114"/>
  <c r="K40" i="114"/>
  <c r="K36" i="114"/>
  <c r="K31" i="114"/>
  <c r="K27" i="114"/>
  <c r="M65" i="108"/>
  <c r="M61" i="108"/>
  <c r="M57" i="108"/>
  <c r="M39" i="108"/>
  <c r="L62" i="114"/>
  <c r="M63" i="108"/>
  <c r="M54" i="108"/>
  <c r="M50" i="108"/>
  <c r="M37" i="108"/>
  <c r="M35" i="108"/>
  <c r="R52" i="112"/>
  <c r="L15" i="114"/>
  <c r="M21" i="108"/>
  <c r="H49" i="108"/>
  <c r="H29" i="108"/>
  <c r="H27" i="108"/>
  <c r="H19" i="108"/>
  <c r="L63" i="114"/>
  <c r="L59" i="114"/>
  <c r="L54" i="114"/>
  <c r="L50" i="114"/>
  <c r="L46" i="114"/>
  <c r="L41" i="114"/>
  <c r="L37" i="114"/>
  <c r="L32" i="114"/>
  <c r="L28" i="114"/>
  <c r="H16" i="108"/>
  <c r="M31" i="111"/>
  <c r="L36" i="113"/>
  <c r="L31" i="113"/>
  <c r="G19" i="107"/>
  <c r="H18" i="108"/>
  <c r="L50" i="113"/>
  <c r="L38" i="113"/>
  <c r="K18" i="113"/>
  <c r="L17" i="113"/>
  <c r="N48" i="108"/>
  <c r="N46" i="108"/>
  <c r="N43" i="108"/>
  <c r="N31" i="108"/>
  <c r="N17" i="108"/>
  <c r="N16" i="107"/>
  <c r="N17" i="107"/>
  <c r="N54" i="107"/>
  <c r="N34" i="107"/>
  <c r="N32" i="107"/>
  <c r="N27" i="107"/>
  <c r="G14" i="110"/>
  <c r="I14" i="110"/>
  <c r="E16" i="110"/>
  <c r="E15" i="110"/>
  <c r="H64" i="110"/>
  <c r="F60" i="110"/>
  <c r="H58" i="110"/>
  <c r="F56" i="110"/>
  <c r="F53" i="110"/>
  <c r="H51" i="110"/>
  <c r="F49" i="110"/>
  <c r="H47" i="110"/>
  <c r="F45" i="110"/>
  <c r="F42" i="110"/>
  <c r="H40" i="110"/>
  <c r="H38" i="110"/>
  <c r="F36" i="110"/>
  <c r="H34" i="110"/>
  <c r="H31" i="110"/>
  <c r="H29" i="110"/>
  <c r="H20" i="110"/>
  <c r="I19" i="110"/>
  <c r="H18" i="110"/>
  <c r="G16" i="110"/>
  <c r="G15" i="110"/>
  <c r="E55" i="109"/>
  <c r="E53" i="109"/>
  <c r="J47" i="109"/>
  <c r="F16" i="109"/>
  <c r="J52" i="109"/>
  <c r="J49" i="109"/>
  <c r="F52" i="109"/>
  <c r="I51" i="109"/>
  <c r="F51" i="109"/>
  <c r="F48" i="109"/>
  <c r="I19" i="109"/>
  <c r="I16" i="109"/>
  <c r="E16" i="109"/>
  <c r="J63" i="110"/>
  <c r="J61" i="110"/>
  <c r="J59" i="110"/>
  <c r="J55" i="110"/>
  <c r="J52" i="110"/>
  <c r="J50" i="110"/>
  <c r="J46" i="110"/>
  <c r="J44" i="110"/>
  <c r="J41" i="110"/>
  <c r="J39" i="110"/>
  <c r="J37" i="110"/>
  <c r="J35" i="110"/>
  <c r="J33" i="110"/>
  <c r="J30" i="110"/>
  <c r="J28" i="110"/>
  <c r="J26" i="110"/>
  <c r="F20" i="110"/>
  <c r="F31" i="110"/>
  <c r="F38" i="110"/>
  <c r="F19" i="110"/>
  <c r="F18" i="110"/>
  <c r="F29" i="110"/>
  <c r="F51" i="110"/>
  <c r="F58" i="110"/>
  <c r="H60" i="110"/>
  <c r="F64" i="110"/>
  <c r="F16" i="110"/>
  <c r="H27" i="109"/>
  <c r="S27" i="109"/>
  <c r="T27" i="109" s="1"/>
  <c r="I17" i="107"/>
  <c r="H16" i="109"/>
  <c r="AH27" i="5"/>
  <c r="S20" i="109"/>
  <c r="T20" i="109" s="1"/>
  <c r="S19" i="109"/>
  <c r="T19" i="109" s="1"/>
  <c r="F19" i="109"/>
  <c r="Q16" i="112"/>
  <c r="N38" i="112"/>
  <c r="Q35" i="112"/>
  <c r="Q32" i="112"/>
  <c r="H47" i="112"/>
  <c r="S36" i="112"/>
  <c r="P31" i="112"/>
  <c r="L31" i="112"/>
  <c r="H31" i="112"/>
  <c r="N30" i="112"/>
  <c r="S29" i="112"/>
  <c r="L29" i="112"/>
  <c r="S27" i="112"/>
  <c r="H57" i="112"/>
  <c r="J31" i="112"/>
  <c r="S30" i="112"/>
  <c r="Q29" i="112"/>
  <c r="J29" i="112"/>
  <c r="Q27" i="112"/>
  <c r="H29" i="114"/>
  <c r="H38" i="114"/>
  <c r="H51" i="114"/>
  <c r="H64" i="114"/>
  <c r="F53" i="108"/>
  <c r="F30" i="108"/>
  <c r="F28" i="108"/>
  <c r="L29" i="114"/>
  <c r="L38" i="114"/>
  <c r="L47" i="114"/>
  <c r="L51" i="114"/>
  <c r="L56" i="114"/>
  <c r="L60" i="114"/>
  <c r="L64" i="114"/>
  <c r="E27" i="114"/>
  <c r="E31" i="114"/>
  <c r="E36" i="114"/>
  <c r="E40" i="114"/>
  <c r="E45" i="114"/>
  <c r="E49" i="114"/>
  <c r="E53" i="114"/>
  <c r="E58" i="114"/>
  <c r="E62" i="114"/>
  <c r="G34" i="114"/>
  <c r="G42" i="114"/>
  <c r="G47" i="114"/>
  <c r="G56" i="114"/>
  <c r="N42" i="112"/>
  <c r="S54" i="112"/>
  <c r="Q49" i="112"/>
  <c r="N46" i="112"/>
  <c r="Q45" i="112"/>
  <c r="F65" i="114"/>
  <c r="K64" i="114"/>
  <c r="F61" i="114"/>
  <c r="F57" i="114"/>
  <c r="F52" i="114"/>
  <c r="F48" i="114"/>
  <c r="F43" i="114"/>
  <c r="F39" i="114"/>
  <c r="F35" i="114"/>
  <c r="F30" i="114"/>
  <c r="H60" i="114"/>
  <c r="F58" i="108"/>
  <c r="Q37" i="112"/>
  <c r="L34" i="114"/>
  <c r="L42" i="114"/>
  <c r="J27" i="114"/>
  <c r="J31" i="114"/>
  <c r="J36" i="114"/>
  <c r="J40" i="114"/>
  <c r="J45" i="114"/>
  <c r="J49" i="114"/>
  <c r="J53" i="114"/>
  <c r="J58" i="114"/>
  <c r="J62" i="114"/>
  <c r="N58" i="112"/>
  <c r="S43" i="112"/>
  <c r="Q30" i="112"/>
  <c r="S63" i="112"/>
  <c r="H64" i="108"/>
  <c r="H62" i="108"/>
  <c r="H58" i="108"/>
  <c r="H56" i="108"/>
  <c r="H53" i="108"/>
  <c r="G41" i="108"/>
  <c r="G39" i="108"/>
  <c r="H38" i="108"/>
  <c r="G37" i="108"/>
  <c r="H36" i="108"/>
  <c r="G35" i="108"/>
  <c r="H34" i="108"/>
  <c r="G30" i="108"/>
  <c r="G27" i="108"/>
  <c r="N37" i="112"/>
  <c r="N35" i="112"/>
  <c r="N32" i="112"/>
  <c r="Q31" i="112"/>
  <c r="F53" i="114"/>
  <c r="F40" i="114"/>
  <c r="F27" i="114"/>
  <c r="H13" i="108"/>
  <c r="F13" i="108"/>
  <c r="R65" i="112"/>
  <c r="S65" i="112"/>
  <c r="P51" i="112"/>
  <c r="S51" i="112"/>
  <c r="I51" i="112"/>
  <c r="P41" i="112"/>
  <c r="S41" i="112"/>
  <c r="P39" i="112"/>
  <c r="S39" i="112"/>
  <c r="I37" i="112"/>
  <c r="I35" i="112"/>
  <c r="I32" i="112"/>
  <c r="P18" i="112"/>
  <c r="M18" i="112"/>
  <c r="P16" i="112"/>
  <c r="G15" i="114"/>
  <c r="L14" i="114"/>
  <c r="E16" i="114"/>
  <c r="H19" i="114"/>
  <c r="N53" i="112"/>
  <c r="S52" i="112"/>
  <c r="Q65" i="112"/>
  <c r="E14" i="108"/>
  <c r="G14" i="108"/>
  <c r="F14" i="108"/>
  <c r="P59" i="112"/>
  <c r="S59" i="112"/>
  <c r="P57" i="112"/>
  <c r="S57" i="112"/>
  <c r="L57" i="112"/>
  <c r="P47" i="112"/>
  <c r="S47" i="112"/>
  <c r="L47" i="112"/>
  <c r="M45" i="112"/>
  <c r="I45" i="112"/>
  <c r="P19" i="112"/>
  <c r="S19" i="112"/>
  <c r="S64" i="112"/>
  <c r="Q64" i="112"/>
  <c r="R48" i="112"/>
  <c r="S48" i="112"/>
  <c r="P42" i="112"/>
  <c r="S42" i="112"/>
  <c r="R38" i="112"/>
  <c r="S38" i="112"/>
  <c r="Q38" i="112"/>
  <c r="R36" i="112"/>
  <c r="Q36" i="112"/>
  <c r="R34" i="112"/>
  <c r="Q34" i="112"/>
  <c r="S34" i="112"/>
  <c r="H17" i="114"/>
  <c r="H15" i="114"/>
  <c r="S16" i="112"/>
  <c r="S31" i="112"/>
  <c r="S49" i="112"/>
  <c r="N40" i="112"/>
  <c r="Q39" i="112"/>
  <c r="E16" i="108"/>
  <c r="G16" i="108"/>
  <c r="P60" i="112"/>
  <c r="S60" i="112"/>
  <c r="R56" i="112"/>
  <c r="S56" i="112"/>
  <c r="Q56" i="112"/>
  <c r="Q47" i="112"/>
  <c r="F43" i="108"/>
  <c r="F20" i="108"/>
  <c r="F17" i="108"/>
  <c r="L13" i="108"/>
  <c r="P65" i="112"/>
  <c r="L65" i="112"/>
  <c r="H65" i="112"/>
  <c r="I61" i="112"/>
  <c r="I57" i="112"/>
  <c r="J51" i="112"/>
  <c r="P50" i="112"/>
  <c r="L50" i="112"/>
  <c r="P48" i="112"/>
  <c r="L48" i="112"/>
  <c r="H48" i="112"/>
  <c r="O47" i="112"/>
  <c r="K47" i="112"/>
  <c r="P45" i="112"/>
  <c r="L45" i="112"/>
  <c r="H45" i="112"/>
  <c r="I42" i="112"/>
  <c r="P37" i="112"/>
  <c r="L37" i="112"/>
  <c r="P35" i="112"/>
  <c r="L35" i="112"/>
  <c r="H35" i="112"/>
  <c r="P32" i="112"/>
  <c r="L32" i="112"/>
  <c r="I19" i="112"/>
  <c r="J18" i="112"/>
  <c r="M17" i="112"/>
  <c r="M16" i="112"/>
  <c r="Q15" i="112"/>
  <c r="F60" i="114"/>
  <c r="F56" i="114"/>
  <c r="F34" i="114"/>
  <c r="F29" i="114"/>
  <c r="K28" i="114"/>
  <c r="K19" i="114"/>
  <c r="F19" i="114"/>
  <c r="F15" i="114"/>
  <c r="I14" i="114"/>
  <c r="G18" i="108"/>
  <c r="J16" i="108"/>
  <c r="F15" i="108"/>
  <c r="J65" i="112"/>
  <c r="O57" i="112"/>
  <c r="K57" i="112"/>
  <c r="O51" i="112"/>
  <c r="H51" i="112"/>
  <c r="J48" i="112"/>
  <c r="I47" i="112"/>
  <c r="J45" i="112"/>
  <c r="H38" i="112"/>
  <c r="J37" i="112"/>
  <c r="J35" i="112"/>
  <c r="J32" i="112"/>
  <c r="L18" i="112"/>
  <c r="O16" i="112"/>
  <c r="K16" i="112"/>
  <c r="S14" i="112"/>
  <c r="K61" i="114"/>
  <c r="K52" i="114"/>
  <c r="K48" i="114"/>
  <c r="K43" i="114"/>
  <c r="K39" i="114"/>
  <c r="K35" i="114"/>
  <c r="K30" i="114"/>
  <c r="G28" i="114"/>
  <c r="F14" i="114"/>
  <c r="S17" i="112"/>
  <c r="E17" i="108"/>
  <c r="I17" i="112"/>
  <c r="J17" i="114"/>
  <c r="P48" i="111"/>
  <c r="I42" i="111"/>
  <c r="I30" i="111"/>
  <c r="J28" i="111"/>
  <c r="P55" i="111"/>
  <c r="R30" i="111"/>
  <c r="S27" i="111"/>
  <c r="P50" i="111"/>
  <c r="J30" i="111"/>
  <c r="J48" i="111"/>
  <c r="P47" i="111"/>
  <c r="L47" i="111"/>
  <c r="N37" i="111"/>
  <c r="J37" i="111"/>
  <c r="S36" i="111"/>
  <c r="J34" i="111"/>
  <c r="L33" i="111"/>
  <c r="N32" i="111"/>
  <c r="P31" i="111"/>
  <c r="L31" i="111"/>
  <c r="S28" i="111"/>
  <c r="J27" i="111"/>
  <c r="P42" i="111"/>
  <c r="P53" i="111"/>
  <c r="L53" i="111"/>
  <c r="P34" i="111"/>
  <c r="L34" i="111"/>
  <c r="P30" i="111"/>
  <c r="L30" i="111"/>
  <c r="P27" i="111"/>
  <c r="L27" i="111"/>
  <c r="H27" i="111"/>
  <c r="K52" i="111"/>
  <c r="P43" i="111"/>
  <c r="M56" i="111"/>
  <c r="I56" i="111"/>
  <c r="I52" i="111"/>
  <c r="L48" i="111"/>
  <c r="H48" i="111"/>
  <c r="P44" i="111"/>
  <c r="L44" i="111"/>
  <c r="I40" i="111"/>
  <c r="H34" i="111"/>
  <c r="N33" i="111"/>
  <c r="J33" i="111"/>
  <c r="J31" i="111"/>
  <c r="J40" i="111"/>
  <c r="L28" i="111"/>
  <c r="M28" i="111"/>
  <c r="P45" i="111"/>
  <c r="J55" i="111"/>
  <c r="L54" i="111"/>
  <c r="L52" i="111"/>
  <c r="M47" i="111"/>
  <c r="I47" i="111"/>
  <c r="L40" i="111"/>
  <c r="H40" i="111"/>
  <c r="M33" i="111"/>
  <c r="I33" i="111"/>
  <c r="J50" i="113"/>
  <c r="F48" i="113"/>
  <c r="F44" i="113"/>
  <c r="F36" i="113"/>
  <c r="F31" i="113"/>
  <c r="E33" i="113"/>
  <c r="J38" i="113"/>
  <c r="J56" i="113"/>
  <c r="K48" i="113"/>
  <c r="E48" i="113"/>
  <c r="H41" i="113"/>
  <c r="G38" i="113"/>
  <c r="K36" i="113"/>
  <c r="E36" i="113"/>
  <c r="H33" i="113"/>
  <c r="K31" i="113"/>
  <c r="E31" i="113"/>
  <c r="H27" i="113"/>
  <c r="H38" i="107"/>
  <c r="E36" i="107"/>
  <c r="P46" i="111"/>
  <c r="L46" i="113"/>
  <c r="H39" i="113"/>
  <c r="E38" i="113"/>
  <c r="G36" i="113"/>
  <c r="K33" i="113"/>
  <c r="G31" i="113"/>
  <c r="H30" i="113"/>
  <c r="K28" i="113"/>
  <c r="E28" i="113"/>
  <c r="Q31" i="111"/>
  <c r="N31" i="111"/>
  <c r="Q28" i="111"/>
  <c r="N28" i="111"/>
  <c r="P14" i="111"/>
  <c r="L14" i="111"/>
  <c r="F55" i="113"/>
  <c r="J53" i="113"/>
  <c r="K49" i="113"/>
  <c r="L49" i="113"/>
  <c r="F27" i="113"/>
  <c r="J20" i="113"/>
  <c r="G18" i="113"/>
  <c r="H21" i="113"/>
  <c r="H31" i="113"/>
  <c r="H36" i="113"/>
  <c r="H38" i="113"/>
  <c r="H37" i="113"/>
  <c r="H45" i="113"/>
  <c r="S21" i="111"/>
  <c r="S31" i="111"/>
  <c r="P56" i="111"/>
  <c r="E16" i="107"/>
  <c r="H56" i="107"/>
  <c r="F38" i="107"/>
  <c r="G38" i="107"/>
  <c r="O49" i="111"/>
  <c r="L49" i="111"/>
  <c r="M43" i="111"/>
  <c r="I43" i="111"/>
  <c r="M38" i="111"/>
  <c r="I38" i="111"/>
  <c r="P13" i="111"/>
  <c r="S13" i="111"/>
  <c r="F19" i="113"/>
  <c r="F18" i="113"/>
  <c r="P33" i="111"/>
  <c r="S33" i="111"/>
  <c r="N30" i="111"/>
  <c r="Q30" i="111"/>
  <c r="N27" i="111"/>
  <c r="Q27" i="111"/>
  <c r="K52" i="113"/>
  <c r="L52" i="113"/>
  <c r="H32" i="113"/>
  <c r="L39" i="113"/>
  <c r="H49" i="113"/>
  <c r="L54" i="113"/>
  <c r="S19" i="111"/>
  <c r="S14" i="111"/>
  <c r="E19" i="107"/>
  <c r="Q32" i="111"/>
  <c r="L46" i="111"/>
  <c r="P16" i="111"/>
  <c r="S16" i="111"/>
  <c r="M14" i="111"/>
  <c r="E19" i="113"/>
  <c r="K19" i="113"/>
  <c r="F14" i="113"/>
  <c r="E55" i="107"/>
  <c r="E54" i="107"/>
  <c r="E53" i="107"/>
  <c r="E48" i="107"/>
  <c r="E45" i="107"/>
  <c r="E42" i="107"/>
  <c r="E41" i="107"/>
  <c r="H31" i="107"/>
  <c r="H28" i="107"/>
  <c r="F16" i="107"/>
  <c r="F13" i="107"/>
  <c r="J56" i="111"/>
  <c r="O52" i="111"/>
  <c r="H52" i="111"/>
  <c r="O46" i="111"/>
  <c r="H46" i="111"/>
  <c r="M44" i="111"/>
  <c r="J39" i="111"/>
  <c r="P38" i="111"/>
  <c r="L38" i="111"/>
  <c r="H38" i="111"/>
  <c r="I21" i="111"/>
  <c r="I20" i="111"/>
  <c r="R18" i="111"/>
  <c r="N18" i="111"/>
  <c r="O14" i="111"/>
  <c r="K14" i="111"/>
  <c r="G41" i="113"/>
  <c r="K39" i="113"/>
  <c r="G37" i="113"/>
  <c r="K30" i="113"/>
  <c r="G27" i="113"/>
  <c r="E16" i="113"/>
  <c r="K14" i="113"/>
  <c r="H55" i="107"/>
  <c r="E20" i="107"/>
  <c r="H56" i="111"/>
  <c r="O53" i="111"/>
  <c r="M52" i="111"/>
  <c r="J52" i="111"/>
  <c r="M46" i="111"/>
  <c r="J46" i="111"/>
  <c r="P39" i="111"/>
  <c r="L39" i="111"/>
  <c r="N38" i="111"/>
  <c r="J38" i="111"/>
  <c r="H28" i="111"/>
  <c r="N17" i="111"/>
  <c r="O16" i="111"/>
  <c r="K16" i="111"/>
  <c r="H16" i="111"/>
  <c r="I14" i="111"/>
  <c r="O13" i="111"/>
  <c r="R18" i="112"/>
  <c r="K50" i="113"/>
  <c r="K41" i="113"/>
  <c r="E41" i="113"/>
  <c r="G30" i="113"/>
  <c r="K27" i="113"/>
  <c r="G20" i="113"/>
  <c r="L18" i="113"/>
  <c r="H17" i="113"/>
  <c r="E17" i="113"/>
  <c r="J17" i="113"/>
  <c r="J17" i="111"/>
  <c r="I17" i="111"/>
  <c r="L13" i="109"/>
  <c r="E13" i="109" s="1"/>
  <c r="F14" i="5"/>
  <c r="E14" i="5" s="1"/>
  <c r="E14" i="7"/>
  <c r="P13" i="109"/>
  <c r="E13" i="8"/>
  <c r="M44" i="107"/>
  <c r="G44" i="107"/>
  <c r="H42" i="107"/>
  <c r="M42" i="107"/>
  <c r="L39" i="107"/>
  <c r="J39" i="107"/>
  <c r="K37" i="107"/>
  <c r="N37" i="107"/>
  <c r="L37" i="107"/>
  <c r="F33" i="107"/>
  <c r="E33" i="107"/>
  <c r="F31" i="107"/>
  <c r="G31" i="107"/>
  <c r="E31" i="107"/>
  <c r="F28" i="107"/>
  <c r="E28" i="107"/>
  <c r="J18" i="107"/>
  <c r="G28" i="108"/>
  <c r="M28" i="108"/>
  <c r="M20" i="108"/>
  <c r="Y13" i="107"/>
  <c r="E13" i="7"/>
  <c r="Y13" i="108"/>
  <c r="E13" i="93"/>
  <c r="I52" i="107"/>
  <c r="I49" i="107"/>
  <c r="I47" i="107"/>
  <c r="I45" i="107"/>
  <c r="AE15" i="107"/>
  <c r="I15" i="107" s="1"/>
  <c r="G16" i="62"/>
  <c r="G20" i="107"/>
  <c r="H20" i="107"/>
  <c r="J15" i="107"/>
  <c r="N15" i="107"/>
  <c r="H14" i="107"/>
  <c r="G14" i="107"/>
  <c r="J13" i="107"/>
  <c r="J14" i="108"/>
  <c r="L14" i="108"/>
  <c r="L13" i="110"/>
  <c r="E13" i="110" s="1"/>
  <c r="F14" i="6"/>
  <c r="E14" i="6" s="1"/>
  <c r="S14" i="130"/>
  <c r="J55" i="107"/>
  <c r="K55" i="107"/>
  <c r="L55" i="107"/>
  <c r="F17" i="107"/>
  <c r="E17" i="107"/>
  <c r="E13" i="108"/>
  <c r="AP12" i="7"/>
  <c r="S13" i="7" s="1"/>
  <c r="AE12" i="7"/>
  <c r="I65" i="108"/>
  <c r="I63" i="108"/>
  <c r="I61" i="108"/>
  <c r="I59" i="108"/>
  <c r="I57" i="108"/>
  <c r="I54" i="108"/>
  <c r="I52" i="108"/>
  <c r="I50" i="108"/>
  <c r="I48" i="108"/>
  <c r="I46" i="108"/>
  <c r="I43" i="108"/>
  <c r="I41" i="108"/>
  <c r="I39" i="108"/>
  <c r="I37" i="108"/>
  <c r="I35" i="108"/>
  <c r="I32" i="108"/>
  <c r="I30" i="108"/>
  <c r="I28" i="108"/>
  <c r="I21" i="108"/>
  <c r="I19" i="108"/>
  <c r="I17" i="108"/>
  <c r="I15" i="108"/>
  <c r="I13" i="108"/>
  <c r="E15" i="58"/>
  <c r="F16" i="88"/>
  <c r="G14" i="62"/>
  <c r="G14" i="131"/>
  <c r="F52" i="107"/>
  <c r="F49" i="107"/>
  <c r="F46" i="107"/>
  <c r="K19" i="107"/>
  <c r="F19" i="107"/>
  <c r="E18" i="107"/>
  <c r="F45" i="108"/>
  <c r="L18" i="108"/>
  <c r="I46" i="109"/>
  <c r="J16" i="110"/>
  <c r="I16" i="110"/>
  <c r="Q40" i="111"/>
  <c r="N40" i="111"/>
  <c r="I18" i="114"/>
  <c r="AS12" i="5"/>
  <c r="V13" i="5" s="1"/>
  <c r="AO12" i="5"/>
  <c r="R13" i="5" s="1"/>
  <c r="F15" i="7"/>
  <c r="Y15" i="107" s="1"/>
  <c r="I53" i="107"/>
  <c r="I48" i="107"/>
  <c r="I46" i="107"/>
  <c r="I44" i="107"/>
  <c r="I42" i="107"/>
  <c r="I34" i="107"/>
  <c r="I32" i="107"/>
  <c r="I30" i="107"/>
  <c r="I16" i="107"/>
  <c r="I14" i="107"/>
  <c r="S14" i="62"/>
  <c r="S14" i="131"/>
  <c r="L33" i="107"/>
  <c r="G33" i="107"/>
  <c r="L31" i="107"/>
  <c r="L21" i="107"/>
  <c r="K20" i="107"/>
  <c r="J16" i="107"/>
  <c r="M14" i="107"/>
  <c r="G65" i="108"/>
  <c r="L64" i="108"/>
  <c r="G63" i="108"/>
  <c r="L62" i="108"/>
  <c r="G61" i="108"/>
  <c r="G59" i="108"/>
  <c r="L58" i="108"/>
  <c r="G57" i="108"/>
  <c r="L56" i="108"/>
  <c r="G54" i="108"/>
  <c r="G52" i="108"/>
  <c r="G50" i="108"/>
  <c r="F38" i="108"/>
  <c r="J28" i="108"/>
  <c r="E28" i="108"/>
  <c r="J21" i="108"/>
  <c r="E20" i="108"/>
  <c r="L19" i="108"/>
  <c r="N16" i="108"/>
  <c r="H53" i="109"/>
  <c r="S45" i="109"/>
  <c r="T45" i="109" s="1"/>
  <c r="S43" i="109"/>
  <c r="T43" i="109" s="1"/>
  <c r="S41" i="109"/>
  <c r="T41" i="109" s="1"/>
  <c r="L18" i="111"/>
  <c r="J38" i="112"/>
  <c r="I20" i="112"/>
  <c r="P20" i="112"/>
  <c r="I40" i="113"/>
  <c r="J40" i="113"/>
  <c r="K32" i="113"/>
  <c r="AR12" i="5"/>
  <c r="U13" i="5" s="1"/>
  <c r="AJ12" i="5"/>
  <c r="M13" i="5" s="1"/>
  <c r="Q12" i="54"/>
  <c r="G13" i="54" s="1"/>
  <c r="AW13" i="76"/>
  <c r="I64" i="108"/>
  <c r="I62" i="108"/>
  <c r="I60" i="108"/>
  <c r="I58" i="108"/>
  <c r="I56" i="108"/>
  <c r="I53" i="108"/>
  <c r="I51" i="108"/>
  <c r="I49" i="108"/>
  <c r="I47" i="108"/>
  <c r="I45" i="108"/>
  <c r="I42" i="108"/>
  <c r="I40" i="108"/>
  <c r="I38" i="108"/>
  <c r="I36" i="108"/>
  <c r="I34" i="108"/>
  <c r="I31" i="108"/>
  <c r="I29" i="108"/>
  <c r="I27" i="108"/>
  <c r="I20" i="108"/>
  <c r="G17" i="62"/>
  <c r="G14" i="130"/>
  <c r="H52" i="107"/>
  <c r="H49" i="107"/>
  <c r="J43" i="107"/>
  <c r="E38" i="107"/>
  <c r="E37" i="107"/>
  <c r="M20" i="107"/>
  <c r="N19" i="107"/>
  <c r="J19" i="107"/>
  <c r="M18" i="107"/>
  <c r="F18" i="107"/>
  <c r="F15" i="107"/>
  <c r="N14" i="107"/>
  <c r="J14" i="107"/>
  <c r="E13" i="107"/>
  <c r="F50" i="108"/>
  <c r="G48" i="108"/>
  <c r="H47" i="108"/>
  <c r="G46" i="108"/>
  <c r="H45" i="108"/>
  <c r="G43" i="108"/>
  <c r="N19" i="108"/>
  <c r="H48" i="109"/>
  <c r="I18" i="109"/>
  <c r="N19" i="111"/>
  <c r="Q19" i="111"/>
  <c r="F17" i="113"/>
  <c r="F18" i="114"/>
  <c r="H40" i="109"/>
  <c r="I39" i="109"/>
  <c r="I35" i="109"/>
  <c r="I64" i="110"/>
  <c r="O54" i="111"/>
  <c r="H49" i="111"/>
  <c r="R47" i="111"/>
  <c r="I44" i="111"/>
  <c r="K43" i="111"/>
  <c r="O28" i="111"/>
  <c r="K28" i="111"/>
  <c r="R15" i="111"/>
  <c r="L13" i="111"/>
  <c r="P56" i="112"/>
  <c r="L56" i="112"/>
  <c r="H56" i="112"/>
  <c r="P46" i="112"/>
  <c r="L46" i="112"/>
  <c r="H46" i="112"/>
  <c r="P34" i="112"/>
  <c r="P28" i="112"/>
  <c r="L28" i="112"/>
  <c r="P21" i="112"/>
  <c r="L21" i="112"/>
  <c r="H21" i="112"/>
  <c r="R17" i="112"/>
  <c r="J17" i="112"/>
  <c r="L16" i="112"/>
  <c r="I16" i="112"/>
  <c r="O15" i="112"/>
  <c r="K15" i="112"/>
  <c r="H15" i="112"/>
  <c r="K47" i="113"/>
  <c r="K42" i="113"/>
  <c r="K40" i="113"/>
  <c r="L40" i="113"/>
  <c r="E40" i="113"/>
  <c r="E39" i="113"/>
  <c r="I31" i="113"/>
  <c r="E30" i="113"/>
  <c r="F64" i="114"/>
  <c r="K63" i="114"/>
  <c r="K59" i="114"/>
  <c r="K54" i="114"/>
  <c r="F51" i="114"/>
  <c r="F47" i="114"/>
  <c r="K46" i="114"/>
  <c r="F42" i="114"/>
  <c r="K41" i="114"/>
  <c r="K37" i="114"/>
  <c r="K32" i="114"/>
  <c r="K21" i="114"/>
  <c r="J19" i="114"/>
  <c r="E19" i="114"/>
  <c r="G16" i="109"/>
  <c r="G14" i="109"/>
  <c r="F63" i="110"/>
  <c r="F61" i="110"/>
  <c r="F59" i="110"/>
  <c r="F55" i="110"/>
  <c r="F52" i="110"/>
  <c r="F50" i="110"/>
  <c r="F46" i="110"/>
  <c r="F44" i="110"/>
  <c r="F41" i="110"/>
  <c r="F39" i="110"/>
  <c r="F37" i="110"/>
  <c r="F35" i="110"/>
  <c r="F33" i="110"/>
  <c r="F30" i="110"/>
  <c r="F28" i="110"/>
  <c r="F26" i="110"/>
  <c r="M54" i="111"/>
  <c r="J53" i="111"/>
  <c r="J50" i="111"/>
  <c r="M49" i="111"/>
  <c r="J49" i="111"/>
  <c r="M40" i="111"/>
  <c r="R40" i="111"/>
  <c r="I39" i="111"/>
  <c r="I28" i="111"/>
  <c r="Q20" i="111"/>
  <c r="J18" i="111"/>
  <c r="L15" i="111"/>
  <c r="J56" i="112"/>
  <c r="I52" i="112"/>
  <c r="J46" i="112"/>
  <c r="I38" i="112"/>
  <c r="J36" i="112"/>
  <c r="J34" i="112"/>
  <c r="N28" i="112"/>
  <c r="J21" i="112"/>
  <c r="J20" i="112"/>
  <c r="R16" i="112"/>
  <c r="R15" i="112"/>
  <c r="K13" i="112"/>
  <c r="L55" i="113"/>
  <c r="G40" i="113"/>
  <c r="H40" i="113"/>
  <c r="G39" i="113"/>
  <c r="E34" i="113"/>
  <c r="G32" i="113"/>
  <c r="G16" i="113"/>
  <c r="G63" i="114"/>
  <c r="G59" i="114"/>
  <c r="G54" i="114"/>
  <c r="G50" i="114"/>
  <c r="G46" i="114"/>
  <c r="G41" i="114"/>
  <c r="G37" i="114"/>
  <c r="G32" i="114"/>
  <c r="G21" i="114"/>
  <c r="F20" i="114"/>
  <c r="E17" i="114"/>
  <c r="I27" i="109"/>
  <c r="G13" i="109"/>
  <c r="E19" i="110"/>
  <c r="H16" i="110"/>
  <c r="I15" i="110"/>
  <c r="R56" i="111"/>
  <c r="I54" i="111"/>
  <c r="I53" i="111"/>
  <c r="M50" i="111"/>
  <c r="I50" i="111"/>
  <c r="I49" i="111"/>
  <c r="K47" i="111"/>
  <c r="M45" i="111"/>
  <c r="I45" i="111"/>
  <c r="J44" i="111"/>
  <c r="S40" i="111"/>
  <c r="P40" i="111"/>
  <c r="H39" i="111"/>
  <c r="P37" i="111"/>
  <c r="L37" i="111"/>
  <c r="I37" i="111"/>
  <c r="H33" i="111"/>
  <c r="P20" i="111"/>
  <c r="R20" i="111"/>
  <c r="K20" i="111"/>
  <c r="O18" i="111"/>
  <c r="K17" i="111"/>
  <c r="K15" i="111"/>
  <c r="R14" i="111"/>
  <c r="H13" i="111"/>
  <c r="I56" i="112"/>
  <c r="L52" i="112"/>
  <c r="H52" i="112"/>
  <c r="O38" i="112"/>
  <c r="I30" i="112"/>
  <c r="I28" i="112"/>
  <c r="I21" i="112"/>
  <c r="K17" i="112"/>
  <c r="P15" i="112"/>
  <c r="L15" i="112"/>
  <c r="I15" i="112"/>
  <c r="F53" i="113"/>
  <c r="E52" i="113"/>
  <c r="F47" i="113"/>
  <c r="F46" i="113"/>
  <c r="F40" i="113"/>
  <c r="F33" i="113"/>
  <c r="E48" i="114"/>
  <c r="E43" i="114"/>
  <c r="F21" i="114"/>
  <c r="G17" i="114"/>
  <c r="G13" i="114"/>
  <c r="N58" i="108"/>
  <c r="N56" i="108"/>
  <c r="N42" i="108"/>
  <c r="N38" i="108"/>
  <c r="N28" i="107"/>
  <c r="J45" i="108"/>
  <c r="L53" i="108"/>
  <c r="J53" i="108"/>
  <c r="M53" i="107"/>
  <c r="F50" i="113"/>
  <c r="F42" i="113"/>
  <c r="F39" i="113"/>
  <c r="J49" i="107"/>
  <c r="L46" i="107"/>
  <c r="J46" i="107"/>
  <c r="L38" i="107"/>
  <c r="J38" i="107"/>
  <c r="F41" i="113"/>
  <c r="R43" i="112"/>
  <c r="R50" i="111"/>
  <c r="R48" i="111"/>
  <c r="R42" i="111"/>
  <c r="G36" i="107"/>
  <c r="M42" i="111"/>
  <c r="K44" i="113"/>
  <c r="I61" i="110"/>
  <c r="I59" i="110"/>
  <c r="I55" i="110"/>
  <c r="I52" i="110"/>
  <c r="I50" i="110"/>
  <c r="I46" i="110"/>
  <c r="I44" i="110"/>
  <c r="I41" i="110"/>
  <c r="I39" i="110"/>
  <c r="I37" i="110"/>
  <c r="I35" i="110"/>
  <c r="I33" i="110"/>
  <c r="I30" i="110"/>
  <c r="I28" i="110"/>
  <c r="I42" i="109"/>
  <c r="J30" i="109"/>
  <c r="I48" i="109"/>
  <c r="I37" i="109"/>
  <c r="J37" i="109"/>
  <c r="S36" i="109"/>
  <c r="T36" i="109" s="1"/>
  <c r="S33" i="109"/>
  <c r="T33" i="109" s="1"/>
  <c r="J27" i="109"/>
  <c r="E65" i="114"/>
  <c r="S40" i="109"/>
  <c r="T40" i="109" s="1"/>
  <c r="E55" i="113"/>
  <c r="K47" i="107"/>
  <c r="S49" i="109"/>
  <c r="T49" i="109" s="1"/>
  <c r="S46" i="109"/>
  <c r="T46" i="109" s="1"/>
  <c r="E46" i="113"/>
  <c r="R64" i="112"/>
  <c r="H63" i="112"/>
  <c r="H61" i="112"/>
  <c r="R47" i="112"/>
  <c r="O50" i="112"/>
  <c r="H32" i="112"/>
  <c r="I31" i="112"/>
  <c r="P30" i="112"/>
  <c r="L30" i="112"/>
  <c r="H29" i="112"/>
  <c r="J28" i="112"/>
  <c r="J27" i="112"/>
  <c r="H42" i="108"/>
  <c r="H40" i="108"/>
  <c r="F37" i="108"/>
  <c r="F31" i="108"/>
  <c r="K65" i="114"/>
  <c r="F62" i="108"/>
  <c r="H60" i="108"/>
  <c r="H51" i="108"/>
  <c r="H21" i="108"/>
  <c r="E21" i="108"/>
  <c r="I56" i="110"/>
  <c r="I47" i="110"/>
  <c r="I38" i="110"/>
  <c r="I29" i="110"/>
  <c r="I20" i="110"/>
  <c r="K57" i="114"/>
  <c r="J54" i="111"/>
  <c r="H54" i="111"/>
  <c r="H53" i="111"/>
  <c r="H50" i="111"/>
  <c r="H44" i="111"/>
  <c r="S32" i="111"/>
  <c r="H55" i="111"/>
  <c r="J47" i="111"/>
  <c r="H47" i="111"/>
  <c r="J45" i="111"/>
  <c r="H45" i="111"/>
  <c r="J43" i="111"/>
  <c r="H43" i="111"/>
  <c r="J42" i="111"/>
  <c r="H42" i="111"/>
  <c r="H47" i="107"/>
  <c r="H44" i="107"/>
  <c r="E43" i="107"/>
  <c r="E40" i="107"/>
  <c r="E30" i="107"/>
  <c r="I44" i="109"/>
  <c r="I20" i="109"/>
  <c r="J47" i="113"/>
  <c r="K45" i="113"/>
  <c r="G45" i="113"/>
  <c r="E45" i="113"/>
  <c r="H44" i="113"/>
  <c r="K43" i="113"/>
  <c r="G43" i="113"/>
  <c r="K34" i="113"/>
  <c r="E56" i="107"/>
  <c r="F54" i="107"/>
  <c r="E50" i="107"/>
  <c r="F21" i="107"/>
  <c r="K53" i="113"/>
  <c r="E53" i="113"/>
  <c r="J52" i="113"/>
  <c r="H48" i="113"/>
  <c r="E47" i="113"/>
  <c r="J43" i="113"/>
  <c r="J34" i="113"/>
  <c r="J30" i="113"/>
  <c r="I40" i="107"/>
  <c r="G64" i="76"/>
  <c r="N64" i="108"/>
  <c r="N62" i="108"/>
  <c r="N53" i="108"/>
  <c r="N45" i="108"/>
  <c r="N30" i="108"/>
  <c r="N21" i="108"/>
  <c r="N53" i="107"/>
  <c r="N52" i="107"/>
  <c r="N46" i="107"/>
  <c r="N44" i="107"/>
  <c r="N42" i="107"/>
  <c r="N38" i="107"/>
  <c r="N31" i="107"/>
  <c r="N21" i="107"/>
  <c r="E64" i="57"/>
  <c r="M29" i="108"/>
  <c r="F62" i="114"/>
  <c r="F58" i="114"/>
  <c r="F54" i="114"/>
  <c r="F49" i="114"/>
  <c r="F45" i="114"/>
  <c r="F41" i="114"/>
  <c r="F36" i="114"/>
  <c r="F31" i="114"/>
  <c r="F28" i="114"/>
  <c r="L60" i="108"/>
  <c r="J60" i="108"/>
  <c r="L51" i="108"/>
  <c r="N51" i="108"/>
  <c r="J51" i="108"/>
  <c r="L49" i="108"/>
  <c r="N49" i="108"/>
  <c r="J49" i="108"/>
  <c r="L36" i="108"/>
  <c r="J36" i="108"/>
  <c r="L34" i="108"/>
  <c r="N34" i="108"/>
  <c r="J34" i="108"/>
  <c r="F63" i="114"/>
  <c r="F59" i="114"/>
  <c r="F50" i="114"/>
  <c r="F46" i="114"/>
  <c r="F37" i="114"/>
  <c r="F32" i="114"/>
  <c r="N56" i="107"/>
  <c r="N55" i="107"/>
  <c r="J47" i="107"/>
  <c r="J44" i="107"/>
  <c r="J40" i="107"/>
  <c r="N36" i="107"/>
  <c r="J36" i="107"/>
  <c r="F54" i="113"/>
  <c r="F21" i="113"/>
  <c r="M50" i="107"/>
  <c r="F49" i="113"/>
  <c r="F45" i="113"/>
  <c r="F37" i="113"/>
  <c r="F32" i="113"/>
  <c r="F64" i="53"/>
  <c r="G32" i="108"/>
  <c r="R61" i="112"/>
  <c r="M52" i="112"/>
  <c r="R51" i="112"/>
  <c r="M43" i="112"/>
  <c r="M38" i="112"/>
  <c r="R31" i="112"/>
  <c r="H28" i="108"/>
  <c r="M65" i="112"/>
  <c r="M64" i="112"/>
  <c r="M61" i="112"/>
  <c r="M57" i="112"/>
  <c r="M56" i="112"/>
  <c r="M51" i="112"/>
  <c r="M48" i="112"/>
  <c r="M47" i="112"/>
  <c r="M42" i="112"/>
  <c r="M31" i="112"/>
  <c r="R38" i="111"/>
  <c r="H53" i="107"/>
  <c r="H50" i="107"/>
  <c r="L42" i="113"/>
  <c r="N40" i="108"/>
  <c r="N28" i="108"/>
  <c r="N60" i="108"/>
  <c r="N47" i="108"/>
  <c r="N36" i="108"/>
  <c r="N40" i="107"/>
  <c r="N33" i="107"/>
  <c r="N50" i="107"/>
  <c r="N49" i="107"/>
  <c r="N47" i="107"/>
  <c r="I63" i="110"/>
  <c r="E63" i="110"/>
  <c r="E62" i="110"/>
  <c r="E59" i="110"/>
  <c r="E58" i="110"/>
  <c r="E57" i="110"/>
  <c r="E56" i="110"/>
  <c r="H53" i="110"/>
  <c r="E52" i="110"/>
  <c r="E51" i="110"/>
  <c r="I48" i="110"/>
  <c r="F48" i="110"/>
  <c r="E46" i="110"/>
  <c r="E45" i="110"/>
  <c r="E41" i="110"/>
  <c r="E40" i="110"/>
  <c r="E37" i="110"/>
  <c r="E36" i="110"/>
  <c r="E33" i="110"/>
  <c r="E31" i="110"/>
  <c r="E28" i="110"/>
  <c r="E27" i="110"/>
  <c r="E64" i="110"/>
  <c r="H62" i="110"/>
  <c r="E61" i="110"/>
  <c r="E60" i="110"/>
  <c r="I57" i="110"/>
  <c r="F57" i="110"/>
  <c r="E55" i="110"/>
  <c r="E53" i="110"/>
  <c r="E50" i="110"/>
  <c r="E49" i="110"/>
  <c r="E48" i="110"/>
  <c r="E47" i="110"/>
  <c r="H45" i="110"/>
  <c r="E44" i="110"/>
  <c r="E42" i="110"/>
  <c r="E39" i="110"/>
  <c r="E38" i="110"/>
  <c r="H36" i="110"/>
  <c r="E35" i="110"/>
  <c r="E34" i="110"/>
  <c r="E30" i="110"/>
  <c r="E29" i="110"/>
  <c r="H27" i="110"/>
  <c r="I26" i="110"/>
  <c r="E26" i="110"/>
  <c r="E20" i="110"/>
  <c r="H52" i="109"/>
  <c r="H47" i="109"/>
  <c r="H43" i="109"/>
  <c r="J39" i="109"/>
  <c r="E38" i="109"/>
  <c r="E35" i="109"/>
  <c r="E31" i="109"/>
  <c r="E29" i="109"/>
  <c r="S26" i="109"/>
  <c r="T26" i="109" s="1"/>
  <c r="I55" i="109"/>
  <c r="I53" i="109"/>
  <c r="H44" i="109"/>
  <c r="E39" i="109"/>
  <c r="S38" i="109"/>
  <c r="T38" i="109" s="1"/>
  <c r="E36" i="109"/>
  <c r="S35" i="109"/>
  <c r="T35" i="109" s="1"/>
  <c r="J35" i="109"/>
  <c r="E33" i="109"/>
  <c r="I32" i="109"/>
  <c r="J32" i="109"/>
  <c r="S31" i="109"/>
  <c r="T31" i="109" s="1"/>
  <c r="E30" i="109"/>
  <c r="S29" i="109"/>
  <c r="T29" i="109" s="1"/>
  <c r="E26" i="109"/>
  <c r="K63" i="108"/>
  <c r="K61" i="108"/>
  <c r="K60" i="108"/>
  <c r="K58" i="108"/>
  <c r="K54" i="108"/>
  <c r="K52" i="108"/>
  <c r="K51" i="108"/>
  <c r="K48" i="108"/>
  <c r="K47" i="108"/>
  <c r="K45" i="108"/>
  <c r="K42" i="108"/>
  <c r="K39" i="108"/>
  <c r="K37" i="108"/>
  <c r="K36" i="108"/>
  <c r="K32" i="108"/>
  <c r="K21" i="108"/>
  <c r="J48" i="110"/>
  <c r="E61" i="114"/>
  <c r="E35" i="114"/>
  <c r="K65" i="108"/>
  <c r="K64" i="108"/>
  <c r="K62" i="108"/>
  <c r="K59" i="108"/>
  <c r="K57" i="108"/>
  <c r="K56" i="108"/>
  <c r="K53" i="108"/>
  <c r="K50" i="108"/>
  <c r="K49" i="108"/>
  <c r="K46" i="108"/>
  <c r="K43" i="108"/>
  <c r="K41" i="108"/>
  <c r="K40" i="108"/>
  <c r="K38" i="108"/>
  <c r="K35" i="108"/>
  <c r="K34" i="108"/>
  <c r="K30" i="108"/>
  <c r="J57" i="110"/>
  <c r="E52" i="114"/>
  <c r="E21" i="114"/>
  <c r="K56" i="107"/>
  <c r="K52" i="107"/>
  <c r="I50" i="107"/>
  <c r="K46" i="107"/>
  <c r="K39" i="107"/>
  <c r="K34" i="107"/>
  <c r="K33" i="107"/>
  <c r="K31" i="107"/>
  <c r="K21" i="107"/>
  <c r="H55" i="109"/>
  <c r="S55" i="109"/>
  <c r="T55" i="109" s="1"/>
  <c r="H51" i="109"/>
  <c r="S51" i="109"/>
  <c r="T51" i="109" s="1"/>
  <c r="S44" i="109"/>
  <c r="T44" i="109" s="1"/>
  <c r="H42" i="109"/>
  <c r="S42" i="109"/>
  <c r="T42" i="109" s="1"/>
  <c r="E42" i="113"/>
  <c r="K54" i="107"/>
  <c r="K49" i="107"/>
  <c r="K44" i="107"/>
  <c r="K42" i="107"/>
  <c r="K40" i="107"/>
  <c r="K38" i="107"/>
  <c r="K36" i="107"/>
  <c r="K32" i="107"/>
  <c r="K30" i="107"/>
  <c r="S48" i="109"/>
  <c r="T48" i="109" s="1"/>
  <c r="E50" i="113"/>
  <c r="I59" i="112"/>
  <c r="J54" i="112"/>
  <c r="H54" i="112"/>
  <c r="J50" i="112"/>
  <c r="H50" i="112"/>
  <c r="I41" i="112"/>
  <c r="I34" i="112"/>
  <c r="H28" i="112"/>
  <c r="I65" i="112"/>
  <c r="I63" i="112"/>
  <c r="I58" i="112"/>
  <c r="I54" i="112"/>
  <c r="I50" i="112"/>
  <c r="I46" i="112"/>
  <c r="H41" i="112"/>
  <c r="H37" i="112"/>
  <c r="K31" i="112"/>
  <c r="J30" i="112"/>
  <c r="H30" i="112"/>
  <c r="F46" i="108"/>
  <c r="E46" i="108"/>
  <c r="F41" i="108"/>
  <c r="H30" i="108"/>
  <c r="E30" i="108"/>
  <c r="E29" i="108"/>
  <c r="F48" i="108"/>
  <c r="F39" i="108"/>
  <c r="F34" i="108"/>
  <c r="E41" i="108"/>
  <c r="J61" i="114"/>
  <c r="J52" i="114"/>
  <c r="J48" i="114"/>
  <c r="J39" i="114"/>
  <c r="J30" i="114"/>
  <c r="F63" i="108"/>
  <c r="E63" i="108"/>
  <c r="F59" i="108"/>
  <c r="E59" i="108"/>
  <c r="F54" i="108"/>
  <c r="E54" i="108"/>
  <c r="E50" i="108"/>
  <c r="E39" i="108"/>
  <c r="F35" i="108"/>
  <c r="E35" i="108"/>
  <c r="F27" i="108"/>
  <c r="E27" i="108"/>
  <c r="J65" i="114"/>
  <c r="J57" i="114"/>
  <c r="J43" i="114"/>
  <c r="J35" i="114"/>
  <c r="J21" i="114"/>
  <c r="F65" i="108"/>
  <c r="E65" i="108"/>
  <c r="F64" i="108"/>
  <c r="F61" i="108"/>
  <c r="E61" i="108"/>
  <c r="F60" i="108"/>
  <c r="F57" i="108"/>
  <c r="E57" i="108"/>
  <c r="F56" i="108"/>
  <c r="F52" i="108"/>
  <c r="E52" i="108"/>
  <c r="F51" i="108"/>
  <c r="E48" i="108"/>
  <c r="F47" i="108"/>
  <c r="E43" i="108"/>
  <c r="F42" i="108"/>
  <c r="K40" i="112"/>
  <c r="I65" i="114"/>
  <c r="G65" i="114"/>
  <c r="J59" i="114"/>
  <c r="E59" i="114"/>
  <c r="I57" i="114"/>
  <c r="G57" i="114"/>
  <c r="E57" i="114"/>
  <c r="K50" i="114"/>
  <c r="J50" i="114"/>
  <c r="E50" i="114"/>
  <c r="I48" i="114"/>
  <c r="G48" i="114"/>
  <c r="J41" i="114"/>
  <c r="E41" i="114"/>
  <c r="I39" i="114"/>
  <c r="G39" i="114"/>
  <c r="E39" i="114"/>
  <c r="J32" i="114"/>
  <c r="E32" i="114"/>
  <c r="I30" i="114"/>
  <c r="G30" i="114"/>
  <c r="E30" i="114"/>
  <c r="F49" i="108"/>
  <c r="F40" i="108"/>
  <c r="E37" i="108"/>
  <c r="F36" i="108"/>
  <c r="F32" i="108"/>
  <c r="G31" i="108"/>
  <c r="E31" i="108"/>
  <c r="F29" i="108"/>
  <c r="G29" i="108"/>
  <c r="P38" i="112"/>
  <c r="P29" i="112"/>
  <c r="J63" i="114"/>
  <c r="E63" i="114"/>
  <c r="I61" i="114"/>
  <c r="G61" i="114"/>
  <c r="J54" i="114"/>
  <c r="E54" i="114"/>
  <c r="I52" i="114"/>
  <c r="G52" i="114"/>
  <c r="J46" i="114"/>
  <c r="E46" i="114"/>
  <c r="I43" i="114"/>
  <c r="G43" i="114"/>
  <c r="J37" i="114"/>
  <c r="E37" i="114"/>
  <c r="I35" i="114"/>
  <c r="G35" i="114"/>
  <c r="J28" i="114"/>
  <c r="E28" i="114"/>
  <c r="I21" i="114"/>
  <c r="R39" i="111"/>
  <c r="Q34" i="111"/>
  <c r="S56" i="111"/>
  <c r="S55" i="111"/>
  <c r="S54" i="111"/>
  <c r="S53" i="111"/>
  <c r="S52" i="111"/>
  <c r="S50" i="111"/>
  <c r="S49" i="111"/>
  <c r="S48" i="111"/>
  <c r="S47" i="111"/>
  <c r="S46" i="111"/>
  <c r="S45" i="111"/>
  <c r="S44" i="111"/>
  <c r="S43" i="111"/>
  <c r="S42" i="111"/>
  <c r="S41" i="111"/>
  <c r="I41" i="111"/>
  <c r="Q39" i="111"/>
  <c r="Q38" i="111"/>
  <c r="O37" i="111"/>
  <c r="M37" i="111"/>
  <c r="K37" i="111"/>
  <c r="H37" i="111"/>
  <c r="R34" i="111"/>
  <c r="Q33" i="111"/>
  <c r="O30" i="111"/>
  <c r="K30" i="111"/>
  <c r="H30" i="111"/>
  <c r="E47" i="107"/>
  <c r="G46" i="107"/>
  <c r="J45" i="107"/>
  <c r="F44" i="107"/>
  <c r="J41" i="107"/>
  <c r="E39" i="107"/>
  <c r="J37" i="107"/>
  <c r="F36" i="107"/>
  <c r="E34" i="107"/>
  <c r="K39" i="111"/>
  <c r="I56" i="113"/>
  <c r="K55" i="113"/>
  <c r="H54" i="113"/>
  <c r="L53" i="113"/>
  <c r="G48" i="113"/>
  <c r="I47" i="113"/>
  <c r="K46" i="113"/>
  <c r="L44" i="113"/>
  <c r="E44" i="113"/>
  <c r="K37" i="113"/>
  <c r="J37" i="113"/>
  <c r="E37" i="113"/>
  <c r="I34" i="113"/>
  <c r="G34" i="113"/>
  <c r="E27" i="113"/>
  <c r="G56" i="107"/>
  <c r="G54" i="107"/>
  <c r="J48" i="107"/>
  <c r="E32" i="107"/>
  <c r="E27" i="107"/>
  <c r="K34" i="111"/>
  <c r="G53" i="113"/>
  <c r="I52" i="113"/>
  <c r="L48" i="113"/>
  <c r="G44" i="113"/>
  <c r="I43" i="113"/>
  <c r="J32" i="113"/>
  <c r="E32" i="113"/>
  <c r="I30" i="113"/>
  <c r="L16" i="55"/>
  <c r="F10" i="53"/>
  <c r="J16" i="55"/>
  <c r="P16" i="55"/>
  <c r="H16" i="55"/>
  <c r="F11" i="53"/>
  <c r="F12" i="53"/>
  <c r="F14" i="53"/>
  <c r="R13" i="113"/>
  <c r="Z13" i="111"/>
  <c r="R13" i="107"/>
  <c r="Y15" i="108"/>
  <c r="E15" i="93"/>
  <c r="N13" i="114"/>
  <c r="E13" i="114" s="1"/>
  <c r="W13" i="108"/>
  <c r="K13" i="108" s="1"/>
  <c r="M12" i="110"/>
  <c r="E13" i="6"/>
  <c r="AG12" i="7"/>
  <c r="AH12" i="7"/>
  <c r="AF12" i="7"/>
  <c r="N13" i="113"/>
  <c r="E13" i="113" s="1"/>
  <c r="M12" i="109"/>
  <c r="W13" i="107"/>
  <c r="K13" i="107" s="1"/>
  <c r="F41" i="107"/>
  <c r="H41" i="107"/>
  <c r="F34" i="107"/>
  <c r="H34" i="107"/>
  <c r="F32" i="107"/>
  <c r="H32" i="107"/>
  <c r="L62" i="112"/>
  <c r="I62" i="112"/>
  <c r="M50" i="112"/>
  <c r="R50" i="112"/>
  <c r="J39" i="113"/>
  <c r="I39" i="113"/>
  <c r="G34" i="108"/>
  <c r="G38" i="108"/>
  <c r="G42" i="108"/>
  <c r="G47" i="108"/>
  <c r="G51" i="108"/>
  <c r="G56" i="108"/>
  <c r="G60" i="108"/>
  <c r="G64" i="108"/>
  <c r="Q28" i="112"/>
  <c r="L17" i="110"/>
  <c r="L17" i="109"/>
  <c r="F15" i="5"/>
  <c r="E13" i="5"/>
  <c r="E15" i="7"/>
  <c r="E15" i="45" s="1"/>
  <c r="AJ12" i="7"/>
  <c r="M13" i="7" s="1"/>
  <c r="E14" i="93"/>
  <c r="S12" i="54"/>
  <c r="I13" i="54" s="1"/>
  <c r="I19" i="107"/>
  <c r="G15" i="43"/>
  <c r="Q12" i="99"/>
  <c r="L56" i="107"/>
  <c r="J56" i="107"/>
  <c r="L54" i="107"/>
  <c r="J54" i="107"/>
  <c r="G53" i="107"/>
  <c r="G50" i="107"/>
  <c r="F20" i="107"/>
  <c r="I45" i="109"/>
  <c r="H45" i="109"/>
  <c r="I26" i="109"/>
  <c r="J26" i="109"/>
  <c r="Q55" i="111"/>
  <c r="N55" i="111"/>
  <c r="Q53" i="111"/>
  <c r="N53" i="111"/>
  <c r="Q50" i="111"/>
  <c r="N50" i="111"/>
  <c r="Q48" i="111"/>
  <c r="N48" i="111"/>
  <c r="Q46" i="111"/>
  <c r="N46" i="111"/>
  <c r="Q44" i="111"/>
  <c r="N44" i="111"/>
  <c r="Q42" i="111"/>
  <c r="N42" i="111"/>
  <c r="O36" i="111"/>
  <c r="H36" i="111"/>
  <c r="N36" i="111"/>
  <c r="L36" i="111"/>
  <c r="K36" i="111"/>
  <c r="O31" i="111"/>
  <c r="I31" i="111"/>
  <c r="F37" i="107"/>
  <c r="H37" i="107"/>
  <c r="F30" i="107"/>
  <c r="H30" i="107"/>
  <c r="G17" i="107"/>
  <c r="H17" i="107"/>
  <c r="M17" i="107"/>
  <c r="K62" i="112"/>
  <c r="J49" i="113"/>
  <c r="I49" i="113"/>
  <c r="G46" i="113"/>
  <c r="H46" i="113"/>
  <c r="H18" i="113"/>
  <c r="H20" i="113"/>
  <c r="L13" i="107"/>
  <c r="E36" i="108"/>
  <c r="E40" i="108"/>
  <c r="E45" i="108"/>
  <c r="E49" i="108"/>
  <c r="E53" i="108"/>
  <c r="E58" i="108"/>
  <c r="E62" i="108"/>
  <c r="AD11" i="5"/>
  <c r="E14" i="8"/>
  <c r="E14" i="46" s="1"/>
  <c r="E15" i="94"/>
  <c r="R12" i="54"/>
  <c r="H13" i="54" s="1"/>
  <c r="P12" i="99"/>
  <c r="G55" i="107"/>
  <c r="F48" i="107"/>
  <c r="H48" i="107"/>
  <c r="G15" i="107"/>
  <c r="H15" i="107"/>
  <c r="M15" i="107"/>
  <c r="H32" i="108"/>
  <c r="F18" i="108"/>
  <c r="I31" i="109"/>
  <c r="J31" i="109"/>
  <c r="Q36" i="111"/>
  <c r="N15" i="114"/>
  <c r="E15" i="114" s="1"/>
  <c r="W15" i="108"/>
  <c r="K15" i="108" s="1"/>
  <c r="F45" i="107"/>
  <c r="H45" i="107"/>
  <c r="F43" i="107"/>
  <c r="H43" i="107"/>
  <c r="F39" i="107"/>
  <c r="H39" i="107"/>
  <c r="F27" i="107"/>
  <c r="H27" i="107"/>
  <c r="H43" i="113"/>
  <c r="H18" i="107"/>
  <c r="G36" i="108"/>
  <c r="G40" i="108"/>
  <c r="G45" i="108"/>
  <c r="G49" i="108"/>
  <c r="G53" i="108"/>
  <c r="G58" i="108"/>
  <c r="G62" i="108"/>
  <c r="L48" i="107"/>
  <c r="I18" i="107"/>
  <c r="AE18" i="108"/>
  <c r="I18" i="108" s="1"/>
  <c r="F14" i="46"/>
  <c r="L52" i="107"/>
  <c r="J52" i="107"/>
  <c r="H16" i="107"/>
  <c r="I36" i="109"/>
  <c r="J36" i="109"/>
  <c r="M14" i="110"/>
  <c r="H14" i="110" s="1"/>
  <c r="H32" i="111"/>
  <c r="O32" i="111"/>
  <c r="G48" i="107"/>
  <c r="G45" i="107"/>
  <c r="G43" i="107"/>
  <c r="G41" i="107"/>
  <c r="G39" i="107"/>
  <c r="G37" i="107"/>
  <c r="G34" i="107"/>
  <c r="G32" i="107"/>
  <c r="G30" i="107"/>
  <c r="G27" i="107"/>
  <c r="H65" i="108"/>
  <c r="H63" i="108"/>
  <c r="H61" i="108"/>
  <c r="H59" i="108"/>
  <c r="H57" i="108"/>
  <c r="H54" i="108"/>
  <c r="H52" i="108"/>
  <c r="H50" i="108"/>
  <c r="H48" i="108"/>
  <c r="H46" i="108"/>
  <c r="H43" i="108"/>
  <c r="H41" i="108"/>
  <c r="H39" i="108"/>
  <c r="H37" i="108"/>
  <c r="H35" i="108"/>
  <c r="M31" i="108"/>
  <c r="L30" i="108"/>
  <c r="M27" i="108"/>
  <c r="L21" i="108"/>
  <c r="I49" i="109"/>
  <c r="H49" i="109"/>
  <c r="I38" i="109"/>
  <c r="I33" i="109"/>
  <c r="I29" i="109"/>
  <c r="I15" i="109"/>
  <c r="H15" i="109"/>
  <c r="G15" i="109"/>
  <c r="I58" i="110"/>
  <c r="I49" i="110"/>
  <c r="I40" i="110"/>
  <c r="I31" i="110"/>
  <c r="I18" i="110"/>
  <c r="Q41" i="111"/>
  <c r="N41" i="111"/>
  <c r="P36" i="111"/>
  <c r="M36" i="111"/>
  <c r="J36" i="111"/>
  <c r="J32" i="111"/>
  <c r="R16" i="111"/>
  <c r="M16" i="111"/>
  <c r="M63" i="112"/>
  <c r="R63" i="112"/>
  <c r="L53" i="112"/>
  <c r="I53" i="112"/>
  <c r="L16" i="107"/>
  <c r="I54" i="109"/>
  <c r="H54" i="109"/>
  <c r="E37" i="109"/>
  <c r="E32" i="109"/>
  <c r="E27" i="109"/>
  <c r="I60" i="110"/>
  <c r="I51" i="110"/>
  <c r="I42" i="110"/>
  <c r="I34" i="110"/>
  <c r="Q56" i="111"/>
  <c r="N56" i="111"/>
  <c r="Q54" i="111"/>
  <c r="N54" i="111"/>
  <c r="Q52" i="111"/>
  <c r="N52" i="111"/>
  <c r="Q49" i="111"/>
  <c r="N49" i="111"/>
  <c r="Q47" i="111"/>
  <c r="N47" i="111"/>
  <c r="Q45" i="111"/>
  <c r="N45" i="111"/>
  <c r="Q43" i="111"/>
  <c r="N43" i="111"/>
  <c r="I36" i="111"/>
  <c r="M34" i="111"/>
  <c r="M32" i="111"/>
  <c r="I32" i="111"/>
  <c r="M54" i="112"/>
  <c r="R54" i="112"/>
  <c r="M17" i="108"/>
  <c r="G17" i="108"/>
  <c r="H17" i="108"/>
  <c r="G15" i="108"/>
  <c r="H15" i="108"/>
  <c r="M15" i="108"/>
  <c r="N14" i="108"/>
  <c r="I41" i="109"/>
  <c r="H41" i="109"/>
  <c r="I62" i="110"/>
  <c r="I53" i="110"/>
  <c r="I45" i="110"/>
  <c r="I36" i="110"/>
  <c r="I27" i="110"/>
  <c r="I13" i="110"/>
  <c r="M39" i="111"/>
  <c r="Q37" i="111"/>
  <c r="P32" i="111"/>
  <c r="L32" i="111"/>
  <c r="K31" i="111"/>
  <c r="H31" i="111"/>
  <c r="L49" i="112"/>
  <c r="I49" i="112"/>
  <c r="I52" i="109"/>
  <c r="I47" i="109"/>
  <c r="I43" i="109"/>
  <c r="I13" i="109"/>
  <c r="H63" i="110"/>
  <c r="H61" i="110"/>
  <c r="H59" i="110"/>
  <c r="H57" i="110"/>
  <c r="H55" i="110"/>
  <c r="H52" i="110"/>
  <c r="H50" i="110"/>
  <c r="H48" i="110"/>
  <c r="H46" i="110"/>
  <c r="H44" i="110"/>
  <c r="H41" i="110"/>
  <c r="H39" i="110"/>
  <c r="H37" i="110"/>
  <c r="H35" i="110"/>
  <c r="H33" i="110"/>
  <c r="H30" i="110"/>
  <c r="H28" i="110"/>
  <c r="H26" i="110"/>
  <c r="H19" i="110"/>
  <c r="N39" i="111"/>
  <c r="R37" i="111"/>
  <c r="N34" i="111"/>
  <c r="Q18" i="111"/>
  <c r="M62" i="112"/>
  <c r="J62" i="112"/>
  <c r="M53" i="112"/>
  <c r="J53" i="112"/>
  <c r="M49" i="112"/>
  <c r="J49" i="112"/>
  <c r="M41" i="112"/>
  <c r="R41" i="112"/>
  <c r="M30" i="112"/>
  <c r="R30" i="112"/>
  <c r="P27" i="112"/>
  <c r="I27" i="112"/>
  <c r="H27" i="112"/>
  <c r="M27" i="112"/>
  <c r="L27" i="112"/>
  <c r="J38" i="109"/>
  <c r="J33" i="109"/>
  <c r="J29" i="109"/>
  <c r="J64" i="110"/>
  <c r="J62" i="110"/>
  <c r="J60" i="110"/>
  <c r="J58" i="110"/>
  <c r="J56" i="110"/>
  <c r="J53" i="110"/>
  <c r="J51" i="110"/>
  <c r="J49" i="110"/>
  <c r="J47" i="110"/>
  <c r="J45" i="110"/>
  <c r="J42" i="110"/>
  <c r="J40" i="110"/>
  <c r="J38" i="110"/>
  <c r="J36" i="110"/>
  <c r="J34" i="110"/>
  <c r="J31" i="110"/>
  <c r="J29" i="110"/>
  <c r="J27" i="110"/>
  <c r="J20" i="110"/>
  <c r="J18" i="110"/>
  <c r="J15" i="110"/>
  <c r="J13" i="110"/>
  <c r="M17" i="111"/>
  <c r="R17" i="111"/>
  <c r="J13" i="111"/>
  <c r="I13" i="111"/>
  <c r="P62" i="112"/>
  <c r="M59" i="112"/>
  <c r="R59" i="112"/>
  <c r="P53" i="112"/>
  <c r="P49" i="112"/>
  <c r="M40" i="112"/>
  <c r="J40" i="112"/>
  <c r="I40" i="112"/>
  <c r="P14" i="112"/>
  <c r="N14" i="112"/>
  <c r="L14" i="112"/>
  <c r="K14" i="112"/>
  <c r="P17" i="111"/>
  <c r="L17" i="111"/>
  <c r="O62" i="112"/>
  <c r="H62" i="112"/>
  <c r="M58" i="112"/>
  <c r="J58" i="112"/>
  <c r="O53" i="112"/>
  <c r="H53" i="112"/>
  <c r="O49" i="112"/>
  <c r="H49" i="112"/>
  <c r="M46" i="112"/>
  <c r="R46" i="112"/>
  <c r="P40" i="112"/>
  <c r="L40" i="112"/>
  <c r="P36" i="112"/>
  <c r="I36" i="112"/>
  <c r="H36" i="112"/>
  <c r="M36" i="112"/>
  <c r="L36" i="112"/>
  <c r="Q14" i="112"/>
  <c r="M37" i="112"/>
  <c r="R37" i="112"/>
  <c r="O36" i="112"/>
  <c r="M28" i="112"/>
  <c r="R28" i="112"/>
  <c r="O27" i="112"/>
  <c r="M14" i="112"/>
  <c r="J14" i="112"/>
  <c r="G56" i="113"/>
  <c r="J45" i="113"/>
  <c r="I45" i="113"/>
  <c r="G42" i="113"/>
  <c r="H42" i="113"/>
  <c r="R62" i="112"/>
  <c r="R58" i="112"/>
  <c r="R53" i="112"/>
  <c r="R49" i="112"/>
  <c r="R45" i="112"/>
  <c r="R40" i="112"/>
  <c r="K38" i="112"/>
  <c r="M35" i="112"/>
  <c r="R35" i="112"/>
  <c r="O34" i="112"/>
  <c r="L34" i="112"/>
  <c r="M34" i="112"/>
  <c r="K29" i="112"/>
  <c r="M21" i="112"/>
  <c r="R21" i="112"/>
  <c r="O20" i="112"/>
  <c r="L20" i="112"/>
  <c r="M20" i="112"/>
  <c r="M15" i="112"/>
  <c r="O14" i="112"/>
  <c r="I14" i="112"/>
  <c r="F56" i="113"/>
  <c r="G55" i="113"/>
  <c r="H55" i="113"/>
  <c r="G52" i="113"/>
  <c r="E43" i="113"/>
  <c r="J41" i="113"/>
  <c r="I41" i="113"/>
  <c r="K36" i="112"/>
  <c r="H34" i="112"/>
  <c r="M32" i="112"/>
  <c r="R32" i="112"/>
  <c r="K27" i="112"/>
  <c r="H20" i="112"/>
  <c r="M19" i="112"/>
  <c r="R19" i="112"/>
  <c r="Q17" i="112"/>
  <c r="H14" i="112"/>
  <c r="Q13" i="112"/>
  <c r="K56" i="113"/>
  <c r="E56" i="113"/>
  <c r="J54" i="113"/>
  <c r="I54" i="113"/>
  <c r="F52" i="113"/>
  <c r="G50" i="113"/>
  <c r="H50" i="113"/>
  <c r="G47" i="113"/>
  <c r="H17" i="112"/>
  <c r="N15" i="112"/>
  <c r="H13" i="112"/>
  <c r="K20" i="113"/>
  <c r="F20" i="113"/>
  <c r="K16" i="113"/>
  <c r="F16" i="113"/>
  <c r="K13" i="114"/>
  <c r="F13" i="114"/>
  <c r="N16" i="112"/>
  <c r="R14" i="112"/>
  <c r="I37" i="113"/>
  <c r="I32" i="113"/>
  <c r="I20" i="113"/>
  <c r="I16" i="113"/>
  <c r="J27" i="113"/>
  <c r="J18" i="113"/>
  <c r="I18" i="113"/>
  <c r="J14" i="113"/>
  <c r="I14" i="113"/>
  <c r="I63" i="114"/>
  <c r="I59" i="114"/>
  <c r="I54" i="114"/>
  <c r="I50" i="114"/>
  <c r="I46" i="114"/>
  <c r="I41" i="114"/>
  <c r="I37" i="114"/>
  <c r="I32" i="114"/>
  <c r="I28" i="114"/>
  <c r="I19" i="114"/>
  <c r="I15" i="114"/>
  <c r="M13" i="109" l="1"/>
  <c r="N14" i="113"/>
  <c r="E14" i="113" s="1"/>
  <c r="W14" i="107"/>
  <c r="K14" i="107" s="1"/>
  <c r="N14" i="114"/>
  <c r="E14" i="114" s="1"/>
  <c r="W14" i="108"/>
  <c r="K14" i="108" s="1"/>
  <c r="F14" i="110"/>
  <c r="M13" i="110"/>
  <c r="F13" i="110" s="1"/>
  <c r="F15" i="45"/>
  <c r="Y18" i="108"/>
  <c r="AH12" i="5"/>
  <c r="AE12" i="5"/>
  <c r="AG12" i="5"/>
  <c r="G13" i="107"/>
  <c r="M13" i="107"/>
  <c r="H13" i="107"/>
  <c r="N18" i="114"/>
  <c r="E18" i="114" s="1"/>
  <c r="N18" i="113"/>
  <c r="E18" i="113" s="1"/>
  <c r="M17" i="110"/>
  <c r="M17" i="109"/>
  <c r="S17" i="109" s="1"/>
  <c r="T17" i="109" s="1"/>
  <c r="K18" i="107"/>
  <c r="W18" i="108"/>
  <c r="K18" i="108" s="1"/>
  <c r="N15" i="113"/>
  <c r="E15" i="113" s="1"/>
  <c r="M14" i="109"/>
  <c r="W15" i="107"/>
  <c r="K15" i="107" s="1"/>
  <c r="F15" i="43"/>
  <c r="E15" i="5"/>
  <c r="E15" i="43" s="1"/>
  <c r="AF12" i="5"/>
  <c r="M13" i="111"/>
  <c r="R13" i="111"/>
  <c r="H13" i="109"/>
  <c r="S13" i="109"/>
  <c r="T13" i="109" s="1"/>
  <c r="F13" i="109"/>
  <c r="L13" i="113"/>
  <c r="K13" i="113"/>
  <c r="H13" i="110" l="1"/>
  <c r="S14" i="109"/>
  <c r="T14" i="109" s="1"/>
  <c r="F14" i="109"/>
  <c r="H14" i="109"/>
</calcChain>
</file>

<file path=xl/comments1.xml><?xml version="1.0" encoding="utf-8"?>
<comments xmlns="http://schemas.openxmlformats.org/spreadsheetml/2006/main">
  <authors>
    <author>user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3.xml><?xml version="1.0" encoding="utf-8"?>
<comments xmlns="http://schemas.openxmlformats.org/spreadsheetml/2006/main">
  <authors>
    <author>CPA</author>
    <author>user</author>
  </authors>
  <commentList>
    <comment ref="J1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CPA:</t>
        </r>
        <r>
          <rPr>
            <sz val="9"/>
            <color indexed="81"/>
            <rFont val="新細明體"/>
            <family val="1"/>
            <charset val="136"/>
          </rPr>
          <t xml:space="preserve">
99年資料將調查表在建承包工程及自地自建合建房屋施工成本價值=q703+q802，為了與99年一致性，將96~98年的在建承包工程及自地自建合建房屋施工成本價值(調整後)相加，與調整前相加的增率，作為95年的在建承包工程及自地自建合建房屋施工成本價值(=AZ13)，其作法可參考AX3~BB17的儲存格,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sharedStrings.xml><?xml version="1.0" encoding="utf-8"?>
<sst xmlns="http://schemas.openxmlformats.org/spreadsheetml/2006/main" count="10733" uniqueCount="1298">
  <si>
    <t>單位：家數；百分比</t>
    <phoneticPr fontId="5" type="noConversion"/>
  </si>
  <si>
    <t>經營規模別</t>
    <phoneticPr fontId="3" type="noConversion"/>
  </si>
  <si>
    <t>合計</t>
    <phoneticPr fontId="5" type="noConversion"/>
  </si>
  <si>
    <t>有困難-遭遇</t>
    <phoneticPr fontId="3" type="noConversion"/>
  </si>
  <si>
    <t>原材物料價格持續上漲</t>
    <phoneticPr fontId="5" type="noConversion"/>
  </si>
  <si>
    <t>業主撥款
程序繁瑣
，請款時
間過長</t>
    <phoneticPr fontId="5" type="noConversion"/>
  </si>
  <si>
    <t>業主訂定
底價過低
致得標後
經營不易</t>
    <phoneticPr fontId="5" type="noConversion"/>
  </si>
  <si>
    <t>專業技術不足，承包量小</t>
    <phoneticPr fontId="5" type="noConversion"/>
  </si>
  <si>
    <t>依營造業法第66條逐案簽章之適用有困難</t>
    <phoneticPr fontId="5" type="noConversion"/>
  </si>
  <si>
    <t>。。。</t>
    <phoneticPr fontId="3" type="noConversion"/>
  </si>
  <si>
    <t>...</t>
    <phoneticPr fontId="5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</si>
  <si>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</si>
  <si>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>員工人數</t>
    <phoneticPr fontId="3" type="noConversion"/>
  </si>
  <si>
    <t>收入總額</t>
    <phoneticPr fontId="3" type="noConversion"/>
  </si>
  <si>
    <t>生產總額</t>
    <phoneticPr fontId="3" type="noConversion"/>
  </si>
  <si>
    <t>實際運用資產淨額</t>
    <phoneticPr fontId="3" type="noConversion"/>
  </si>
  <si>
    <t xml:space="preserve">                 表五十  營造業平均每企業</t>
    <phoneticPr fontId="3" type="noConversion"/>
  </si>
  <si>
    <t>先協助的項目─按經營規模分</t>
    <phoneticPr fontId="3" type="noConversion"/>
  </si>
  <si>
    <t>經營特性別</t>
    <phoneticPr fontId="3" type="noConversion"/>
  </si>
  <si>
    <t>家數</t>
    <phoneticPr fontId="5" type="noConversion"/>
  </si>
  <si>
    <t>獨資或合夥</t>
    <phoneticPr fontId="3" type="noConversion"/>
  </si>
  <si>
    <t>等級別</t>
    <phoneticPr fontId="3" type="noConversion"/>
  </si>
  <si>
    <t>地區別</t>
    <phoneticPr fontId="3" type="noConversion"/>
  </si>
  <si>
    <t>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</si>
  <si>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</si>
  <si>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t>中部地區</t>
    <phoneticPr fontId="3" type="noConversion"/>
  </si>
  <si>
    <t>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</si>
  <si>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</si>
  <si>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</si>
  <si>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</si>
  <si>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</si>
  <si>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</si>
  <si>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</si>
  <si>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</si>
  <si>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</si>
  <si>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非常
看好</t>
    <phoneticPr fontId="5" type="noConversion"/>
  </si>
  <si>
    <t>看好</t>
    <phoneticPr fontId="5" type="noConversion"/>
  </si>
  <si>
    <t>持平</t>
    <phoneticPr fontId="5" type="noConversion"/>
  </si>
  <si>
    <t>不看好</t>
    <phoneticPr fontId="5" type="noConversion"/>
  </si>
  <si>
    <t>非常
不看好</t>
    <phoneticPr fontId="5" type="noConversion"/>
  </si>
  <si>
    <t>不知道
拒答</t>
    <phoneticPr fontId="5" type="noConversion"/>
  </si>
  <si>
    <t xml:space="preserve"> 淨額</t>
    <phoneticPr fontId="3" type="noConversion"/>
  </si>
  <si>
    <t>年底實際運用
固定資產淨額</t>
    <phoneticPr fontId="3" type="noConversion"/>
  </si>
  <si>
    <t>全年勞動
報酬支出</t>
    <phoneticPr fontId="3" type="noConversion"/>
  </si>
  <si>
    <t>全年各項
收入總額</t>
    <phoneticPr fontId="3" type="noConversion"/>
  </si>
  <si>
    <t>全年各項
支出總額</t>
    <phoneticPr fontId="3" type="noConversion"/>
  </si>
  <si>
    <t>按要素成本計算</t>
    <phoneticPr fontId="3" type="noConversion"/>
  </si>
  <si>
    <t>公司組織</t>
    <phoneticPr fontId="3" type="noConversion"/>
  </si>
  <si>
    <t>按市價計算</t>
    <phoneticPr fontId="3" type="noConversion"/>
  </si>
  <si>
    <t>單位：人</t>
    <phoneticPr fontId="3" type="noConversion"/>
  </si>
  <si>
    <t>每月最多
使用人數</t>
    <phoneticPr fontId="3" type="noConversion"/>
  </si>
  <si>
    <t>全年費用支出
(元)</t>
    <phoneticPr fontId="3" type="noConversion"/>
  </si>
  <si>
    <t>s1 生產總額</t>
  </si>
  <si>
    <t>生產淨額</t>
    <phoneticPr fontId="3" type="noConversion"/>
  </si>
  <si>
    <t>利　　潤</t>
    <phoneticPr fontId="3" type="noConversion"/>
  </si>
  <si>
    <t>經營特性別</t>
    <phoneticPr fontId="3" type="noConversion"/>
  </si>
  <si>
    <t>房屋及其他
營建</t>
    <phoneticPr fontId="3" type="noConversion"/>
  </si>
  <si>
    <t>組織型態別</t>
  </si>
  <si>
    <t>公司組織</t>
  </si>
  <si>
    <t>臺灣地區</t>
  </si>
  <si>
    <t>單位：新臺幣元</t>
  </si>
  <si>
    <t>小計</t>
    <phoneticPr fontId="3" type="noConversion"/>
  </si>
  <si>
    <t>建築用地</t>
    <phoneticPr fontId="3" type="noConversion"/>
  </si>
  <si>
    <t>土地</t>
    <phoneticPr fontId="3" type="noConversion"/>
  </si>
  <si>
    <t>運輸設備</t>
    <phoneticPr fontId="3" type="noConversion"/>
  </si>
  <si>
    <t>機械設備</t>
    <phoneticPr fontId="3" type="noConversion"/>
  </si>
  <si>
    <t>。。。</t>
  </si>
  <si>
    <t>現金及其他
流動資產</t>
    <phoneticPr fontId="3" type="noConversion"/>
  </si>
  <si>
    <t>總計</t>
    <phoneticPr fontId="3" type="noConversion"/>
  </si>
  <si>
    <t>移轉支出
及其他支出
(6)</t>
    <phoneticPr fontId="3" type="noConversion"/>
  </si>
  <si>
    <t>生產毛額</t>
    <phoneticPr fontId="3" type="noConversion"/>
  </si>
  <si>
    <t>甲等綜合營造業</t>
  </si>
  <si>
    <t>乙等綜合營造業</t>
  </si>
  <si>
    <t>丙等綜合營造業</t>
  </si>
  <si>
    <t>存料
(按市價計算)</t>
    <phoneticPr fontId="3" type="noConversion"/>
  </si>
  <si>
    <t>其他費用</t>
  </si>
  <si>
    <t>承包工程收入               (含發包工程及向同業分包入部分)</t>
  </si>
  <si>
    <t>單位：新臺幣元；百分比</t>
  </si>
  <si>
    <t>s1</t>
  </si>
  <si>
    <t>s4</t>
  </si>
  <si>
    <t>s8</t>
  </si>
  <si>
    <t>s13</t>
  </si>
  <si>
    <t>q604f</t>
  </si>
  <si>
    <t>q701</t>
  </si>
  <si>
    <t>q702</t>
  </si>
  <si>
    <t>s14</t>
  </si>
  <si>
    <t>s17</t>
  </si>
  <si>
    <t>s21</t>
  </si>
  <si>
    <t>q609f</t>
  </si>
  <si>
    <t>T01V0023  S14</t>
  </si>
  <si>
    <t>Sum</t>
  </si>
  <si>
    <t>s15</t>
  </si>
  <si>
    <t>s19</t>
  </si>
  <si>
    <t>T01V0025  S15</t>
  </si>
  <si>
    <t>T01V0029  S19</t>
  </si>
  <si>
    <t>T01V0043  Q716</t>
  </si>
  <si>
    <t>T01V0045  Q801</t>
  </si>
  <si>
    <t>T01V0047  Q802</t>
  </si>
  <si>
    <t>T01V0049  Q804</t>
  </si>
  <si>
    <t>T01V0051  Q805</t>
  </si>
  <si>
    <t>T01V0053  Q806A</t>
  </si>
  <si>
    <t>T01V0015  Q115</t>
  </si>
  <si>
    <t>T01V0019  Q201</t>
  </si>
  <si>
    <t>T01V0021  Q202</t>
  </si>
  <si>
    <t>T01V0025  S17</t>
  </si>
  <si>
    <t>T01V0027  Q604F</t>
  </si>
  <si>
    <t>T01V0031  S1</t>
  </si>
  <si>
    <t>T01V0033  S4</t>
  </si>
  <si>
    <t>T01V0035  S8</t>
  </si>
  <si>
    <t>T01V0037  S9</t>
  </si>
  <si>
    <t>T01V0039  S13</t>
  </si>
  <si>
    <t>T01V0015  S14</t>
  </si>
  <si>
    <t>T01V0019  Q604F</t>
  </si>
  <si>
    <t>T01V0021  S1</t>
  </si>
  <si>
    <t>T01V0023  S8</t>
  </si>
  <si>
    <t>T01V0025  S13</t>
  </si>
  <si>
    <t>T01V0029  S17</t>
  </si>
  <si>
    <t>T01V0017  Q716</t>
  </si>
  <si>
    <t>自　　　　　　　有　　　　　　　資　　　　　　　產</t>
    <phoneticPr fontId="3" type="noConversion"/>
  </si>
  <si>
    <t>生產總額</t>
  </si>
  <si>
    <t>生產毛額(S1-S3)</t>
  </si>
  <si>
    <t>生產淨額，按要素成本計算</t>
  </si>
  <si>
    <t>利潤</t>
  </si>
  <si>
    <t>營業收入</t>
  </si>
  <si>
    <t>q701 存料</t>
  </si>
  <si>
    <t>q702 建築用地</t>
  </si>
  <si>
    <t>年底實際運用資產淨額(S20+q720-q721)</t>
  </si>
  <si>
    <t>年底實際運用固定資產淨額</t>
  </si>
  <si>
    <t>全年各項收入總額</t>
  </si>
  <si>
    <t>q115</t>
  </si>
  <si>
    <t>q201 使用土地面積</t>
  </si>
  <si>
    <t>q202 使用樓地板面積</t>
  </si>
  <si>
    <t>全年勞動報酬支出</t>
  </si>
  <si>
    <t>其他</t>
  </si>
  <si>
    <t xml:space="preserve"> </t>
  </si>
  <si>
    <t>...</t>
  </si>
  <si>
    <t>自有資產</t>
    <phoneticPr fontId="3" type="noConversion"/>
  </si>
  <si>
    <t>營業收入</t>
    <phoneticPr fontId="3" type="noConversion"/>
  </si>
  <si>
    <t>實際運用
資產淨額</t>
    <phoneticPr fontId="3" type="noConversion"/>
  </si>
  <si>
    <t>實際運用
固　　定
資產淨額</t>
    <phoneticPr fontId="3" type="noConversion"/>
  </si>
  <si>
    <t>每月最少
使用人數</t>
    <phoneticPr fontId="3" type="noConversion"/>
  </si>
  <si>
    <t>每月最常
使用人數</t>
    <phoneticPr fontId="3" type="noConversion"/>
  </si>
  <si>
    <t>未滿6百萬元</t>
  </si>
  <si>
    <t>6百萬元～</t>
  </si>
  <si>
    <t>10百萬元～</t>
  </si>
  <si>
    <t>20百萬元～</t>
  </si>
  <si>
    <t>50百萬元～</t>
  </si>
  <si>
    <t>100百萬元～</t>
  </si>
  <si>
    <t>300百萬元～</t>
  </si>
  <si>
    <t>500百萬元～</t>
  </si>
  <si>
    <t>3,000百萬元以上</t>
  </si>
  <si>
    <t>1,000百萬元～</t>
  </si>
  <si>
    <t>有無承攬政府工程</t>
  </si>
  <si>
    <t>年底家數
（家）</t>
    <phoneticPr fontId="3" type="noConversion"/>
  </si>
  <si>
    <t>　　　生產　　　</t>
    <phoneticPr fontId="3" type="noConversion"/>
  </si>
  <si>
    <t>年底實收資本總額</t>
    <phoneticPr fontId="3" type="noConversion"/>
  </si>
  <si>
    <t>薪資支出與
福利津貼</t>
    <phoneticPr fontId="3" type="noConversion"/>
  </si>
  <si>
    <t>工程技術工</t>
    <phoneticPr fontId="3" type="noConversion"/>
  </si>
  <si>
    <t>普通工</t>
    <phoneticPr fontId="3" type="noConversion"/>
  </si>
  <si>
    <t>自                        有                        資                        產</t>
    <phoneticPr fontId="3" type="noConversion"/>
  </si>
  <si>
    <t>流          動          資          產　</t>
    <phoneticPr fontId="3" type="noConversion"/>
  </si>
  <si>
    <t>中　　　間　　　　　　消　　　費</t>
    <phoneticPr fontId="3" type="noConversion"/>
  </si>
  <si>
    <t>生　產　淨　額</t>
    <phoneticPr fontId="3" type="noConversion"/>
  </si>
  <si>
    <t>財　產　報　酬</t>
    <phoneticPr fontId="3" type="noConversion"/>
  </si>
  <si>
    <t>營建材料耗用價值</t>
    <phoneticPr fontId="3" type="noConversion"/>
  </si>
  <si>
    <t>由業主及營造
同業提供材料
估計價值</t>
    <phoneticPr fontId="3" type="noConversion"/>
  </si>
  <si>
    <t>工程費用－
租金支出</t>
    <phoneticPr fontId="3" type="noConversion"/>
  </si>
  <si>
    <t>租金淨額</t>
    <phoneticPr fontId="3" type="noConversion"/>
  </si>
  <si>
    <t>利息淨額</t>
    <phoneticPr fontId="3" type="noConversion"/>
  </si>
  <si>
    <t>年底實際運
用資產淨額</t>
    <phoneticPr fontId="3" type="noConversion"/>
  </si>
  <si>
    <t>年底員工人數
（人）</t>
    <phoneticPr fontId="3" type="noConversion"/>
  </si>
  <si>
    <t>年底使用
土地面積
（平方公尺）</t>
    <phoneticPr fontId="3" type="noConversion"/>
  </si>
  <si>
    <t>年底使用建築
物樓地板面積
（平方公尺）</t>
    <phoneticPr fontId="3" type="noConversion"/>
  </si>
  <si>
    <t>住宅工程</t>
    <phoneticPr fontId="3" type="noConversion"/>
  </si>
  <si>
    <t>其他房屋工程</t>
    <phoneticPr fontId="3" type="noConversion"/>
  </si>
  <si>
    <t>公共設施工程</t>
    <phoneticPr fontId="3" type="noConversion"/>
  </si>
  <si>
    <t>機電、電路、管道工程</t>
    <phoneticPr fontId="3" type="noConversion"/>
  </si>
  <si>
    <t>百分比</t>
    <phoneticPr fontId="3" type="noConversion"/>
  </si>
  <si>
    <t xml:space="preserve">        </t>
    <phoneticPr fontId="3" type="noConversion"/>
  </si>
  <si>
    <t>負　　　債　　　　　　總　　　額</t>
    <phoneticPr fontId="3" type="noConversion"/>
  </si>
  <si>
    <t>流動負債</t>
    <phoneticPr fontId="3" type="noConversion"/>
  </si>
  <si>
    <t>長期負債</t>
    <phoneticPr fontId="3" type="noConversion"/>
  </si>
  <si>
    <t>其他負債</t>
    <phoneticPr fontId="3" type="noConversion"/>
  </si>
  <si>
    <t>實收資本</t>
    <phoneticPr fontId="3" type="noConversion"/>
  </si>
  <si>
    <t>合計</t>
    <phoneticPr fontId="3" type="noConversion"/>
  </si>
  <si>
    <t>出售自地自建及合建房地產收入                   (含土地價值)</t>
    <phoneticPr fontId="3" type="noConversion"/>
  </si>
  <si>
    <t>其他營業收入</t>
    <phoneticPr fontId="3" type="noConversion"/>
  </si>
  <si>
    <t>租金收入</t>
    <phoneticPr fontId="3" type="noConversion"/>
  </si>
  <si>
    <t>利息收入</t>
    <phoneticPr fontId="3" type="noConversion"/>
  </si>
  <si>
    <t>由業主及營造同業
提供材料估計價值</t>
    <phoneticPr fontId="3" type="noConversion"/>
  </si>
  <si>
    <t xml:space="preserve">生　產 </t>
    <phoneticPr fontId="3" type="noConversion"/>
  </si>
  <si>
    <t xml:space="preserve"> 淨　額</t>
    <phoneticPr fontId="3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</si>
  <si>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</si>
  <si>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</si>
  <si>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</si>
  <si>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</si>
  <si>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</si>
  <si>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</si>
  <si>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</si>
  <si>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</si>
  <si>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</si>
  <si>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</si>
  <si>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</si>
  <si>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</si>
  <si>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t>營          業          收          入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</si>
  <si>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</si>
  <si>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</si>
  <si>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</si>
  <si>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</si>
  <si>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</si>
  <si>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</si>
  <si>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</si>
  <si>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</si>
  <si>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</si>
  <si>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</si>
  <si>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</si>
  <si>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</si>
  <si>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</si>
  <si>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</si>
  <si>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</si>
  <si>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</si>
  <si>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</si>
  <si>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</si>
  <si>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t>營業支出</t>
    <phoneticPr fontId="4" type="noConversion"/>
  </si>
  <si>
    <t>單位：百分比</t>
    <phoneticPr fontId="3" type="noConversion"/>
  </si>
  <si>
    <t>存　貨
及存料
週轉率</t>
    <phoneticPr fontId="3" type="noConversion"/>
  </si>
  <si>
    <t>總資產
週轉率</t>
    <phoneticPr fontId="3" type="noConversion"/>
  </si>
  <si>
    <t>純益率</t>
    <phoneticPr fontId="3" type="noConversion"/>
  </si>
  <si>
    <t>營　業
純益率</t>
    <phoneticPr fontId="4" type="noConversion"/>
  </si>
  <si>
    <t>年初</t>
    <phoneticPr fontId="4" type="noConversion"/>
  </si>
  <si>
    <t>資產淨額－按經營特性分</t>
    <phoneticPr fontId="3" type="noConversion"/>
  </si>
  <si>
    <t>資產淨額－按經營規模分</t>
    <phoneticPr fontId="3" type="noConversion"/>
  </si>
  <si>
    <t>要素所得－按經營規模分</t>
    <phoneticPr fontId="3" type="noConversion"/>
  </si>
  <si>
    <t>要素所得－按經營規模分(續)</t>
    <phoneticPr fontId="3" type="noConversion"/>
  </si>
  <si>
    <t xml:space="preserve">　 </t>
    <phoneticPr fontId="3" type="noConversion"/>
  </si>
  <si>
    <t>及勞動生產力－按經營規模分</t>
    <phoneticPr fontId="3" type="noConversion"/>
  </si>
  <si>
    <t>營業成本</t>
  </si>
  <si>
    <t>自有資產淨額</t>
  </si>
  <si>
    <t>自有資產淨額</t>
    <phoneticPr fontId="4" type="noConversion"/>
  </si>
  <si>
    <t>年底實際運
用資產淨額</t>
  </si>
  <si>
    <t>自有資產毛額Sum</t>
  </si>
  <si>
    <t>s20</t>
  </si>
  <si>
    <t>營業收入（減發包工程款）</t>
    <phoneticPr fontId="4" type="noConversion"/>
  </si>
  <si>
    <t>在建承包工程及自地自建合建房屋施工成本價值</t>
    <phoneticPr fontId="4" type="noConversion"/>
  </si>
  <si>
    <t>年底在建承包工程</t>
    <phoneticPr fontId="4" type="noConversion"/>
  </si>
  <si>
    <t>流動負債</t>
    <phoneticPr fontId="4" type="noConversion"/>
  </si>
  <si>
    <t>資產總額</t>
    <phoneticPr fontId="4" type="noConversion"/>
  </si>
  <si>
    <t>負債總額</t>
    <phoneticPr fontId="4" type="noConversion"/>
  </si>
  <si>
    <t>長期負債</t>
    <phoneticPr fontId="4" type="noConversion"/>
  </si>
  <si>
    <t>淨值總額</t>
    <phoneticPr fontId="4" type="noConversion"/>
  </si>
  <si>
    <t>實收資本</t>
    <phoneticPr fontId="4" type="noConversion"/>
  </si>
  <si>
    <t>收入總額</t>
    <phoneticPr fontId="4" type="noConversion"/>
  </si>
  <si>
    <t>出售自地自建
及合建房地產收入                   (含土地價值)</t>
    <phoneticPr fontId="3" type="noConversion"/>
  </si>
  <si>
    <t xml:space="preserve">各項收入總額－按經營規模分                        </t>
    <phoneticPr fontId="3" type="noConversion"/>
  </si>
  <si>
    <t>承包工程收入             (含發包工程及向同業分包入部分)</t>
    <phoneticPr fontId="5" type="noConversion"/>
  </si>
  <si>
    <t>經營概況－按經營特性分</t>
    <phoneticPr fontId="3" type="noConversion"/>
  </si>
  <si>
    <t>經營概況－按經營特性分(續)</t>
    <phoneticPr fontId="3" type="noConversion"/>
  </si>
  <si>
    <t>全年生產淨額－按經營規模分</t>
    <phoneticPr fontId="3" type="noConversion"/>
  </si>
  <si>
    <t>全年生產淨額－按經營規模分(續)</t>
    <phoneticPr fontId="3" type="noConversion"/>
  </si>
  <si>
    <t>全年生產淨額－按經營特性分(續)</t>
    <phoneticPr fontId="3" type="noConversion"/>
  </si>
  <si>
    <t>實際運用資產淨額－按經營規模分</t>
    <phoneticPr fontId="3" type="noConversion"/>
  </si>
  <si>
    <t>運用資產淨額－按經營規模分(續)</t>
    <phoneticPr fontId="3" type="noConversion"/>
  </si>
  <si>
    <t>實際運用資產淨額－按經營特性分</t>
    <phoneticPr fontId="3" type="noConversion"/>
  </si>
  <si>
    <t>運用資產淨額－按經營特性分(續)</t>
    <phoneticPr fontId="3" type="noConversion"/>
  </si>
  <si>
    <t>經營概況－按經營規模分</t>
    <phoneticPr fontId="3" type="noConversion"/>
  </si>
  <si>
    <t>經營概況－按經營規模分(續)</t>
    <phoneticPr fontId="3" type="noConversion"/>
  </si>
  <si>
    <t xml:space="preserve">各項成本費用支出－按經營規模分                        </t>
    <phoneticPr fontId="3" type="noConversion"/>
  </si>
  <si>
    <t>成本費用支出－按經營規模分(續)</t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</si>
  <si>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</si>
  <si>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各項收入總額－按經營特性分                        </t>
    <phoneticPr fontId="3" type="noConversion"/>
  </si>
  <si>
    <t>營業淨利
(5)-(6)-(3)+(4)</t>
    <phoneticPr fontId="3" type="noConversion"/>
  </si>
  <si>
    <t>營業收入
（5）</t>
    <phoneticPr fontId="3" type="noConversion"/>
  </si>
  <si>
    <t>營業支出
（6）</t>
    <phoneticPr fontId="3" type="noConversion"/>
  </si>
  <si>
    <t xml:space="preserve">    ，故該收入不等同損益表之工程收入。</t>
    <phoneticPr fontId="3" type="noConversion"/>
  </si>
  <si>
    <t>利潤-按經營特性分</t>
    <phoneticPr fontId="3" type="noConversion"/>
  </si>
  <si>
    <t>利潤-按經營規模分</t>
    <phoneticPr fontId="3" type="noConversion"/>
  </si>
  <si>
    <t xml:space="preserve">              營             業    　      收　　　　　入</t>
    <phoneticPr fontId="3" type="noConversion"/>
  </si>
  <si>
    <t>員工人數</t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</si>
  <si>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</si>
  <si>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</si>
  <si>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</si>
  <si>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</si>
  <si>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</si>
  <si>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</si>
  <si>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t>單位：新臺幣元</t>
    <phoneticPr fontId="3" type="noConversion"/>
  </si>
  <si>
    <t>結構及資本生產力－按經營特性分　</t>
    <phoneticPr fontId="3" type="noConversion"/>
  </si>
  <si>
    <t>全年生產淨額－按經營特性分</t>
    <phoneticPr fontId="3" type="noConversion"/>
  </si>
  <si>
    <t xml:space="preserve">直接營建工程收入結構－按經營特性分  </t>
    <phoneticPr fontId="3" type="noConversion"/>
  </si>
  <si>
    <t>全年各項收入總額－按經營特性分</t>
    <phoneticPr fontId="3" type="noConversion"/>
  </si>
  <si>
    <t>利潤－按經營特性分</t>
    <phoneticPr fontId="3" type="noConversion"/>
  </si>
  <si>
    <t>全年各項成本費用支出－按經營特性分</t>
    <phoneticPr fontId="3" type="noConversion"/>
  </si>
  <si>
    <t xml:space="preserve">效率－按經營特性分     </t>
    <phoneticPr fontId="4" type="noConversion"/>
  </si>
  <si>
    <t>全年各項成本費用支出－按經營特性分(續)</t>
    <phoneticPr fontId="3" type="noConversion"/>
  </si>
  <si>
    <t>總額－按經營規模分</t>
    <phoneticPr fontId="3" type="noConversion"/>
  </si>
  <si>
    <t>表一  營造業經營</t>
    <phoneticPr fontId="3" type="noConversion"/>
  </si>
  <si>
    <t>概況－按經營特性分</t>
    <phoneticPr fontId="3" type="noConversion"/>
  </si>
  <si>
    <t>表二  營造業經營</t>
    <phoneticPr fontId="3" type="noConversion"/>
  </si>
  <si>
    <t>概況 －按經營規模分(續)</t>
    <phoneticPr fontId="3" type="noConversion"/>
  </si>
  <si>
    <t>概況 －按經營規模分</t>
    <phoneticPr fontId="3" type="noConversion"/>
  </si>
  <si>
    <t>資產淨額－按經營特性分(續)</t>
    <phoneticPr fontId="3" type="noConversion"/>
  </si>
  <si>
    <t>資產淨額－按經營規模分(續)</t>
    <phoneticPr fontId="3" type="noConversion"/>
  </si>
  <si>
    <t xml:space="preserve">要素所得－按經營特性分                        </t>
    <phoneticPr fontId="3" type="noConversion"/>
  </si>
  <si>
    <t xml:space="preserve">要素所得－按經營特性分(續)                        </t>
    <phoneticPr fontId="3" type="noConversion"/>
  </si>
  <si>
    <t xml:space="preserve">成本費用支出－按經營特性分                        </t>
    <phoneticPr fontId="3" type="noConversion"/>
  </si>
  <si>
    <t>成本費用支出－按經營特性分(續)</t>
    <phoneticPr fontId="3" type="noConversion"/>
  </si>
  <si>
    <t>實際運用資產毛額－按經營特性分</t>
    <phoneticPr fontId="3" type="noConversion"/>
  </si>
  <si>
    <t>淨值總額</t>
    <phoneticPr fontId="3" type="noConversion"/>
  </si>
  <si>
    <t>流動比率</t>
    <phoneticPr fontId="4" type="noConversion"/>
  </si>
  <si>
    <t>負債比率</t>
    <phoneticPr fontId="4" type="noConversion"/>
  </si>
  <si>
    <t>自　有
資本率</t>
    <phoneticPr fontId="4" type="noConversion"/>
  </si>
  <si>
    <t>固定資產</t>
    <phoneticPr fontId="3" type="noConversion"/>
  </si>
  <si>
    <t>固定資產</t>
    <phoneticPr fontId="4" type="noConversion"/>
  </si>
  <si>
    <t>流動資產</t>
    <phoneticPr fontId="4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</si>
  <si>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</si>
  <si>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</si>
  <si>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</si>
  <si>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</si>
  <si>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t>專業營造業</t>
    <phoneticPr fontId="3" type="noConversion"/>
  </si>
  <si>
    <t>土木包工業</t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</si>
  <si>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</si>
  <si>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</si>
  <si>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</si>
  <si>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  成本價值"不等於上年度之"年初在建承包工程及自地自建合建房屋施工成本價值"</t>
    <phoneticPr fontId="3" type="noConversion"/>
  </si>
  <si>
    <t>單位：新臺幣千元</t>
  </si>
  <si>
    <t>單位：新臺幣千元；百分比</t>
  </si>
  <si>
    <t>全年各項
營建工程價值</t>
    <phoneticPr fontId="3" type="noConversion"/>
  </si>
  <si>
    <t>廣義
生產總額</t>
    <phoneticPr fontId="3" type="noConversion"/>
  </si>
  <si>
    <t>總額－按經營特性分</t>
    <phoneticPr fontId="3" type="noConversion"/>
  </si>
  <si>
    <t>廣義生產總額
(1)-(3)+(4)
+(5)-(6)-(7)</t>
    <phoneticPr fontId="3" type="noConversion"/>
  </si>
  <si>
    <t>生產總額
(1)-(2)+(4)
+(5)-(6)-(7)</t>
    <phoneticPr fontId="3" type="noConversion"/>
  </si>
  <si>
    <t xml:space="preserve">
發包工程款
（2）</t>
    <phoneticPr fontId="3" type="noConversion"/>
  </si>
  <si>
    <t>發包給
本調查對象之
發包工程款
（3）</t>
    <phoneticPr fontId="3" type="noConversion"/>
  </si>
  <si>
    <t xml:space="preserve">
出售房地產
土地成本
（7）</t>
    <phoneticPr fontId="3" type="noConversion"/>
  </si>
  <si>
    <t>2.「發包給本調查對象之發包工程款」係指本調查對象發包給同為調查對象之營造業者；</t>
    <phoneticPr fontId="3" type="noConversion"/>
  </si>
  <si>
    <t xml:space="preserve">    </t>
    <phoneticPr fontId="3" type="noConversion"/>
  </si>
  <si>
    <t>營建工程收入結構－按經營規模分</t>
    <phoneticPr fontId="3" type="noConversion"/>
  </si>
  <si>
    <t>表二十六  營造業全年</t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</si>
  <si>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</si>
  <si>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t>表四十四  營造業平均每企業</t>
    <phoneticPr fontId="3" type="noConversion"/>
  </si>
  <si>
    <t>利潤－按經營規模分</t>
    <phoneticPr fontId="3" type="noConversion"/>
  </si>
  <si>
    <t xml:space="preserve">  表四十九  營造業平均每企業</t>
    <phoneticPr fontId="3" type="noConversion"/>
  </si>
  <si>
    <t xml:space="preserve">                表四十九  營造業平均每企業</t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</si>
  <si>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</si>
  <si>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</si>
  <si>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</si>
  <si>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</si>
  <si>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</si>
  <si>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</si>
  <si>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</si>
  <si>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</si>
  <si>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</si>
  <si>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</si>
  <si>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</si>
  <si>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</si>
  <si>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</si>
  <si>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</si>
  <si>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</si>
  <si>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</si>
  <si>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</si>
  <si>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</si>
  <si>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</si>
  <si>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表五十  營造業平均每企業</t>
    <phoneticPr fontId="3" type="noConversion"/>
  </si>
  <si>
    <t>實際運用資產毛額－按經營特性分 (續)</t>
    <phoneticPr fontId="3" type="noConversion"/>
  </si>
  <si>
    <t>實際運用資產毛額－按經營規模分</t>
    <phoneticPr fontId="3" type="noConversion"/>
  </si>
  <si>
    <t>實際運用資產毛額－按經營規模分(續)</t>
    <phoneticPr fontId="3" type="noConversion"/>
  </si>
  <si>
    <t xml:space="preserve">全年各項收入總額－按經營規模分                        </t>
    <phoneticPr fontId="3" type="noConversion"/>
  </si>
  <si>
    <t>全年各項成本費用支出－按經營規模分</t>
    <phoneticPr fontId="3" type="noConversion"/>
  </si>
  <si>
    <t>全年各項成本費用支出－按經營規模分(續)</t>
    <phoneticPr fontId="3" type="noConversion"/>
  </si>
  <si>
    <t>及勞動生產力－按經營特性分</t>
    <phoneticPr fontId="3" type="noConversion"/>
  </si>
  <si>
    <t>...</t>
    <phoneticPr fontId="3" type="noConversion"/>
  </si>
  <si>
    <t>經營效率－按經營規模分</t>
    <phoneticPr fontId="4" type="noConversion"/>
  </si>
  <si>
    <t>固定資產淨額</t>
    <phoneticPr fontId="4" type="noConversion"/>
  </si>
  <si>
    <t>單位：人、平方公尺、元</t>
    <phoneticPr fontId="3" type="noConversion"/>
  </si>
  <si>
    <t>s14</t>
    <phoneticPr fontId="3" type="noConversion"/>
  </si>
  <si>
    <t>s20</t>
    <phoneticPr fontId="3" type="noConversion"/>
  </si>
  <si>
    <t>s1</t>
    <phoneticPr fontId="3" type="noConversion"/>
  </si>
  <si>
    <t>s8</t>
    <phoneticPr fontId="3" type="noConversion"/>
  </si>
  <si>
    <t>s13</t>
    <phoneticPr fontId="3" type="noConversion"/>
  </si>
  <si>
    <t>s17</t>
    <phoneticPr fontId="3" type="noConversion"/>
  </si>
  <si>
    <t>T01V0017  Q720</t>
    <phoneticPr fontId="3" type="noConversion"/>
  </si>
  <si>
    <t>結構及資本生產力－按經營規模分</t>
    <phoneticPr fontId="3" type="noConversion"/>
  </si>
  <si>
    <t>很難說
無意見</t>
    <phoneticPr fontId="5" type="noConversion"/>
  </si>
  <si>
    <t>全年各項營建
工程價值</t>
    <phoneticPr fontId="3" type="noConversion"/>
  </si>
  <si>
    <t>在建承包工程及
自地自建合建房
屋施工價值</t>
    <phoneticPr fontId="3" type="noConversion"/>
  </si>
  <si>
    <t>其他營建工程</t>
    <phoneticPr fontId="3" type="noConversion"/>
  </si>
  <si>
    <t>協助的項目</t>
  </si>
  <si>
    <t>無困難</t>
    <phoneticPr fontId="3" type="noConversion"/>
  </si>
  <si>
    <t>有困難</t>
    <phoneticPr fontId="3" type="noConversion"/>
  </si>
  <si>
    <t>有困難
家數</t>
    <phoneticPr fontId="3" type="noConversion"/>
  </si>
  <si>
    <t>表一  營造業經營　</t>
    <phoneticPr fontId="3" type="noConversion"/>
  </si>
  <si>
    <t>概況－按經營特性分(續)</t>
    <phoneticPr fontId="3" type="noConversion"/>
  </si>
  <si>
    <t xml:space="preserve">運用資產毛額－按經營特性分  </t>
    <phoneticPr fontId="3" type="noConversion"/>
  </si>
  <si>
    <t xml:space="preserve">運用資產毛額－按經營特性分(續)  </t>
    <phoneticPr fontId="3" type="noConversion"/>
  </si>
  <si>
    <t>運用資產毛額－按經營規模分</t>
    <phoneticPr fontId="3" type="noConversion"/>
  </si>
  <si>
    <t>運用資產毛額－按經營規模分(續)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</si>
  <si>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</si>
  <si>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</si>
  <si>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</si>
  <si>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</si>
  <si>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</si>
  <si>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</si>
  <si>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</si>
  <si>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</si>
  <si>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>300,000萬元以上</t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</si>
  <si>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</si>
  <si>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</si>
  <si>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t>生產毛額</t>
  </si>
  <si>
    <t>生產淨額(按要素成本)</t>
  </si>
  <si>
    <t>營業收入-發包工程款</t>
  </si>
  <si>
    <t>q701  存料</t>
  </si>
  <si>
    <t>q702  建築用地</t>
  </si>
  <si>
    <t>在建承包工程及自地自建合建房屋施工價值</t>
  </si>
  <si>
    <t>實際運用固定資產淨額</t>
  </si>
  <si>
    <t>自有資產毛額</t>
  </si>
  <si>
    <t>收入總額-發包工程款</t>
  </si>
  <si>
    <t>年底在建承包工程及自地自建合建房屋施工價值</t>
  </si>
  <si>
    <t>年初在建承包工程及自地自建合建房屋施工價值</t>
  </si>
  <si>
    <t>營業支出</t>
  </si>
  <si>
    <t>實際運用資產淨額</t>
  </si>
  <si>
    <t>增加土地開發</t>
    <phoneticPr fontId="3" type="noConversion"/>
  </si>
  <si>
    <t>提升產業國際
競爭力</t>
    <phoneticPr fontId="3" type="noConversion"/>
  </si>
  <si>
    <t>強化技術研發及資訊整合</t>
    <phoneticPr fontId="3" type="noConversion"/>
  </si>
  <si>
    <t>需要協助家數</t>
    <phoneticPr fontId="5" type="noConversion"/>
  </si>
  <si>
    <t>改善</t>
    <phoneticPr fontId="3" type="noConversion"/>
  </si>
  <si>
    <t>健全人力培訓
機制</t>
    <phoneticPr fontId="3" type="noConversion"/>
  </si>
  <si>
    <t>協助廣設土石方資源堆置場</t>
    <phoneticPr fontId="5" type="noConversion"/>
  </si>
  <si>
    <t>平抑原材物料價格</t>
    <phoneticPr fontId="5" type="noConversion"/>
  </si>
  <si>
    <t>解決勞工短缺問題</t>
    <phoneticPr fontId="5" type="noConversion"/>
  </si>
  <si>
    <t>協調排除各項抗爭問題</t>
    <phoneticPr fontId="5" type="noConversion"/>
  </si>
  <si>
    <t>協助降低保險費，提高保險理賠，減少不賠項目</t>
    <phoneticPr fontId="5" type="noConversion"/>
  </si>
  <si>
    <t>協助營建廢棄物處理</t>
    <phoneticPr fontId="5" type="noConversion"/>
  </si>
  <si>
    <t>情事變更狀況下，工程費及工期之合理增加之辦法</t>
    <phoneticPr fontId="5" type="noConversion"/>
  </si>
  <si>
    <t>研擬合理單價得標制度取代最低價得標制度</t>
    <phoneticPr fontId="5" type="noConversion"/>
  </si>
  <si>
    <t>研擬標價隨原材物料人力價格之升降調整之規則</t>
    <phoneticPr fontId="5" type="noConversion"/>
  </si>
  <si>
    <t>協助降低融資貸款之利率</t>
    <phoneticPr fontId="5" type="noConversion"/>
  </si>
  <si>
    <t>協助購置自動化設備</t>
    <phoneticPr fontId="3" type="noConversion"/>
  </si>
  <si>
    <t>放寬原材物料進口或出口限制</t>
    <phoneticPr fontId="5" type="noConversion"/>
  </si>
  <si>
    <t>輔導產業國際化</t>
    <phoneticPr fontId="3" type="noConversion"/>
  </si>
  <si>
    <t>專業技術人員缺額臨時派遺僱用</t>
    <phoneticPr fontId="5" type="noConversion"/>
  </si>
  <si>
    <t>加開專業技術人員教育訓練課程</t>
    <phoneticPr fontId="5" type="noConversion"/>
  </si>
  <si>
    <t>先協助的項目─按經營特性分</t>
    <phoneticPr fontId="3" type="noConversion"/>
  </si>
  <si>
    <t>男性</t>
    <phoneticPr fontId="3" type="noConversion"/>
  </si>
  <si>
    <t>女性</t>
    <phoneticPr fontId="3" type="noConversion"/>
  </si>
  <si>
    <t>管理及佐理人員</t>
    <phoneticPr fontId="3" type="noConversion"/>
  </si>
  <si>
    <t>年底人數
（人）</t>
    <phoneticPr fontId="3" type="noConversion"/>
  </si>
  <si>
    <t>自營作業者及無酬家屬工作者（人）</t>
    <phoneticPr fontId="3" type="noConversion"/>
  </si>
  <si>
    <t>年底員工人數（人）</t>
    <phoneticPr fontId="3" type="noConversion"/>
  </si>
  <si>
    <t>平均</t>
    <phoneticPr fontId="3" type="noConversion"/>
  </si>
  <si>
    <t>男性平均</t>
    <phoneticPr fontId="3" type="noConversion"/>
  </si>
  <si>
    <t>女性平均</t>
    <phoneticPr fontId="3" type="noConversion"/>
  </si>
  <si>
    <t>僱　用　</t>
    <phoneticPr fontId="3" type="noConversion"/>
  </si>
  <si>
    <t>員　工（人）</t>
  </si>
  <si>
    <t>其他房屋</t>
    <phoneticPr fontId="3" type="noConversion"/>
  </si>
  <si>
    <t>工程</t>
    <phoneticPr fontId="3" type="noConversion"/>
  </si>
  <si>
    <t>300,000萬元以上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</si>
  <si>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</si>
  <si>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</si>
  <si>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</si>
  <si>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</si>
  <si>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</si>
  <si>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</si>
  <si>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</si>
  <si>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</si>
  <si>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</si>
  <si>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 xml:space="preserve">  「發包給非本調查對象之發包工程款」係指本調查對象發包給調查對象以外之營造業者如工程行
    及企業社等。</t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</si>
  <si>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</si>
  <si>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</si>
  <si>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</si>
  <si>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</si>
  <si>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</si>
  <si>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t>需要協助-</t>
  </si>
  <si>
    <t>產業環境</t>
  </si>
  <si>
    <t>價格部分</t>
    <phoneticPr fontId="5" type="noConversion"/>
  </si>
  <si>
    <t>融資部分</t>
    <phoneticPr fontId="5" type="noConversion"/>
  </si>
  <si>
    <t>行政程序部分</t>
    <phoneticPr fontId="5" type="noConversion"/>
  </si>
  <si>
    <t>人力
部分</t>
    <phoneticPr fontId="5" type="noConversion"/>
  </si>
  <si>
    <t>制度部分</t>
    <phoneticPr fontId="5" type="noConversion"/>
  </si>
  <si>
    <t>協助的項目</t>
    <phoneticPr fontId="5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</si>
  <si>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</si>
  <si>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 xml:space="preserve">
由業主及營造同業提供材料估計價值
（4）</t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</si>
  <si>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</si>
  <si>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</si>
  <si>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t>價格</t>
    <phoneticPr fontId="3" type="noConversion"/>
  </si>
  <si>
    <t>行政</t>
    <phoneticPr fontId="3" type="noConversion"/>
  </si>
  <si>
    <t>制度</t>
    <phoneticPr fontId="5" type="noConversion"/>
  </si>
  <si>
    <t>融資</t>
    <phoneticPr fontId="3" type="noConversion"/>
  </si>
  <si>
    <t>產業環境</t>
    <phoneticPr fontId="3" type="noConversion"/>
  </si>
  <si>
    <t>人力</t>
    <phoneticPr fontId="3" type="noConversion"/>
  </si>
  <si>
    <t>輔導走入國際市場</t>
    <phoneticPr fontId="5" type="noConversion"/>
  </si>
  <si>
    <t>政府資訊透明化</t>
    <phoneticPr fontId="5" type="noConversion"/>
  </si>
  <si>
    <t>市場調查
及開發</t>
    <phoneticPr fontId="3" type="noConversion"/>
  </si>
  <si>
    <t>消　　　                   費</t>
    <phoneticPr fontId="3" type="noConversion"/>
  </si>
  <si>
    <t xml:space="preserve">中　　        　間　 </t>
    <phoneticPr fontId="3" type="noConversion"/>
  </si>
  <si>
    <t>中　　           　間</t>
    <phoneticPr fontId="3" type="noConversion"/>
  </si>
  <si>
    <t>註：1.直接營建工程收入係指當年度施工部分應認列（攤提）之收入所估算的營建工程價值</t>
    <phoneticPr fontId="3" type="noConversion"/>
  </si>
  <si>
    <t>…</t>
    <phoneticPr fontId="3" type="noConversion"/>
  </si>
  <si>
    <t>平均每單位員工人數(人)</t>
    <phoneticPr fontId="3" type="noConversion"/>
  </si>
  <si>
    <t>其他營業外
支出</t>
    <phoneticPr fontId="3" type="noConversion"/>
  </si>
  <si>
    <t>承包工程收入               (含發包工程
及向同業分包
收入部分)</t>
    <phoneticPr fontId="3" type="noConversion"/>
  </si>
  <si>
    <t>營業收入
（含發包工程款）
(1)</t>
    <phoneticPr fontId="3" type="noConversion"/>
  </si>
  <si>
    <t>員</t>
    <phoneticPr fontId="3" type="noConversion"/>
  </si>
  <si>
    <t>職</t>
  </si>
  <si>
    <t>工</t>
    <phoneticPr fontId="3" type="noConversion"/>
  </si>
  <si>
    <t>員　</t>
    <phoneticPr fontId="3" type="noConversion"/>
  </si>
  <si>
    <t>表四  營造業年底</t>
    <phoneticPr fontId="3" type="noConversion"/>
  </si>
  <si>
    <t>員工人數－按經營規模分</t>
    <phoneticPr fontId="3" type="noConversion"/>
  </si>
  <si>
    <t>員工人數－按經營規模分(續)</t>
    <phoneticPr fontId="3" type="noConversion"/>
  </si>
  <si>
    <t>直接及間接人工
成本與職工福利</t>
    <phoneticPr fontId="3" type="noConversion"/>
  </si>
  <si>
    <t>表三  營造業年底</t>
    <phoneticPr fontId="3" type="noConversion"/>
  </si>
  <si>
    <t>員工人數－按經營特性分</t>
    <phoneticPr fontId="3" type="noConversion"/>
  </si>
  <si>
    <t>員工人數－按經營特性分(續)</t>
    <phoneticPr fontId="3" type="noConversion"/>
  </si>
  <si>
    <t>表七  營造業全年使用派遣勞工人數－按經營特性分</t>
    <phoneticPr fontId="3" type="noConversion"/>
  </si>
  <si>
    <t>表八  營造業全年使用派遣勞工人數－按經營規模分</t>
    <phoneticPr fontId="3" type="noConversion"/>
  </si>
  <si>
    <t>表九  營造業年底實際運用</t>
    <phoneticPr fontId="3" type="noConversion"/>
  </si>
  <si>
    <t>表十  營造業年底實際運用</t>
    <phoneticPr fontId="3" type="noConversion"/>
  </si>
  <si>
    <t>表十一  營造業年底實際</t>
    <phoneticPr fontId="3" type="noConversion"/>
  </si>
  <si>
    <t>表十二  營造業年底實際</t>
    <phoneticPr fontId="3" type="noConversion"/>
  </si>
  <si>
    <t>表十三  營造業全年負債及</t>
    <phoneticPr fontId="3" type="noConversion"/>
  </si>
  <si>
    <t>表十四   營造業全年負債及</t>
    <phoneticPr fontId="3" type="noConversion"/>
  </si>
  <si>
    <t>表十五    營造業全年生產</t>
    <phoneticPr fontId="3" type="noConversion"/>
  </si>
  <si>
    <t>註：1.「發包工程款」於98年(含)以後分為發包給「本調查對象」及「非本調查對象」之發包工程款。</t>
    <phoneticPr fontId="3" type="noConversion"/>
  </si>
  <si>
    <t>表十六    營造業全年生產</t>
    <phoneticPr fontId="3" type="noConversion"/>
  </si>
  <si>
    <t xml:space="preserve"> 表十七  營造業全年生產毛額及</t>
    <phoneticPr fontId="3" type="noConversion"/>
  </si>
  <si>
    <t>表十八  營造業全年生產毛額及</t>
    <phoneticPr fontId="3" type="noConversion"/>
  </si>
  <si>
    <t xml:space="preserve"> 表十八  營造業全年生產毛額及</t>
    <phoneticPr fontId="3" type="noConversion"/>
  </si>
  <si>
    <t>表二十    營造業全年直接</t>
    <phoneticPr fontId="3" type="noConversion"/>
  </si>
  <si>
    <t>表二十一  營造業全年</t>
    <phoneticPr fontId="3" type="noConversion"/>
  </si>
  <si>
    <t>表二十二  營造業全年</t>
    <phoneticPr fontId="3" type="noConversion"/>
  </si>
  <si>
    <t>表二十三  營造業全年實際耗用材料－按經營特性分</t>
    <phoneticPr fontId="3" type="noConversion"/>
  </si>
  <si>
    <t xml:space="preserve">表二十四  營造業全年實際耗用材料－按經營規模分 </t>
    <phoneticPr fontId="3" type="noConversion"/>
  </si>
  <si>
    <t>表二十五  營造業全年</t>
    <phoneticPr fontId="3" type="noConversion"/>
  </si>
  <si>
    <t>表二十七  營造業全年各項</t>
    <phoneticPr fontId="3" type="noConversion"/>
  </si>
  <si>
    <t>表二十八  營造業全年</t>
    <phoneticPr fontId="3" type="noConversion"/>
  </si>
  <si>
    <t>表二十九  營造業平均每企業</t>
    <phoneticPr fontId="3" type="noConversion"/>
  </si>
  <si>
    <t>表二十九 營造業平均每企業</t>
    <phoneticPr fontId="3" type="noConversion"/>
  </si>
  <si>
    <t>表三十  營造業平均每企業</t>
    <phoneticPr fontId="3" type="noConversion"/>
  </si>
  <si>
    <t>表三十一  營造業平均每企業</t>
    <phoneticPr fontId="3" type="noConversion"/>
  </si>
  <si>
    <t>年底員工人數－按經營特性分</t>
    <phoneticPr fontId="3" type="noConversion"/>
  </si>
  <si>
    <t>年底員工人數－按經營特性分(續)</t>
    <phoneticPr fontId="3" type="noConversion"/>
  </si>
  <si>
    <t>表三十二  營造業平均每企業</t>
    <phoneticPr fontId="3" type="noConversion"/>
  </si>
  <si>
    <t>年底員工人數－按經營規模分</t>
    <phoneticPr fontId="3" type="noConversion"/>
  </si>
  <si>
    <t>年底員工人數－按經營規模分(續)</t>
    <phoneticPr fontId="3" type="noConversion"/>
  </si>
  <si>
    <t>表三十三  營造業平均每企業全年勞動報酬－按經營特性分</t>
    <phoneticPr fontId="3" type="noConversion"/>
  </si>
  <si>
    <t xml:space="preserve">表三十四  營造業平均每企業全年勞動報酬－按經營規模分 </t>
    <phoneticPr fontId="3" type="noConversion"/>
  </si>
  <si>
    <t>單位：新臺幣元</t>
    <phoneticPr fontId="5" type="noConversion"/>
  </si>
  <si>
    <t>表三十五  營造業全年使用派遣勞工平均人數－按經營特性分</t>
    <phoneticPr fontId="3" type="noConversion"/>
  </si>
  <si>
    <t>表三十六  營造業全年使用派遣勞工平均人數－按經營規模分</t>
    <phoneticPr fontId="3" type="noConversion"/>
  </si>
  <si>
    <t>表三十七  營造業平均每企業年底</t>
    <phoneticPr fontId="3" type="noConversion"/>
  </si>
  <si>
    <t>表三十七  營造業平均每企業年底實際</t>
    <phoneticPr fontId="3" type="noConversion"/>
  </si>
  <si>
    <t>表三十八  營造業平均每企業年底</t>
    <phoneticPr fontId="3" type="noConversion"/>
  </si>
  <si>
    <t>表三十八 營造業平均每企業年底實際</t>
    <phoneticPr fontId="3" type="noConversion"/>
  </si>
  <si>
    <t>表三十九  營造業平均每企業年底</t>
    <phoneticPr fontId="3" type="noConversion"/>
  </si>
  <si>
    <t>表四十  營造業平均每企業年底</t>
    <phoneticPr fontId="3" type="noConversion"/>
  </si>
  <si>
    <t>表四十一  營造業平均每企業</t>
    <phoneticPr fontId="3" type="noConversion"/>
  </si>
  <si>
    <t>表四十二   營造業平均每企業</t>
    <phoneticPr fontId="3" type="noConversion"/>
  </si>
  <si>
    <t>表四十三  營造業平均每企業</t>
    <phoneticPr fontId="3" type="noConversion"/>
  </si>
  <si>
    <t>表四十五   營造業平均每企業全年</t>
    <phoneticPr fontId="3" type="noConversion"/>
  </si>
  <si>
    <t>表四十六 營造業平均每企業全年</t>
    <phoneticPr fontId="3" type="noConversion"/>
  </si>
  <si>
    <t>表四十七 營造業平均每企業</t>
    <phoneticPr fontId="3" type="noConversion"/>
  </si>
  <si>
    <t>表四十八  營造業平均每企業</t>
    <phoneticPr fontId="3" type="noConversion"/>
  </si>
  <si>
    <t>表四十九  營造業平均每企業全年實際耗用材料－按經營特性分</t>
    <phoneticPr fontId="3" type="noConversion"/>
  </si>
  <si>
    <t>表五十  營造業平均每企業全年實際耗用材料－按經營規模分</t>
    <phoneticPr fontId="3" type="noConversion"/>
  </si>
  <si>
    <t>表五十一  營造業平均每企業</t>
    <phoneticPr fontId="3" type="noConversion"/>
  </si>
  <si>
    <t>表五十二  營造業平均每企業</t>
    <phoneticPr fontId="3" type="noConversion"/>
  </si>
  <si>
    <t xml:space="preserve">  表五十三  營造業平均每企業</t>
    <phoneticPr fontId="3" type="noConversion"/>
  </si>
  <si>
    <t xml:space="preserve">                表五十三  營造業平均每企業</t>
    <phoneticPr fontId="3" type="noConversion"/>
  </si>
  <si>
    <t xml:space="preserve">  表五十四  營造業平均每企業</t>
    <phoneticPr fontId="3" type="noConversion"/>
  </si>
  <si>
    <t xml:space="preserve">                   表五十四  營造業平均每企業</t>
    <phoneticPr fontId="3" type="noConversion"/>
  </si>
  <si>
    <t>表五十五  營造業企業單位經營</t>
    <phoneticPr fontId="4" type="noConversion"/>
  </si>
  <si>
    <t>表五十六  營造業企業單位</t>
    <phoneticPr fontId="4" type="noConversion"/>
  </si>
  <si>
    <t>表五十七   營造業企業單位財務結構－按經營特性分</t>
    <phoneticPr fontId="3" type="noConversion"/>
  </si>
  <si>
    <t>表五十八   營造業企業單位財務結構－按經營規模分</t>
    <phoneticPr fontId="3" type="noConversion"/>
  </si>
  <si>
    <t>表五十九 營造業企業單位勞動裝備率</t>
    <phoneticPr fontId="3" type="noConversion"/>
  </si>
  <si>
    <t>表六十  營造業企業單位勞動裝備率</t>
    <phoneticPr fontId="3" type="noConversion"/>
  </si>
  <si>
    <t>表六十一  營造業企業單位資本</t>
    <phoneticPr fontId="3" type="noConversion"/>
  </si>
  <si>
    <t>表六十二   營造業企業單位資本</t>
    <phoneticPr fontId="3" type="noConversion"/>
  </si>
  <si>
    <t>組織型態別</t>
    <phoneticPr fontId="3" type="noConversion"/>
  </si>
  <si>
    <t>表六十四 企業在經營上</t>
    <phoneticPr fontId="3" type="noConversion"/>
  </si>
  <si>
    <t xml:space="preserve">業主預算單價偏低，致利潤偏低    </t>
    <phoneticPr fontId="5" type="noConversion"/>
  </si>
  <si>
    <t>協助營建廠商承攬海外營繕工程</t>
  </si>
  <si>
    <t>政府協助減輕工程保險與再保的壓力</t>
  </si>
  <si>
    <t>外交捐助工程款指定本國廠商承攬</t>
  </si>
  <si>
    <t>專門</t>
    <phoneticPr fontId="3" type="noConversion"/>
  </si>
  <si>
    <t>技術人員</t>
  </si>
  <si>
    <t>註：1.「生產總額」為本調查對象（綜合營造業、專業營造業、土木包工業）之生產總額。</t>
    <phoneticPr fontId="3" type="noConversion"/>
  </si>
  <si>
    <t xml:space="preserve">    2.「廣義生產總額」為整體營造業之生產總額，除本調查對象外，亦包含非本調查對</t>
    <phoneticPr fontId="3" type="noConversion"/>
  </si>
  <si>
    <t xml:space="preserve">      象營造業者如工程行、企業社之生產總額；非本調查對象之生產總額即為本調查對</t>
    <phoneticPr fontId="3" type="noConversion"/>
  </si>
  <si>
    <t xml:space="preserve">      象發包給非本調對象營造業者之工程款，並將此工程款併入原發包業者之生產總額中。</t>
    <phoneticPr fontId="3" type="noConversion"/>
  </si>
  <si>
    <t xml:space="preserve"> </t>
    <phoneticPr fontId="3" type="noConversion"/>
  </si>
  <si>
    <t>S20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</si>
  <si>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</si>
  <si>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</si>
  <si>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</si>
  <si>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</si>
  <si>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</si>
  <si>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</si>
  <si>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</si>
  <si>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</si>
  <si>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</si>
  <si>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</si>
  <si>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</si>
  <si>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</si>
  <si>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</si>
  <si>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</si>
  <si>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</si>
  <si>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</si>
  <si>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</si>
  <si>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</si>
  <si>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</si>
  <si>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</si>
  <si>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</si>
  <si>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</si>
  <si>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</si>
  <si>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</si>
  <si>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</si>
  <si>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</si>
  <si>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</si>
  <si>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</si>
  <si>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</si>
  <si>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...</t>
    <phoneticPr fontId="5" type="noConversion"/>
  </si>
  <si>
    <t>s20</t>
    <phoneticPr fontId="4" type="noConversion"/>
  </si>
  <si>
    <t xml:space="preserve"> q801f + </t>
    <phoneticPr fontId="4" type="noConversion"/>
  </si>
  <si>
    <t>q804 +</t>
    <phoneticPr fontId="4" type="noConversion"/>
  </si>
  <si>
    <t>q806 +</t>
    <phoneticPr fontId="4" type="noConversion"/>
  </si>
  <si>
    <t>q807+</t>
    <phoneticPr fontId="4" type="noConversion"/>
  </si>
  <si>
    <t xml:space="preserve"> q808a (q807 + q808) </t>
    <phoneticPr fontId="4" type="noConversion"/>
  </si>
  <si>
    <t>...</t>
    <phoneticPr fontId="5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</si>
  <si>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</si>
  <si>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</si>
  <si>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</si>
  <si>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</si>
  <si>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</si>
  <si>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</si>
  <si>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</si>
  <si>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</si>
  <si>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</si>
  <si>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</si>
  <si>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</si>
  <si>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</si>
  <si>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</si>
  <si>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</si>
  <si>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S20</t>
    <phoneticPr fontId="4" type="noConversion"/>
  </si>
  <si>
    <t>年底</t>
    <phoneticPr fontId="4" type="noConversion"/>
  </si>
  <si>
    <t>年初</t>
    <phoneticPr fontId="4" type="noConversion"/>
  </si>
  <si>
    <t>營業支出</t>
    <phoneticPr fontId="4" type="noConversion"/>
  </si>
  <si>
    <t>生產毛額</t>
    <phoneticPr fontId="3" type="noConversion"/>
  </si>
  <si>
    <t>生產淨額</t>
    <phoneticPr fontId="3" type="noConversion"/>
  </si>
  <si>
    <t>q703f</t>
    <phoneticPr fontId="4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</si>
  <si>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</si>
  <si>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</si>
  <si>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</si>
  <si>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</si>
  <si>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</si>
  <si>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</si>
  <si>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</si>
  <si>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</si>
  <si>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</si>
  <si>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</si>
  <si>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</si>
  <si>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</si>
  <si>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</si>
  <si>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</si>
  <si>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</si>
  <si>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</si>
  <si>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</si>
  <si>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</si>
  <si>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</si>
  <si>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</si>
  <si>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</si>
  <si>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</si>
  <si>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</si>
  <si>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</si>
  <si>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</si>
  <si>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</si>
  <si>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</si>
  <si>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</si>
  <si>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 xml:space="preserve">    ，故該收入不等同損益表之工程收入。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</si>
  <si>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</si>
  <si>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</si>
  <si>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</si>
  <si>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</si>
  <si>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>600萬元～</t>
    <phoneticPr fontId="3" type="noConversion"/>
  </si>
  <si>
    <t xml:space="preserve">  1,000萬元～ </t>
    <phoneticPr fontId="3" type="noConversion"/>
  </si>
  <si>
    <t>1,000萬元～</t>
    <phoneticPr fontId="3" type="noConversion"/>
  </si>
  <si>
    <t xml:space="preserve">  2,000萬元～</t>
    <phoneticPr fontId="3" type="noConversion"/>
  </si>
  <si>
    <t>2,000百萬元～</t>
    <phoneticPr fontId="3" type="noConversion"/>
  </si>
  <si>
    <t xml:space="preserve">  5,000萬元～</t>
    <phoneticPr fontId="3" type="noConversion"/>
  </si>
  <si>
    <t>5,000萬元～</t>
    <phoneticPr fontId="3" type="noConversion"/>
  </si>
  <si>
    <t xml:space="preserve"> 10,000萬元～ </t>
    <phoneticPr fontId="3" type="noConversion"/>
  </si>
  <si>
    <t>10,000百萬元～</t>
    <phoneticPr fontId="3" type="noConversion"/>
  </si>
  <si>
    <t xml:space="preserve"> 30,000萬元～ </t>
    <phoneticPr fontId="3" type="noConversion"/>
  </si>
  <si>
    <t>30,000萬元～</t>
    <phoneticPr fontId="3" type="noConversion"/>
  </si>
  <si>
    <t xml:space="preserve"> 50,000萬元～</t>
    <phoneticPr fontId="3" type="noConversion"/>
  </si>
  <si>
    <t>50,000萬元～</t>
    <phoneticPr fontId="3" type="noConversion"/>
  </si>
  <si>
    <t xml:space="preserve">100,000萬元～ </t>
    <phoneticPr fontId="3" type="noConversion"/>
  </si>
  <si>
    <t>100,000萬元～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</si>
  <si>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</si>
  <si>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</si>
  <si>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</si>
  <si>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...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</si>
  <si>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</si>
  <si>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</si>
  <si>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</si>
  <si>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</si>
  <si>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</si>
  <si>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</si>
  <si>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</si>
  <si>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</si>
  <si>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</si>
  <si>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</si>
  <si>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</si>
  <si>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</si>
  <si>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</si>
  <si>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</si>
  <si>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</si>
  <si>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</si>
  <si>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</si>
  <si>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</si>
  <si>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</si>
  <si>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</si>
  <si>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</si>
  <si>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</si>
  <si>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</si>
  <si>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100年調整前</t>
    <phoneticPr fontId="3" type="noConversion"/>
  </si>
  <si>
    <t>100年調整後</t>
    <phoneticPr fontId="3" type="noConversion"/>
  </si>
  <si>
    <t>未滿6百萬元</t>
    <phoneticPr fontId="3" type="noConversion"/>
  </si>
  <si>
    <t>6百萬元～</t>
    <phoneticPr fontId="3" type="noConversion"/>
  </si>
  <si>
    <t>10百萬元～</t>
    <phoneticPr fontId="3" type="noConversion"/>
  </si>
  <si>
    <t>20百萬元～</t>
    <phoneticPr fontId="3" type="noConversion"/>
  </si>
  <si>
    <t>50百萬元～</t>
    <phoneticPr fontId="3" type="noConversion"/>
  </si>
  <si>
    <t>100百萬元～</t>
    <phoneticPr fontId="3" type="noConversion"/>
  </si>
  <si>
    <t>300百萬元～</t>
    <phoneticPr fontId="3" type="noConversion"/>
  </si>
  <si>
    <t>500百萬元～</t>
    <phoneticPr fontId="3" type="noConversion"/>
  </si>
  <si>
    <t>1,000百萬元～</t>
    <phoneticPr fontId="3" type="noConversion"/>
  </si>
  <si>
    <t>3,000百萬元以上</t>
    <phoneticPr fontId="3" type="noConversion"/>
  </si>
  <si>
    <t>。。。</t>
    <phoneticPr fontId="3" type="noConversion"/>
  </si>
  <si>
    <t>在建承包工程及
自地自建合建房
屋施工成本價值</t>
    <phoneticPr fontId="3" type="noConversion"/>
  </si>
  <si>
    <t>公司組織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</si>
  <si>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</si>
  <si>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</si>
  <si>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</si>
  <si>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</si>
  <si>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</si>
  <si>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</si>
  <si>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</si>
  <si>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</si>
  <si>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</si>
  <si>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</si>
  <si>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</si>
  <si>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</si>
  <si>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</si>
  <si>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</si>
  <si>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</si>
  <si>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...</t>
    <phoneticPr fontId="3" type="noConversion"/>
  </si>
  <si>
    <t>…</t>
    <phoneticPr fontId="3" type="noConversion"/>
  </si>
  <si>
    <t xml:space="preserve">表六  營造業全年勞動報酬－按經營規模分 </t>
    <phoneticPr fontId="3" type="noConversion"/>
  </si>
  <si>
    <t>公司內部管理人員短缺</t>
    <phoneticPr fontId="5" type="noConversion"/>
  </si>
  <si>
    <t>...</t>
    <phoneticPr fontId="3" type="noConversion"/>
  </si>
  <si>
    <t>...</t>
    <phoneticPr fontId="5" type="noConversion"/>
  </si>
  <si>
    <t>...</t>
    <phoneticPr fontId="5" type="noConversion"/>
  </si>
  <si>
    <t>...</t>
    <phoneticPr fontId="3" type="noConversion"/>
  </si>
  <si>
    <t>…</t>
    <phoneticPr fontId="3" type="noConversion"/>
  </si>
  <si>
    <t>...</t>
    <phoneticPr fontId="5" type="noConversion"/>
  </si>
  <si>
    <t>平均每員工
使用土地面積
(平方公尺/家)</t>
    <phoneticPr fontId="3" type="noConversion"/>
  </si>
  <si>
    <t>平均每員工
使用建築物
樓地板面積
(平方公尺/家)</t>
    <phoneticPr fontId="3" type="noConversion"/>
  </si>
  <si>
    <t>平均每員工
實 際 運 用
資 產 淨 額
(元/家)</t>
    <phoneticPr fontId="3" type="noConversion"/>
  </si>
  <si>
    <t>平均每員工實際運用固定資產淨額
(元/家)</t>
  </si>
  <si>
    <t>平　　均
每 員 工
營業收入
(元/家)</t>
  </si>
  <si>
    <t>平　均
每員工
利　潤
(元/家)</t>
  </si>
  <si>
    <t>平　　均
每 員 工
生產總額
(元/家)</t>
  </si>
  <si>
    <t>平　均
每 員 工
生產毛額
(元/家)</t>
  </si>
  <si>
    <t>平　均
每 員 工
生產淨額
(元/家)</t>
  </si>
  <si>
    <t>平均每元
勞動報酬
生產總額
(元/家)</t>
  </si>
  <si>
    <t>平均每元
勞動報酬
利　　潤
(元/家)</t>
  </si>
  <si>
    <t>平均每元
勞動報酬
生產淨額
(元/家)</t>
  </si>
  <si>
    <t xml:space="preserve"> 註：1.企業在經營上遭遇之困難可複選，其比例係以有困難之家數計算，比例細項加總大於合計。
</t>
    <phoneticPr fontId="3" type="noConversion"/>
  </si>
  <si>
    <t>註：101年(含)之後企業需政府協助的項目可複選，其比例係以需政府協助之家數計算，比例細項加總大於合計。</t>
    <phoneticPr fontId="3" type="noConversion"/>
  </si>
  <si>
    <t>年底使用
土地面積
（平方公尺/家）</t>
    <phoneticPr fontId="3" type="noConversion"/>
  </si>
  <si>
    <t>年底使用建築
物樓地板面積
（平方公尺/家）</t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</si>
  <si>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</si>
  <si>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總　計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</si>
  <si>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</si>
  <si>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</si>
  <si>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t>承包工程收入               (含發包工程
及向同業分包
收入部分)</t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</si>
  <si>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</si>
  <si>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t>基層勞工短缺</t>
    <phoneticPr fontId="5" type="noConversion"/>
  </si>
  <si>
    <t>勞力工</t>
    <phoneticPr fontId="5" type="noConversion"/>
  </si>
  <si>
    <t>技術性勞工</t>
    <phoneticPr fontId="5" type="noConversion"/>
  </si>
  <si>
    <t>技術士短缺</t>
    <phoneticPr fontId="5" type="noConversion"/>
  </si>
  <si>
    <t>專業營造業管理人員技術士</t>
    <phoneticPr fontId="5" type="noConversion"/>
  </si>
  <si>
    <t>工地主任短缺</t>
    <phoneticPr fontId="5" type="noConversion"/>
  </si>
  <si>
    <t>專任工程人員短缺</t>
    <phoneticPr fontId="5" type="noConversion"/>
  </si>
  <si>
    <t>勞工人力短缺</t>
    <phoneticPr fontId="5" type="noConversion"/>
  </si>
  <si>
    <t>勞工人力管道不足</t>
    <phoneticPr fontId="5" type="noConversion"/>
  </si>
  <si>
    <t>遭遇之困難─按經營規模分(續)</t>
    <phoneticPr fontId="3" type="noConversion"/>
  </si>
  <si>
    <t>遭遇之困難─按經營規模分</t>
  </si>
  <si>
    <r>
      <t>平　均</t>
    </r>
    <r>
      <rPr>
        <b/>
        <sz val="12"/>
        <rFont val="Times New Roman"/>
        <family val="1"/>
      </rPr>
      <t xml:space="preserve">  /  102</t>
    </r>
    <r>
      <rPr>
        <b/>
        <sz val="12"/>
        <rFont val="細明體"/>
        <family val="3"/>
        <charset val="136"/>
      </rPr>
      <t>年</t>
    </r>
    <phoneticPr fontId="3" type="noConversion"/>
  </si>
  <si>
    <t>經營特性別</t>
    <phoneticPr fontId="3" type="noConversion"/>
  </si>
  <si>
    <t>遭遇之困難─按經營特性分</t>
    <phoneticPr fontId="5" type="noConversion"/>
  </si>
  <si>
    <t>表六十三 企業在經營上</t>
    <phoneticPr fontId="5" type="noConversion"/>
  </si>
  <si>
    <t>表六十五 企業勞工人力管道來源─按經營特性分</t>
    <phoneticPr fontId="5" type="noConversion"/>
  </si>
  <si>
    <t>工程行
企業社</t>
    <phoneticPr fontId="5" type="noConversion"/>
  </si>
  <si>
    <t>自行招募</t>
    <phoneticPr fontId="5" type="noConversion"/>
  </si>
  <si>
    <t>其他</t>
    <phoneticPr fontId="5" type="noConversion"/>
  </si>
  <si>
    <t>註：107年新增題目。</t>
    <phoneticPr fontId="5" type="noConversion"/>
  </si>
  <si>
    <t>表六十六 企業勞工人力管道來源─按經營特性分</t>
    <phoneticPr fontId="5" type="noConversion"/>
  </si>
  <si>
    <t>表六十七 企業需政府優</t>
    <phoneticPr fontId="3" type="noConversion"/>
  </si>
  <si>
    <t>表六十八   企業需政府優</t>
    <phoneticPr fontId="3" type="noConversion"/>
  </si>
  <si>
    <t>表七十一 企業雇用外勞的比例─按經營特性分</t>
    <phoneticPr fontId="5" type="noConversion"/>
  </si>
  <si>
    <t>表七十二 企業雇用外勞的比例─按經營特性分</t>
    <phoneticPr fontId="5" type="noConversion"/>
  </si>
  <si>
    <t>表七十四 修正勞動基準法第36條並施行後，企業是否同意建議營造業適用
勞動基準法第36條規定─按經營特性分</t>
    <phoneticPr fontId="5" type="noConversion"/>
  </si>
  <si>
    <t>表七十三 修正勞動基準法第36條並施行後，企業是否同意建議營造業適用
勞動基準法第36條規定─按經營特性分</t>
    <phoneticPr fontId="5" type="noConversion"/>
  </si>
  <si>
    <t>同意</t>
    <phoneticPr fontId="5" type="noConversion"/>
  </si>
  <si>
    <t>不同意</t>
    <phoneticPr fontId="5" type="noConversion"/>
  </si>
  <si>
    <t>無意見</t>
    <phoneticPr fontId="5" type="noConversion"/>
  </si>
  <si>
    <t>拒答</t>
    <phoneticPr fontId="5" type="noConversion"/>
  </si>
  <si>
    <t>1~20%</t>
    <phoneticPr fontId="5" type="noConversion"/>
  </si>
  <si>
    <t>21~40%</t>
    <phoneticPr fontId="5" type="noConversion"/>
  </si>
  <si>
    <t>40%以上</t>
    <phoneticPr fontId="5" type="noConversion"/>
  </si>
  <si>
    <t>40%以上</t>
    <phoneticPr fontId="5" type="noConversion"/>
  </si>
  <si>
    <t>有困難
家數</t>
    <phoneticPr fontId="3" type="noConversion"/>
  </si>
  <si>
    <t>…</t>
  </si>
  <si>
    <t>…</t>
    <phoneticPr fontId="5" type="noConversion"/>
  </si>
  <si>
    <t>基層勞工短缺</t>
    <phoneticPr fontId="5" type="noConversion"/>
  </si>
  <si>
    <t>技術性勞工</t>
    <phoneticPr fontId="5" type="noConversion"/>
  </si>
  <si>
    <t>技術士短缺</t>
    <phoneticPr fontId="5" type="noConversion"/>
  </si>
  <si>
    <t>專業營造業管理人員技術士</t>
    <phoneticPr fontId="5" type="noConversion"/>
  </si>
  <si>
    <t>營造業經營概況─按經營特性分</t>
  </si>
  <si>
    <t>營造業經營概況─按經營規模分</t>
  </si>
  <si>
    <t>營造業年底員工人數─按經營特性分</t>
  </si>
  <si>
    <t>營造業年底員工人數─按經營規模分</t>
  </si>
  <si>
    <t>營造業全年勞動報酬─按經營特性分</t>
  </si>
  <si>
    <t>營造業全年勞動報酬─按經營規模分</t>
  </si>
  <si>
    <t>營造業全年使用派遣勞工人數─按經營特性分</t>
  </si>
  <si>
    <t>營造業全年使用派遣勞工人數─按經營規模分</t>
  </si>
  <si>
    <t>營造業年底實際運用資產淨額─按經營特性分</t>
  </si>
  <si>
    <t>營造業年底實際運用資產淨額─按經營規模分</t>
  </si>
  <si>
    <t>營造業年底實際運用資產毛額─按經營特性分</t>
  </si>
  <si>
    <t>營造業年底實際運用資產毛額─按經營規模分</t>
  </si>
  <si>
    <t>營造業全年生產總額─按經營特性分</t>
  </si>
  <si>
    <t>營造業全年生產總額─按經營規模分</t>
  </si>
  <si>
    <t>營造業全年生產毛額及要素所得─按經營特性分</t>
  </si>
  <si>
    <t>營造業全年生產毛額及要素所得─按經營規模分</t>
  </si>
  <si>
    <t>營造業全年直接營建工程投入結構─按經營特性分</t>
  </si>
  <si>
    <t>營造業全年直接營建工程投入結構─按經營規模分</t>
  </si>
  <si>
    <t>營造業全年各項收入總額─按經營特性分</t>
  </si>
  <si>
    <t>營造業全年各項收入總額─按經營規模分</t>
  </si>
  <si>
    <t>營造業全年實際耗用材料─按經營特性分</t>
  </si>
  <si>
    <t>營造業全年實際耗用材料─按經營規模分</t>
  </si>
  <si>
    <t>營造業全年利潤─按經營特性分</t>
  </si>
  <si>
    <t>營造業全年利潤─按經營規模分</t>
  </si>
  <si>
    <t>營造業全年各項成本費用支出─按經營特性分</t>
  </si>
  <si>
    <t>營造業全年各項成本費用支出─按經營規模分</t>
  </si>
  <si>
    <t>營造業平均每企業經營概況─按經營特性分</t>
  </si>
  <si>
    <t>營造業平均每企業經營概況─按經營規模分</t>
  </si>
  <si>
    <t>營造業平均每企業全年勞動報酬─按經營特性分</t>
  </si>
  <si>
    <t>營造業全年使用派遣員工平均人數-按經營特性分</t>
  </si>
  <si>
    <t>營造業全年使用派遣員工平均人數-按經營規模分</t>
  </si>
  <si>
    <t>營造業平均每企業年底實際運用資產淨額─按經營特性分</t>
  </si>
  <si>
    <t>營造業平均每企業年底實際運用資產淨額─按經營規模分</t>
  </si>
  <si>
    <t>營造業平均每企業年底實際運用資產毛額─按經營特性分</t>
  </si>
  <si>
    <t>營造業平均每企業年底實際運用資產毛額─按經營規模分</t>
  </si>
  <si>
    <t>營造業平均每企業全年生產淨額─按經營特性分</t>
  </si>
  <si>
    <t>營造業平均每企業全年生產淨額─按經營規模分</t>
  </si>
  <si>
    <t>營造業平均每企業全年各項收入總額─按經營特性分</t>
  </si>
  <si>
    <t>營造業平均每企業全年各項收入總額─按經營規模分</t>
  </si>
  <si>
    <t>營造業平均每企業全年實際耗用材料─按經營特性分</t>
  </si>
  <si>
    <t>營造業平均每企業全年實際耗用材料─按經營規模分</t>
  </si>
  <si>
    <t>營造業平均每企業利潤─按經營特性分</t>
  </si>
  <si>
    <t>營造業平均每企業利潤─按經營規模分</t>
  </si>
  <si>
    <t>營造業平均每企業全年各項成本費用支出─按經營特性分</t>
  </si>
  <si>
    <t>營造業平均每企業全年各項成本費用支出─按經營規模分</t>
  </si>
  <si>
    <t>營造業企業單位經營效率─按經營特性分</t>
  </si>
  <si>
    <t>營造業企業單位經營效率─按經營規模分</t>
  </si>
  <si>
    <t>營造業企業單位財務結構─按經營特性分</t>
  </si>
  <si>
    <t>營造業企業單位財務結構─按經營規模分</t>
  </si>
  <si>
    <t>營造業企業單位勞動裝備率及勞動生產力─按經營特性分</t>
  </si>
  <si>
    <t>營造業企業單位勞動裝備率及勞動生產力─按經營規模分</t>
  </si>
  <si>
    <t>營造業企業單位資本結構及資本生產力─按經營特性分</t>
  </si>
  <si>
    <t>營造業企業單位資本結構及資本生產力─按經營規模分</t>
  </si>
  <si>
    <t>企業在經營上遭遇之困難─按經營特性分</t>
  </si>
  <si>
    <t>企業在經營上遭遇之困難─按經營規模分</t>
  </si>
  <si>
    <t>企業勞工人力管道來源─按經營規模分</t>
  </si>
  <si>
    <t>企業需政府優先協助的項目─按經營特性分</t>
  </si>
  <si>
    <t>企業需政府優先協助的項目─按經營規模分</t>
  </si>
  <si>
    <t>企業對未來一年營造業景氣看法─按經營規模分</t>
  </si>
  <si>
    <t>企業雇用外勞的比例─按經營規模分</t>
  </si>
  <si>
    <t>修正勞動基準法第36條並施行後，企業是否同意建議營造業適用勞動基準法第36條規定─按經營規模分</t>
  </si>
  <si>
    <t>營造業平均每企業年底員工人數及全年薪資支出─按經營特性分</t>
    <phoneticPr fontId="48" type="noConversion"/>
  </si>
  <si>
    <t>營造業平均每企業年底員工人數及全年薪資支出─按經營規模分</t>
    <phoneticPr fontId="48" type="noConversion"/>
  </si>
  <si>
    <r>
      <t>營造業平均每企業全年直接營建工程收入</t>
    </r>
    <r>
      <rPr>
        <sz val="12"/>
        <color theme="1"/>
        <rFont val="標楷體"/>
        <family val="4"/>
        <charset val="136"/>
      </rPr>
      <t>結構</t>
    </r>
    <r>
      <rPr>
        <sz val="11"/>
        <color theme="1"/>
        <rFont val="標楷體"/>
        <family val="4"/>
        <charset val="136"/>
      </rPr>
      <t>─按經營特性分</t>
    </r>
  </si>
  <si>
    <r>
      <t>營造業平均每企業全年直接營建工程收入</t>
    </r>
    <r>
      <rPr>
        <sz val="12"/>
        <color theme="1"/>
        <rFont val="標楷體"/>
        <family val="4"/>
        <charset val="136"/>
      </rPr>
      <t>結構</t>
    </r>
    <r>
      <rPr>
        <sz val="11"/>
        <color theme="1"/>
        <rFont val="標楷體"/>
        <family val="4"/>
        <charset val="136"/>
      </rPr>
      <t>─按經營規模分</t>
    </r>
  </si>
  <si>
    <t>表1</t>
    <phoneticPr fontId="48" type="noConversion"/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</si>
  <si>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</si>
  <si>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</si>
  <si>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</si>
  <si>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</si>
  <si>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</si>
  <si>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</si>
  <si>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</si>
  <si>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</si>
  <si>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</si>
  <si>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</si>
  <si>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</si>
  <si>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</si>
  <si>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</si>
  <si>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</si>
  <si>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表16</t>
  </si>
  <si>
    <t>表17</t>
  </si>
  <si>
    <t>表18</t>
  </si>
  <si>
    <t>表19</t>
  </si>
  <si>
    <t>表20</t>
  </si>
  <si>
    <t>表21</t>
  </si>
  <si>
    <t>表22</t>
  </si>
  <si>
    <t>表23</t>
  </si>
  <si>
    <t>表24</t>
  </si>
  <si>
    <t>表25</t>
  </si>
  <si>
    <t>表26</t>
  </si>
  <si>
    <t>表27</t>
  </si>
  <si>
    <t>表28</t>
  </si>
  <si>
    <t>表29</t>
  </si>
  <si>
    <t>表30</t>
  </si>
  <si>
    <t>表31</t>
  </si>
  <si>
    <t>表32</t>
  </si>
  <si>
    <t>表33</t>
  </si>
  <si>
    <t>表34</t>
  </si>
  <si>
    <t>表35</t>
  </si>
  <si>
    <t>表36</t>
  </si>
  <si>
    <t>表37</t>
  </si>
  <si>
    <t>表38</t>
  </si>
  <si>
    <t>表39</t>
  </si>
  <si>
    <t>表40</t>
  </si>
  <si>
    <t>表41</t>
  </si>
  <si>
    <t>表42</t>
  </si>
  <si>
    <t>表43</t>
  </si>
  <si>
    <t>表44</t>
  </si>
  <si>
    <t>表45</t>
  </si>
  <si>
    <t>表46</t>
  </si>
  <si>
    <t>表47</t>
  </si>
  <si>
    <t>表48</t>
  </si>
  <si>
    <t>表49</t>
  </si>
  <si>
    <t>表50</t>
  </si>
  <si>
    <t>表51</t>
  </si>
  <si>
    <t>表52</t>
  </si>
  <si>
    <t>表53</t>
  </si>
  <si>
    <t>表54</t>
  </si>
  <si>
    <t>表55</t>
  </si>
  <si>
    <t>表56</t>
  </si>
  <si>
    <t>表57</t>
  </si>
  <si>
    <t>表58</t>
  </si>
  <si>
    <t>表59</t>
  </si>
  <si>
    <t>表60</t>
  </si>
  <si>
    <t>表61</t>
  </si>
  <si>
    <t>表62</t>
  </si>
  <si>
    <t>表63</t>
  </si>
  <si>
    <t>表64</t>
  </si>
  <si>
    <t>表65</t>
  </si>
  <si>
    <t>表66</t>
  </si>
  <si>
    <t>表67</t>
  </si>
  <si>
    <t>表68</t>
  </si>
  <si>
    <t>表69</t>
  </si>
  <si>
    <t>表70</t>
  </si>
  <si>
    <t>表71</t>
  </si>
  <si>
    <t>表72</t>
  </si>
  <si>
    <t>表73</t>
  </si>
  <si>
    <t>表74</t>
  </si>
  <si>
    <t>表次</t>
    <phoneticPr fontId="48" type="noConversion"/>
  </si>
  <si>
    <t>表名</t>
    <phoneticPr fontId="48" type="noConversion"/>
  </si>
  <si>
    <t>頁碼</t>
    <phoneticPr fontId="48" type="noConversion"/>
  </si>
  <si>
    <t>企業勞工人力管道來源─按經營特性分</t>
    <phoneticPr fontId="48" type="noConversion"/>
  </si>
  <si>
    <t>企業對未來一年營造業景氣看法─按經營特性分</t>
    <phoneticPr fontId="48" type="noConversion"/>
  </si>
  <si>
    <t>企業雇用外勞的比例─按經營特性分</t>
    <phoneticPr fontId="48" type="noConversion"/>
  </si>
  <si>
    <t>修正勞動基準法第36條並施行後，企業是否同意建議營造業適用勞動基準法第36條規定─按經營特性分</t>
    <phoneticPr fontId="48" type="noConversion"/>
  </si>
  <si>
    <t>遭遇之困難─按經營特性分(續)</t>
    <phoneticPr fontId="5" type="noConversion"/>
  </si>
  <si>
    <r>
      <t>平　均</t>
    </r>
    <r>
      <rPr>
        <b/>
        <sz val="11"/>
        <rFont val="Times New Roman"/>
        <family val="1"/>
      </rPr>
      <t xml:space="preserve">  /  105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</si>
  <si>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107</t>
    </r>
    <r>
      <rPr>
        <b/>
        <sz val="11"/>
        <rFont val="細明體"/>
        <family val="3"/>
        <charset val="136"/>
      </rPr>
      <t>年</t>
    </r>
    <phoneticPr fontId="3" type="noConversion"/>
  </si>
  <si>
    <t>-</t>
    <phoneticPr fontId="5" type="noConversion"/>
  </si>
  <si>
    <t>工作能力</t>
    <phoneticPr fontId="5" type="noConversion"/>
  </si>
  <si>
    <t>工作性質</t>
    <phoneticPr fontId="5" type="noConversion"/>
  </si>
  <si>
    <t>工作風險</t>
    <phoneticPr fontId="5" type="noConversion"/>
  </si>
  <si>
    <t>工作環境</t>
    <phoneticPr fontId="5" type="noConversion"/>
  </si>
  <si>
    <t>其他</t>
    <phoneticPr fontId="5" type="noConversion"/>
  </si>
  <si>
    <t>薪資無差異</t>
    <phoneticPr fontId="5" type="noConversion"/>
  </si>
  <si>
    <t>薪資有差異</t>
    <phoneticPr fontId="5" type="noConversion"/>
  </si>
  <si>
    <t>有差異-每月平均薪資</t>
    <phoneticPr fontId="5" type="noConversion"/>
  </si>
  <si>
    <t>內業</t>
    <phoneticPr fontId="5" type="noConversion"/>
  </si>
  <si>
    <t>外業</t>
    <phoneticPr fontId="5" type="noConversion"/>
  </si>
  <si>
    <t>男性
平均薪資</t>
    <phoneticPr fontId="5" type="noConversion"/>
  </si>
  <si>
    <t>女性
平均薪資</t>
    <phoneticPr fontId="5" type="noConversion"/>
  </si>
  <si>
    <t>平均
薪資差距</t>
    <phoneticPr fontId="5" type="noConversion"/>
  </si>
  <si>
    <t>未滿25歲</t>
    <phoneticPr fontId="3" type="noConversion"/>
  </si>
  <si>
    <t>25~未滿35歲</t>
    <phoneticPr fontId="3" type="noConversion"/>
  </si>
  <si>
    <t>35~未滿45歲</t>
    <phoneticPr fontId="3" type="noConversion"/>
  </si>
  <si>
    <t>45~未滿65歲</t>
    <phoneticPr fontId="3" type="noConversion"/>
  </si>
  <si>
    <t>65歲
以上</t>
    <phoneticPr fontId="3" type="noConversion"/>
  </si>
  <si>
    <t>其他營業
收入</t>
    <phoneticPr fontId="3" type="noConversion"/>
  </si>
  <si>
    <t>技術性
勞工</t>
    <phoneticPr fontId="5" type="noConversion"/>
  </si>
  <si>
    <t>本勞</t>
    <phoneticPr fontId="5" type="noConversion"/>
  </si>
  <si>
    <t>外勞</t>
    <phoneticPr fontId="5" type="noConversion"/>
  </si>
  <si>
    <t>表七十七 女性營造業就業與薪資偏低之原因─按經營特性分</t>
    <phoneticPr fontId="5" type="noConversion"/>
  </si>
  <si>
    <t>表七十八 女性營造業就業與薪資偏低之原因─按經營規模分</t>
    <phoneticPr fontId="5" type="noConversion"/>
  </si>
  <si>
    <t>與學校建教方式提供</t>
    <phoneticPr fontId="5" type="noConversion"/>
  </si>
  <si>
    <t>官方平台
媒合</t>
    <phoneticPr fontId="5" type="noConversion"/>
  </si>
  <si>
    <t>無女性員工</t>
    <phoneticPr fontId="5" type="noConversion"/>
  </si>
  <si>
    <t>…</t>
    <phoneticPr fontId="3" type="noConversion"/>
  </si>
  <si>
    <t>…</t>
    <phoneticPr fontId="3" type="noConversion"/>
  </si>
  <si>
    <t>，</t>
    <phoneticPr fontId="3" type="noConversion"/>
  </si>
  <si>
    <t>註：3.105年工商普查未詢問105年年底使用土地面積及年底使用建築物樓地板面積。</t>
    <phoneticPr fontId="3" type="noConversion"/>
  </si>
  <si>
    <t xml:space="preserve">    4.全年各項收入總額已扣除發包工程款。</t>
    <phoneticPr fontId="3" type="noConversion"/>
  </si>
  <si>
    <t>…</t>
    <phoneticPr fontId="5" type="noConversion"/>
  </si>
  <si>
    <t>表五  營造業全年勞動報酬－按經營特性分</t>
    <phoneticPr fontId="3" type="noConversion"/>
  </si>
  <si>
    <t>薪資支出與
福利津貼</t>
    <phoneticPr fontId="3" type="noConversion"/>
  </si>
  <si>
    <t>註：1.99年起派遣員工每月人數改以每月每人累計24天/人月計算，公式為當月僱用人數×僱用天數÷24。
    2.105年工商普查派遣員工每月人數計算方計與本調查不相同，故未提供數值。</t>
    <phoneticPr fontId="3" type="noConversion"/>
  </si>
  <si>
    <t>註：1.107年調查重新分組從業人員年齡，故無法比較。
    2.105年工商普查僅區分為職員、工員、自營作業者及無酬家屬工作者，且未調查從業人員年齡，故未提供數值。</t>
    <phoneticPr fontId="3" type="noConversion"/>
  </si>
  <si>
    <t>註：1.107年調查重新分組從業人員年齡，故無法比較。
    2.105年工商普查僅區分為職員、工員、自營作業者及無酬家屬工作者，且未調查從業人員年齡，故未提供數值。</t>
    <phoneticPr fontId="3" type="noConversion"/>
  </si>
  <si>
    <t>註：105年工商普查未調查負債及淨值總額，故未提供數值。</t>
  </si>
  <si>
    <t>註：105年工商普查未調查負債及淨值總額，故未提供數值。</t>
    <phoneticPr fontId="3" type="noConversion"/>
  </si>
  <si>
    <t>…</t>
    <phoneticPr fontId="3" type="noConversion"/>
  </si>
  <si>
    <t>…</t>
    <phoneticPr fontId="3" type="noConversion"/>
  </si>
  <si>
    <t>營業收入
（含發包工程款）
（1）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</si>
  <si>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</si>
  <si>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</si>
  <si>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</si>
  <si>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</si>
  <si>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</si>
  <si>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5" type="noConversion"/>
  </si>
  <si>
    <t>…</t>
    <phoneticPr fontId="3" type="noConversion"/>
  </si>
  <si>
    <t>…</t>
    <phoneticPr fontId="3" type="noConversion"/>
  </si>
  <si>
    <t>…</t>
    <phoneticPr fontId="5" type="noConversion"/>
  </si>
  <si>
    <t>…</t>
    <phoneticPr fontId="5" type="noConversion"/>
  </si>
  <si>
    <t>...</t>
    <phoneticPr fontId="5" type="noConversion"/>
  </si>
  <si>
    <t>…</t>
    <phoneticPr fontId="5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</si>
  <si>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</si>
  <si>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</si>
  <si>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</si>
  <si>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</si>
  <si>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</si>
  <si>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4" type="noConversion"/>
  </si>
  <si>
    <t>…</t>
    <phoneticPr fontId="3" type="noConversion"/>
  </si>
  <si>
    <t>…</t>
    <phoneticPr fontId="3" type="noConversion"/>
  </si>
  <si>
    <t>表75</t>
    <phoneticPr fontId="48" type="noConversion"/>
  </si>
  <si>
    <t>表76</t>
    <phoneticPr fontId="48" type="noConversion"/>
  </si>
  <si>
    <t>表77</t>
    <phoneticPr fontId="48" type="noConversion"/>
  </si>
  <si>
    <t>表78</t>
    <phoneticPr fontId="48" type="noConversion"/>
  </si>
  <si>
    <t>女性營造業就業薪資偏低之原因─按經營特性分</t>
    <phoneticPr fontId="48" type="noConversion"/>
  </si>
  <si>
    <t>女性營造業就業薪資偏低之原因─按經營規模分</t>
    <phoneticPr fontId="48" type="noConversion"/>
  </si>
  <si>
    <t>表七十六 營造業男女性</t>
    <phoneticPr fontId="5" type="noConversion"/>
  </si>
  <si>
    <t>薪資差異狀況─按經營特性分</t>
    <phoneticPr fontId="5" type="noConversion"/>
  </si>
  <si>
    <t>表七十五 營造業男女性</t>
    <phoneticPr fontId="5" type="noConversion"/>
  </si>
  <si>
    <t>薪資差異狀況─按經營規模分</t>
    <phoneticPr fontId="5" type="noConversion"/>
  </si>
  <si>
    <t>營造業男女性薪資差異狀況─按經營特性分</t>
    <phoneticPr fontId="48" type="noConversion"/>
  </si>
  <si>
    <t>營造業男女性薪資差異狀況─按經營規模分</t>
    <phoneticPr fontId="48" type="noConversion"/>
  </si>
  <si>
    <t>未滿600萬元</t>
    <phoneticPr fontId="3" type="noConversion"/>
  </si>
  <si>
    <t>註：1.99年起派遣員工每月人數改以每月每人累計24天/人月計算，公式為當月僱用人數×僱用天數÷24。
    2.105年工商普查派遣員工每月人數計算方計與本調查不相同，故未提供數值。</t>
    <phoneticPr fontId="3" type="noConversion"/>
  </si>
  <si>
    <t>2.104年起將人力項下原區分勞工人力短缺、技術人力短缺、工地主任人數不符合需求、管理人力不足等項，修改為勞工 
  人力短缺， 其項下再區分短缺項目為基層勞工、技術士、工地主任、專任工程人員及公司內部管理人員。106年起將「基層勞工短缺」區分為勞力工、技術性勞工，「技術士短缺」區分為專業營造業管理人員技術士、技術性勞工。107年
  起將「勞力工」區分為「本勞」、「外勞」。</t>
    <phoneticPr fontId="5" type="noConversion"/>
  </si>
  <si>
    <t>的困難項目</t>
    <phoneticPr fontId="5" type="noConversion"/>
  </si>
  <si>
    <t>物價波動過劇，成本
控制不易</t>
    <phoneticPr fontId="3" type="noConversion"/>
  </si>
  <si>
    <t>同行殺價
競爭，
得標困難</t>
    <phoneticPr fontId="5" type="noConversion"/>
  </si>
  <si>
    <t>業主安排
之工期
不足</t>
    <phoneticPr fontId="5" type="noConversion"/>
  </si>
  <si>
    <t>資金調度
困難</t>
    <phoneticPr fontId="5" type="noConversion"/>
  </si>
  <si>
    <t>同業水準提高，致競爭力
不足</t>
    <phoneticPr fontId="5" type="noConversion"/>
  </si>
  <si>
    <t>遭遇居民
抗爭，
工程延宕</t>
    <phoneticPr fontId="5" type="noConversion"/>
  </si>
  <si>
    <t>原材物料
短缺不易
取得</t>
    <phoneticPr fontId="5" type="noConversion"/>
  </si>
  <si>
    <t>有困難-遭遇</t>
    <phoneticPr fontId="3" type="noConversion"/>
  </si>
  <si>
    <t>有困難-遭遇的困難項目</t>
    <phoneticPr fontId="3" type="noConversion"/>
  </si>
  <si>
    <t>依營造業法第66條逐案簽章之
適用有困難</t>
    <phoneticPr fontId="5" type="noConversion"/>
  </si>
  <si>
    <t>專業營造業
管理人員技術士</t>
    <phoneticPr fontId="5" type="noConversion"/>
  </si>
  <si>
    <t>薪資
有差異
家數</t>
    <phoneticPr fontId="5" type="noConversion"/>
  </si>
  <si>
    <t>單位：家數；百分比；元</t>
    <phoneticPr fontId="5" type="noConversion"/>
  </si>
  <si>
    <t>需要
協助</t>
    <phoneticPr fontId="5" type="noConversion"/>
  </si>
  <si>
    <t>不需要協助</t>
    <phoneticPr fontId="5" type="noConversion"/>
  </si>
  <si>
    <t>長期投資</t>
    <phoneticPr fontId="4" type="noConversion"/>
  </si>
  <si>
    <t>q715</t>
    <phoneticPr fontId="4" type="noConversion"/>
  </si>
  <si>
    <t>固定長期資產適合率</t>
    <phoneticPr fontId="4" type="noConversion"/>
  </si>
  <si>
    <t xml:space="preserve"> q808a (q806 + q807) </t>
    <phoneticPr fontId="4" type="noConversion"/>
  </si>
  <si>
    <t>淨值總額</t>
    <phoneticPr fontId="3" type="noConversion"/>
  </si>
  <si>
    <t>非　　營　　業　　收　　益</t>
    <phoneticPr fontId="3" type="noConversion"/>
  </si>
  <si>
    <t>其他非營業
收益</t>
    <phoneticPr fontId="3" type="noConversion"/>
  </si>
  <si>
    <t>其他非營業
收益
(8)</t>
  </si>
  <si>
    <t>其他非營業
收益
(8)</t>
    <phoneticPr fontId="3" type="noConversion"/>
  </si>
  <si>
    <t>負債及權益總額</t>
    <phoneticPr fontId="3" type="noConversion"/>
  </si>
  <si>
    <t>權　　益　　總　　額</t>
    <phoneticPr fontId="3" type="noConversion"/>
  </si>
  <si>
    <t>公積及盈餘等</t>
    <phoneticPr fontId="3" type="noConversion"/>
  </si>
  <si>
    <t>資本或股本
(實收)</t>
    <phoneticPr fontId="3" type="noConversion"/>
  </si>
  <si>
    <t>負債及權益總額－按經營特性分</t>
    <phoneticPr fontId="3" type="noConversion"/>
  </si>
  <si>
    <t>負債及權益總額－按經營規模分</t>
    <phoneticPr fontId="3" type="noConversion"/>
  </si>
  <si>
    <t>長期投資</t>
    <phoneticPr fontId="3" type="noConversion"/>
  </si>
  <si>
    <t>無形資產</t>
    <phoneticPr fontId="3" type="noConversion"/>
  </si>
  <si>
    <t>其他</t>
    <phoneticPr fontId="3" type="noConversion"/>
  </si>
  <si>
    <t>不動產廠房及設備毛額</t>
    <phoneticPr fontId="3" type="noConversion"/>
  </si>
  <si>
    <t>不   動   產   廠   房   及   設   備   毛  額</t>
    <phoneticPr fontId="3" type="noConversion"/>
  </si>
  <si>
    <t>其   他   資   產</t>
    <phoneticPr fontId="3" type="noConversion"/>
  </si>
  <si>
    <t>註：107年「基金與長期投資」修正為「長期投資」、「電腦軟體」修正為「無形資產」。</t>
    <phoneticPr fontId="3" type="noConversion"/>
  </si>
  <si>
    <t>註：107年「生財器具及雜項設備」修正為「辦公設備及雜項設備」、「未完工程及在途設備」修正為
   「未完工程及預付購置設備」。</t>
    <phoneticPr fontId="3" type="noConversion"/>
  </si>
  <si>
    <t>辦公設備及
雜項設備</t>
    <phoneticPr fontId="3" type="noConversion"/>
  </si>
  <si>
    <t>未完工程及
預付購置設備</t>
    <phoneticPr fontId="3" type="noConversion"/>
  </si>
  <si>
    <t>不動產廠房及設備淨額</t>
    <phoneticPr fontId="3" type="noConversion"/>
  </si>
  <si>
    <t>利息支出</t>
    <phoneticPr fontId="3" type="noConversion"/>
  </si>
  <si>
    <t>其他非營業
損失</t>
    <phoneticPr fontId="3" type="noConversion"/>
  </si>
  <si>
    <t>其他非營業收益
(8)</t>
    <phoneticPr fontId="3" type="noConversion"/>
  </si>
  <si>
    <t>權益總額－按經營規模分</t>
    <phoneticPr fontId="3" type="noConversion"/>
  </si>
  <si>
    <t>權益總額－按經營特性分</t>
    <phoneticPr fontId="3" type="noConversion"/>
  </si>
  <si>
    <t>營造業全年負債及權益總額─按經營特性分</t>
    <phoneticPr fontId="48" type="noConversion"/>
  </si>
  <si>
    <t>營造業全年負債及權益總額─按經營規模分</t>
    <phoneticPr fontId="48" type="noConversion"/>
  </si>
  <si>
    <r>
      <t>營造業平均每企業全年</t>
    </r>
    <r>
      <rPr>
        <sz val="12"/>
        <color theme="1"/>
        <rFont val="標楷體"/>
        <family val="4"/>
        <charset val="136"/>
      </rPr>
      <t>負債及權益總額─按經營特性分</t>
    </r>
    <phoneticPr fontId="48" type="noConversion"/>
  </si>
  <si>
    <r>
      <t>營造業平均每企業全年</t>
    </r>
    <r>
      <rPr>
        <sz val="12"/>
        <color theme="1"/>
        <rFont val="標楷體"/>
        <family val="4"/>
        <charset val="136"/>
      </rPr>
      <t>負債及權益總額─按經營規模分</t>
    </r>
    <phoneticPr fontId="48" type="noConversion"/>
  </si>
  <si>
    <r>
      <t xml:space="preserve">營造業經濟概況調查
修正後統計結果表
</t>
    </r>
    <r>
      <rPr>
        <sz val="18"/>
        <rFont val="細明體"/>
        <family val="3"/>
        <charset val="136"/>
      </rPr>
      <t>調查時間：民國108年6月1日至7月15日</t>
    </r>
    <phoneticPr fontId="5" type="noConversion"/>
  </si>
  <si>
    <t>由業主及營造同業
提供材料估計價值</t>
    <phoneticPr fontId="3" type="noConversion"/>
  </si>
  <si>
    <t>營建工程收入結構－按經營特性分</t>
    <phoneticPr fontId="3" type="noConversion"/>
  </si>
  <si>
    <t>表十九  營造業全年直接</t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</si>
  <si>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</si>
  <si>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</si>
  <si>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</si>
  <si>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</si>
  <si>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</si>
  <si>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</si>
  <si>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</si>
  <si>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</si>
  <si>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</si>
  <si>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101</t>
    </r>
    <r>
      <rPr>
        <b/>
        <sz val="12"/>
        <rFont val="細明體"/>
        <family val="3"/>
        <charset val="136"/>
      </rPr>
      <t>年</t>
    </r>
    <phoneticPr fontId="3" type="noConversion"/>
  </si>
  <si>
    <t>註：1.99年起派遣員工每月人數改以每月每人累計24天/人月計算，公式為當月僱用人數×僱用天數÷24。
    2.105年工商普查派遣員工每月人數計算方計與本調查不相同，故未提供數值。</t>
    <phoneticPr fontId="3" type="noConversion"/>
  </si>
  <si>
    <t>其   他   資   產</t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</si>
  <si>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</si>
  <si>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t>自　有
資本率</t>
    <phoneticPr fontId="4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</si>
  <si>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</si>
  <si>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</si>
  <si>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</si>
  <si>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</si>
  <si>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</si>
  <si>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</si>
  <si>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</si>
  <si>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</si>
  <si>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107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</si>
  <si>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</si>
  <si>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</si>
  <si>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</si>
  <si>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</si>
  <si>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</si>
  <si>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</si>
  <si>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</si>
  <si>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</si>
  <si>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含桃園</t>
    </r>
    <r>
      <rPr>
        <sz val="11"/>
        <rFont val="Times New Roman"/>
        <family val="1"/>
      </rPr>
      <t>)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</si>
  <si>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107</t>
    </r>
    <r>
      <rPr>
        <b/>
        <sz val="11"/>
        <rFont val="細明體"/>
        <family val="3"/>
        <charset val="136"/>
      </rPr>
      <t>年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</si>
  <si>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</si>
  <si>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</si>
  <si>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</si>
  <si>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</si>
  <si>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</si>
  <si>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</si>
  <si>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107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</si>
  <si>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</si>
  <si>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</si>
  <si>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</si>
  <si>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</si>
  <si>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</si>
  <si>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</si>
  <si>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表七十 企業對今年（</t>
    </r>
    <r>
      <rPr>
        <sz val="15"/>
        <rFont val="Times New Roman"/>
        <family val="1"/>
      </rPr>
      <t>108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~108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月）營造業景氣的看法
─按經營規模分</t>
    </r>
    <phoneticPr fontId="5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</si>
  <si>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</si>
  <si>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</si>
  <si>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</si>
  <si>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</si>
  <si>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</si>
  <si>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</si>
  <si>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105</t>
    </r>
    <r>
      <rPr>
        <b/>
        <sz val="11"/>
        <rFont val="細明體"/>
        <family val="3"/>
        <charset val="136"/>
      </rPr>
      <t>年</t>
    </r>
    <phoneticPr fontId="3" type="noConversion"/>
  </si>
  <si>
    <r>
      <t>表六十九 企業對今年（</t>
    </r>
    <r>
      <rPr>
        <sz val="15"/>
        <rFont val="Times New Roman"/>
        <family val="1"/>
      </rPr>
      <t>108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~108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月）營造業景氣的看法
─按經營特性分</t>
    </r>
    <phoneticPr fontId="5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</si>
  <si>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</si>
  <si>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</si>
  <si>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</si>
  <si>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</si>
  <si>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</si>
  <si>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</si>
  <si>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</si>
  <si>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95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</si>
  <si>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96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</si>
  <si>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97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</si>
  <si>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98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</si>
  <si>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99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</si>
  <si>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100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</si>
  <si>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101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</si>
  <si>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102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</si>
  <si>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103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</si>
  <si>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104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</si>
  <si>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105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</si>
  <si>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106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</si>
  <si>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107</t>
    </r>
    <r>
      <rPr>
        <b/>
        <sz val="10"/>
        <rFont val="細明體"/>
        <family val="3"/>
        <charset val="136"/>
      </rPr>
      <t>年</t>
    </r>
    <phoneticPr fontId="3" type="noConversion"/>
  </si>
  <si>
    <r>
      <t>9</t>
    </r>
    <r>
      <rPr>
        <sz val="10"/>
        <rFont val="標楷體"/>
        <family val="4"/>
        <charset val="136"/>
      </rPr>
      <t>人及以下</t>
    </r>
    <phoneticPr fontId="3" type="noConversion"/>
  </si>
  <si>
    <r>
      <t>10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19</t>
    </r>
    <r>
      <rPr>
        <sz val="10"/>
        <rFont val="標楷體"/>
        <family val="4"/>
        <charset val="136"/>
      </rPr>
      <t>人</t>
    </r>
    <phoneticPr fontId="3" type="noConversion"/>
  </si>
  <si>
    <r>
      <t>20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49</t>
    </r>
    <r>
      <rPr>
        <sz val="10"/>
        <rFont val="標楷體"/>
        <family val="4"/>
        <charset val="136"/>
      </rPr>
      <t>人</t>
    </r>
    <phoneticPr fontId="3" type="noConversion"/>
  </si>
  <si>
    <r>
      <t>50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99</t>
    </r>
    <r>
      <rPr>
        <sz val="10"/>
        <rFont val="標楷體"/>
        <family val="4"/>
        <charset val="136"/>
      </rPr>
      <t>人</t>
    </r>
    <phoneticPr fontId="3" type="noConversion"/>
  </si>
  <si>
    <r>
      <t>100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299</t>
    </r>
    <r>
      <rPr>
        <sz val="10"/>
        <rFont val="標楷體"/>
        <family val="4"/>
        <charset val="136"/>
      </rPr>
      <t>人</t>
    </r>
    <phoneticPr fontId="3" type="noConversion"/>
  </si>
  <si>
    <r>
      <t>300</t>
    </r>
    <r>
      <rPr>
        <sz val="10"/>
        <rFont val="標楷體"/>
        <family val="4"/>
        <charset val="136"/>
      </rPr>
      <t>人以上</t>
    </r>
    <phoneticPr fontId="3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</si>
  <si>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</si>
  <si>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 xml:space="preserve">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</si>
  <si>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</si>
  <si>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</si>
  <si>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</si>
  <si>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</si>
  <si>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</si>
  <si>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</si>
  <si>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</si>
  <si>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南部其他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</si>
  <si>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</si>
  <si>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</si>
  <si>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</si>
  <si>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</si>
  <si>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</si>
  <si>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</si>
  <si>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</si>
  <si>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</si>
  <si>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</si>
  <si>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</si>
  <si>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101</t>
    </r>
    <r>
      <rPr>
        <b/>
        <sz val="12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</si>
  <si>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 102</t>
    </r>
    <r>
      <rPr>
        <b/>
        <sz val="12"/>
        <rFont val="細明體"/>
        <family val="3"/>
        <charset val="136"/>
      </rPr>
      <t>年</t>
    </r>
    <phoneticPr fontId="3" type="noConversion"/>
  </si>
  <si>
    <r>
      <t xml:space="preserve">q719 </t>
    </r>
    <r>
      <rPr>
        <sz val="11"/>
        <rFont val="細明體"/>
        <family val="3"/>
        <charset val="136"/>
      </rPr>
      <t>資產總額（自有資產淨額）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</si>
  <si>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</si>
  <si>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</si>
  <si>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</si>
  <si>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</si>
  <si>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</si>
  <si>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</si>
  <si>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</si>
  <si>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</si>
  <si>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phoneticPr fontId="4" type="noConversion"/>
  </si>
  <si>
    <r>
      <t>(</t>
    </r>
    <r>
      <rPr>
        <sz val="11"/>
        <rFont val="細明體"/>
        <family val="3"/>
        <charset val="136"/>
      </rP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r>
      <rPr>
        <sz val="11"/>
        <rFont val="Times New Roman"/>
        <family val="1"/>
      </rPr>
      <t>)/</t>
    </r>
    <r>
      <rPr>
        <sz val="11"/>
        <rFont val="細明體"/>
        <family val="3"/>
        <charset val="136"/>
      </rPr>
      <t>實收資本</t>
    </r>
    <phoneticPr fontId="4" type="noConversion"/>
  </si>
  <si>
    <r>
      <t>平　均</t>
    </r>
    <r>
      <rPr>
        <sz val="11"/>
        <rFont val="Times New Roman"/>
        <family val="1"/>
      </rPr>
      <t xml:space="preserve">  /  89</t>
    </r>
    <r>
      <rPr>
        <sz val="11"/>
        <rFont val="細明體"/>
        <family val="3"/>
        <charset val="136"/>
      </rPr>
      <t>年</t>
    </r>
  </si>
  <si>
    <r>
      <t>平　均</t>
    </r>
    <r>
      <rPr>
        <sz val="11"/>
        <rFont val="Times New Roman"/>
        <family val="1"/>
      </rPr>
      <t xml:space="preserve">  /  90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</si>
  <si>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91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</si>
  <si>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92</t>
    </r>
    <r>
      <rPr>
        <sz val="11"/>
        <rFont val="細明體"/>
        <family val="3"/>
        <charset val="136"/>
      </rPr>
      <t>年</t>
    </r>
    <phoneticPr fontId="3" type="noConversion"/>
  </si>
  <si>
    <r>
      <t>實際運用
固定資產
淨　　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</si>
  <si>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實際運用
資產淨額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</si>
  <si>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營收</t>
    </r>
    <r>
      <rPr>
        <b/>
        <sz val="11"/>
        <rFont val="Times New Roman"/>
        <family val="1"/>
      </rPr>
      <t>+</t>
    </r>
    <r>
      <rPr>
        <b/>
        <sz val="11"/>
        <rFont val="細明體"/>
        <family val="3"/>
        <charset val="136"/>
      </rPr>
      <t>非營收</t>
    </r>
    <phoneticPr fontId="4" type="noConversion"/>
  </si>
  <si>
    <r>
      <t>自有資產毛額</t>
    </r>
    <r>
      <rPr>
        <b/>
        <sz val="11"/>
        <rFont val="Times New Roman"/>
        <family val="1"/>
      </rPr>
      <t>Sum</t>
    </r>
    <phoneticPr fontId="4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</si>
  <si>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4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</si>
  <si>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損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失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</si>
  <si>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</si>
  <si>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</si>
  <si>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利潤
</t>
    </r>
    <r>
      <rPr>
        <sz val="10"/>
        <rFont val="Times New Roman"/>
        <family val="1"/>
      </rPr>
      <t>(1)-(2)-(3)+(4)</t>
    </r>
    <phoneticPr fontId="3" type="noConversion"/>
  </si>
  <si>
    <r>
      <t xml:space="preserve">收入總額
</t>
    </r>
    <r>
      <rPr>
        <sz val="11"/>
        <rFont val="Times New Roman"/>
        <family val="1"/>
      </rPr>
      <t>(1)</t>
    </r>
    <phoneticPr fontId="3" type="noConversion"/>
  </si>
  <si>
    <r>
      <t xml:space="preserve">支出總額
</t>
    </r>
    <r>
      <rPr>
        <sz val="11"/>
        <rFont val="Times New Roman"/>
        <family val="1"/>
      </rPr>
      <t>(2)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</si>
  <si>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(3)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</si>
  <si>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(4)</t>
    </r>
    <phoneticPr fontId="3" type="noConversion"/>
  </si>
  <si>
    <r>
      <t>註：因各年調查之樣本間關係為獨立。故當年之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 xml:space="preserve">年底在建承包工程及自地自建合建房屋施工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不等於上年度之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年初在建承包工程及自地自建合建房屋施工成本價值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。</t>
    </r>
    <phoneticPr fontId="3" type="noConversion"/>
  </si>
  <si>
    <r>
      <t>年初在建承包工程及自地自建合建房屋施工價值</t>
    </r>
    <r>
      <rPr>
        <sz val="11"/>
        <rFont val="Times New Roman"/>
        <family val="1"/>
      </rPr>
      <t>(3)</t>
    </r>
    <phoneticPr fontId="3" type="noConversion"/>
  </si>
  <si>
    <r>
      <t>年底在建承包工程及自地自建合建房屋施工價值</t>
    </r>
    <r>
      <rPr>
        <sz val="11"/>
        <rFont val="Times New Roman"/>
        <family val="1"/>
      </rPr>
      <t>(4)</t>
    </r>
    <phoneticPr fontId="3" type="noConversion"/>
  </si>
  <si>
    <r>
      <t>營建材料耗用價值</t>
    </r>
    <r>
      <rPr>
        <sz val="11"/>
        <rFont val="Times New Roman"/>
        <family val="1"/>
      </rPr>
      <t xml:space="preserve"> 
</t>
    </r>
    <r>
      <rPr>
        <sz val="11"/>
        <rFont val="標楷體"/>
        <family val="4"/>
        <charset val="136"/>
      </rPr>
      <t>(不包含業主或同業
提供的材料價值)</t>
    </r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</si>
  <si>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</si>
  <si>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 xml:space="preserve">         2.105</t>
    </r>
    <r>
      <rPr>
        <sz val="10"/>
        <rFont val="標楷體"/>
        <family val="4"/>
        <charset val="136"/>
      </rPr>
      <t>年普查資料無機電、電路、管道工程項目。</t>
    </r>
    <phoneticPr fontId="3" type="noConversion"/>
  </si>
  <si>
    <r>
      <t xml:space="preserve">全年生產總額
</t>
    </r>
    <r>
      <rPr>
        <sz val="11"/>
        <rFont val="Times New Roman"/>
        <family val="1"/>
      </rPr>
      <t>(1)</t>
    </r>
    <phoneticPr fontId="3" type="noConversion"/>
  </si>
  <si>
    <r>
      <t xml:space="preserve">全年生產毛額
</t>
    </r>
    <r>
      <rPr>
        <sz val="11"/>
        <rFont val="Times New Roman"/>
        <family val="1"/>
      </rPr>
      <t>(1)-(2)</t>
    </r>
    <phoneticPr fontId="3" type="noConversion"/>
  </si>
  <si>
    <r>
      <t xml:space="preserve">各項折舊
</t>
    </r>
    <r>
      <rPr>
        <sz val="11"/>
        <rFont val="Times New Roman"/>
        <family val="1"/>
      </rPr>
      <t>(3)</t>
    </r>
    <phoneticPr fontId="3" type="noConversion"/>
  </si>
  <si>
    <r>
      <t xml:space="preserve">間接稅
</t>
    </r>
    <r>
      <rPr>
        <sz val="11"/>
        <rFont val="Times New Roman"/>
        <family val="1"/>
      </rPr>
      <t>(4)</t>
    </r>
    <phoneticPr fontId="3" type="noConversion"/>
  </si>
  <si>
    <r>
      <t xml:space="preserve">勞動報酬
</t>
    </r>
    <r>
      <rPr>
        <sz val="11"/>
        <rFont val="Times New Roman"/>
        <family val="1"/>
      </rPr>
      <t>(5)</t>
    </r>
    <phoneticPr fontId="3" type="noConversion"/>
  </si>
  <si>
    <r>
      <t xml:space="preserve">利潤
</t>
    </r>
    <r>
      <rPr>
        <sz val="11"/>
        <rFont val="Times New Roman"/>
        <family val="1"/>
      </rPr>
      <t>(1)-(2)-(3)-(4)
-(5)-(6)-(7)+(8)</t>
    </r>
    <phoneticPr fontId="3" type="noConversion"/>
  </si>
  <si>
    <r>
      <t xml:space="preserve">合計
</t>
    </r>
    <r>
      <rPr>
        <sz val="11"/>
        <rFont val="Times New Roman"/>
        <family val="1"/>
      </rPr>
      <t>(2)</t>
    </r>
    <phoneticPr fontId="3" type="noConversion"/>
  </si>
  <si>
    <r>
      <t xml:space="preserve">按市價計算
</t>
    </r>
    <r>
      <rPr>
        <sz val="11"/>
        <rFont val="Times New Roman"/>
        <family val="1"/>
      </rPr>
      <t>(1)-(2)-(3)</t>
    </r>
    <phoneticPr fontId="3" type="noConversion"/>
  </si>
  <si>
    <r>
      <t xml:space="preserve">按要素成本計算
</t>
    </r>
    <r>
      <rPr>
        <sz val="11"/>
        <rFont val="Times New Roman"/>
        <family val="1"/>
      </rPr>
      <t>(1)-(2)-(3)-(4)</t>
    </r>
    <phoneticPr fontId="3" type="noConversion"/>
  </si>
  <si>
    <r>
      <t xml:space="preserve">合計
</t>
    </r>
    <r>
      <rPr>
        <sz val="11"/>
        <rFont val="Times New Roman"/>
        <family val="1"/>
      </rPr>
      <t>(7)</t>
    </r>
    <phoneticPr fontId="3" type="noConversion"/>
  </si>
  <si>
    <r>
      <t xml:space="preserve">實際運用
資產毛額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</si>
  <si>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租(借)用不動產廠房及設備  
</t>
    </r>
    <r>
      <rPr>
        <sz val="9"/>
        <rFont val="Times New Roman"/>
        <family val="1"/>
      </rPr>
      <t>(2)</t>
    </r>
    <phoneticPr fontId="3" type="noConversion"/>
  </si>
  <si>
    <r>
      <t xml:space="preserve">出租(借)、閒置及待處分不動產廠房及設備 
</t>
    </r>
    <r>
      <rPr>
        <sz val="9"/>
        <rFont val="Times New Roman"/>
        <family val="1"/>
      </rPr>
      <t>(3)</t>
    </r>
    <phoneticPr fontId="3" type="noConversion"/>
  </si>
  <si>
    <r>
      <t>合計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(1)</t>
    </r>
    <phoneticPr fontId="3" type="noConversion"/>
  </si>
  <si>
    <r>
      <t>流　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動　　　　　資　　　　　產　</t>
    </r>
    <phoneticPr fontId="3" type="noConversion"/>
  </si>
  <si>
    <r>
      <t>未滿</t>
    </r>
    <r>
      <rPr>
        <sz val="11"/>
        <rFont val="Times New Roman"/>
        <family val="1"/>
      </rPr>
      <t>600</t>
    </r>
    <r>
      <rPr>
        <sz val="11"/>
        <rFont val="標楷體"/>
        <family val="4"/>
        <charset val="136"/>
      </rPr>
      <t>萬元</t>
    </r>
    <phoneticPr fontId="3" type="noConversion"/>
  </si>
  <si>
    <r>
      <t xml:space="preserve">實際運用
資產淨額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</si>
  <si>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合計
</t>
    </r>
    <r>
      <rPr>
        <sz val="9"/>
        <rFont val="Times New Roman"/>
        <family val="1"/>
      </rPr>
      <t>(1)</t>
    </r>
    <phoneticPr fontId="3" type="noConversion"/>
  </si>
  <si>
    <r>
      <t>不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動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產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廠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房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及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備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淨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額</t>
    </r>
    <phoneticPr fontId="3" type="noConversion"/>
  </si>
  <si>
    <r>
      <t>不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產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廠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房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備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淨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額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</si>
  <si>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</si>
  <si>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rPr>
        <sz val="10"/>
        <rFont val="標楷體"/>
        <family val="4"/>
        <charset val="136"/>
      </rPr>
      <t>註：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>年工商普查全年勞動報酬無區分為「直接及間接人工成本與職工福利」、
    「薪資支出與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福利津貼」，故未提供數值。</t>
    </r>
    <phoneticPr fontId="5" type="noConversion"/>
  </si>
  <si>
    <r>
      <rPr>
        <sz val="10"/>
        <rFont val="標楷體"/>
        <family val="4"/>
        <charset val="136"/>
      </rPr>
      <t>註：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 xml:space="preserve">年工商普查全年勞動報酬無區分為「直接及間接人工成本與職工福利」、「薪資支出與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福利津貼」，故未提供數值。</t>
    </r>
    <phoneticPr fontId="5" type="noConversion"/>
  </si>
  <si>
    <r>
      <rPr>
        <sz val="12"/>
        <rFont val="細明體"/>
        <family val="3"/>
        <charset val="136"/>
      </rPr>
      <t>北部其他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含桃園</t>
    </r>
    <r>
      <rPr>
        <sz val="12"/>
        <rFont val="Times New Roman"/>
        <family val="1"/>
      </rPr>
      <t>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</si>
  <si>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</si>
  <si>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</si>
  <si>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</si>
  <si>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</si>
  <si>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</si>
  <si>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</si>
  <si>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</si>
  <si>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</si>
  <si>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</si>
  <si>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</si>
  <si>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</si>
  <si>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直接營建工程收入係指當年度施工部分應認列（攤提）之收入所估算的營建工程價值</t>
    </r>
    <phoneticPr fontId="3" type="noConversion"/>
  </si>
  <si>
    <r>
      <t xml:space="preserve">         2.105</t>
    </r>
    <r>
      <rPr>
        <sz val="11"/>
        <rFont val="標楷體"/>
        <family val="4"/>
        <charset val="136"/>
      </rPr>
      <t>年普查資料無機電、電路、管道工程項目。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</si>
  <si>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(5)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</si>
  <si>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(6)</t>
    </r>
    <phoneticPr fontId="3" type="noConversion"/>
  </si>
  <si>
    <r>
      <rPr>
        <sz val="11"/>
        <rFont val="標楷體"/>
        <family val="4"/>
        <charset val="136"/>
      </rPr>
      <t xml:space="preserve">廣義生產總額
</t>
    </r>
    <r>
      <rPr>
        <sz val="11"/>
        <rFont val="Times New Roman"/>
        <family val="1"/>
      </rPr>
      <t>(1)-(3)+(4)
+(5)-(6)-(7)</t>
    </r>
    <phoneticPr fontId="3" type="noConversion"/>
  </si>
  <si>
    <r>
      <rPr>
        <sz val="11"/>
        <rFont val="標楷體"/>
        <family val="4"/>
        <charset val="136"/>
      </rPr>
      <t xml:space="preserve">生產總額
</t>
    </r>
    <r>
      <rPr>
        <sz val="11"/>
        <rFont val="Times New Roman"/>
        <family val="1"/>
      </rPr>
      <t>(1)-(2)+(4)
+(5)-(6)-(7)</t>
    </r>
    <phoneticPr fontId="3" type="noConversion"/>
  </si>
  <si>
    <r>
      <t xml:space="preserve">
</t>
    </r>
    <r>
      <rPr>
        <sz val="11"/>
        <rFont val="標楷體"/>
        <family val="4"/>
        <charset val="136"/>
      </rPr>
      <t>發包工程款
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phoneticPr fontId="3" type="noConversion"/>
  </si>
  <si>
    <r>
      <rPr>
        <sz val="11"/>
        <rFont val="標楷體"/>
        <family val="4"/>
        <charset val="136"/>
      </rPr>
      <t>發包給
本調查對象之
發包工程款
（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）</t>
    </r>
    <phoneticPr fontId="3" type="noConversion"/>
  </si>
  <si>
    <r>
      <t>由業主及營造同業
提供材料估計價值
（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）</t>
    </r>
    <phoneticPr fontId="3" type="noConversion"/>
  </si>
  <si>
    <r>
      <t>年底在建承包工程及自地自建合建房屋施工價值
（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）</t>
    </r>
    <phoneticPr fontId="3" type="noConversion"/>
  </si>
  <si>
    <r>
      <t>年初在建承包工程及自地自建合建房屋施工價值
（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）</t>
    </r>
    <phoneticPr fontId="3" type="noConversion"/>
  </si>
  <si>
    <r>
      <t xml:space="preserve">
</t>
    </r>
    <r>
      <rPr>
        <sz val="11"/>
        <rFont val="標楷體"/>
        <family val="4"/>
        <charset val="136"/>
      </rPr>
      <t>出售房地產
土地成本
（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）</t>
    </r>
    <phoneticPr fontId="3" type="noConversion"/>
  </si>
  <si>
    <r>
      <t>100</t>
    </r>
    <r>
      <rPr>
        <b/>
        <sz val="11"/>
        <rFont val="細明體"/>
        <family val="3"/>
        <charset val="136"/>
      </rPr>
      <t>年</t>
    </r>
    <phoneticPr fontId="3" type="noConversion"/>
  </si>
  <si>
    <t>年底實際運用
固定資產淨額</t>
    <phoneticPr fontId="3" type="noConversion"/>
  </si>
  <si>
    <t>單位：家數；百分比；家/百家</t>
    <phoneticPr fontId="5" type="noConversion"/>
  </si>
  <si>
    <t>單位：家數；家/百家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</si>
</sst>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"/>
    <numFmt numFmtId="177" formatCode="###\ ###\ ###\ ##0"/>
    <numFmt numFmtId="178" formatCode="###\ ###\ ###\ ###\ ##0"/>
    <numFmt numFmtId="179" formatCode="###\ ###\ ##0;\-###\ ###\ ##0;_-* &quot;-&quot;;_-@_-"/>
    <numFmt numFmtId="180" formatCode="0_ "/>
    <numFmt numFmtId="181" formatCode="###.0\ ###\ ###\ ##0"/>
    <numFmt numFmtId="182" formatCode="###.\ ###\ ###\ ##0"/>
    <numFmt numFmtId="183" formatCode="##.\ ###\ ###\ ##0"/>
    <numFmt numFmtId="184" formatCode=".\ ###\ ###\ ##00;"/>
    <numFmt numFmtId="185" formatCode="0.0_);[Red]\(0.0\)"/>
    <numFmt numFmtId="186" formatCode="0.00_ "/>
    <numFmt numFmtId="187" formatCode="0.0_ "/>
    <numFmt numFmtId="188" formatCode="###\ ###\ ###\ ###"/>
    <numFmt numFmtId="189" formatCode=".\ \ #;\-.\ \ #;_-* &quot;-&quot;;_-@_ⴆ"/>
    <numFmt numFmtId="190" formatCode="###.000\ ###\ ###\ ##0"/>
    <numFmt numFmtId="191" formatCode="#,##0_ "/>
    <numFmt numFmtId="192" formatCode="#,##0.00;\ \-###0.00;\-"/>
    <numFmt numFmtId="193" formatCode="###\ \ ###\ ###\ ###"/>
    <numFmt numFmtId="194" formatCode="###\ ###\ ###\ ###\ ###"/>
    <numFmt numFmtId="195" formatCode="###\ ###\ ###\ ###;\-###\ ###\ ###\ ###;\-"/>
    <numFmt numFmtId="196" formatCode="###.00\ ###\ ###\ ###\ ##0"/>
    <numFmt numFmtId="197" formatCode="0.0000_ "/>
    <numFmt numFmtId="198" formatCode="\ ###\ ###;\-###\ ###;\-"/>
    <numFmt numFmtId="199" formatCode="###\ ###\ ###;\-###\ ###\ ###;\-"/>
    <numFmt numFmtId="200" formatCode="###\ ##0.0;\-###\ ##0.0;\-"/>
    <numFmt numFmtId="201" formatCode="###\ ##0.00;\-###\ ##0.00;\-"/>
    <numFmt numFmtId="202" formatCode="#\ ##0.00;\ \-#\ ##0.00;\-"/>
    <numFmt numFmtId="203" formatCode="##0.00;\ \-##0.00;\-"/>
    <numFmt numFmtId="204" formatCode="0.00_);[Red]\(0.00\)"/>
    <numFmt numFmtId="205" formatCode="0.0000_);[Red]\(0.0000\)"/>
    <numFmt numFmtId="206" formatCode="###.0\ ###\ ###\ ###;\-###.0\ ###\ ###\ ###;\-"/>
    <numFmt numFmtId="207" formatCode="###.0\ ###\ ###;\-###.0\ ###\ ###;\-"/>
    <numFmt numFmtId="208" formatCode="#,##0_);[Red]\(#,##0\)"/>
    <numFmt numFmtId="209" formatCode="###.0\ ###\ ##0;\-###.0\ ###\ ##0;_-* &quot;-&quot;;_-@_-"/>
  </numFmts>
  <fonts count="50">
    <font>
      <sz val="11"/>
      <name val="Times New Roman"/>
      <family val="1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粗黑體"/>
      <family val="3"/>
      <charset val="136"/>
    </font>
    <font>
      <sz val="9"/>
      <name val="細明體"/>
      <family val="3"/>
      <charset val="136"/>
    </font>
    <font>
      <sz val="15"/>
      <name val="華康粗黑體"/>
      <family val="3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1"/>
      <name val="華康粗黑體"/>
      <family val="3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.5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b/>
      <sz val="8.25"/>
      <name val="新細明體"/>
      <family val="1"/>
      <charset val="136"/>
    </font>
    <font>
      <sz val="10"/>
      <name val="Times New Roman"/>
      <family val="1"/>
    </font>
    <font>
      <sz val="10.5"/>
      <name val="標楷體"/>
      <family val="4"/>
      <charset val="136"/>
    </font>
    <font>
      <sz val="11"/>
      <name val="細明體"/>
      <family val="3"/>
      <charset val="136"/>
    </font>
    <font>
      <b/>
      <sz val="12"/>
      <name val="Times New Roman"/>
      <family val="1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u/>
      <vertAlign val="superscript"/>
      <sz val="17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華康粗黑體"/>
      <family val="3"/>
      <charset val="136"/>
    </font>
    <font>
      <b/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5"/>
      <name val="Times New Roman"/>
      <family val="1"/>
    </font>
    <font>
      <sz val="11"/>
      <color theme="1"/>
      <name val="標楷體"/>
      <family val="4"/>
      <charset val="136"/>
    </font>
    <font>
      <b/>
      <sz val="12"/>
      <name val="華康粗黑體"/>
      <family val="3"/>
      <charset val="136"/>
    </font>
    <font>
      <b/>
      <sz val="12"/>
      <name val="細明體"/>
      <family val="3"/>
      <charset val="136"/>
    </font>
    <font>
      <sz val="18"/>
      <name val="細明體"/>
      <family val="3"/>
      <charset val="136"/>
    </font>
    <font>
      <sz val="36"/>
      <name val="細明體"/>
      <family val="3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7" fillId="0" borderId="0"/>
    <xf numFmtId="0" fontId="2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</cellStyleXfs>
  <cellXfs count="1465">
    <xf numFmtId="0" fontId="0" fillId="0" borderId="0" xfId="0"/>
    <xf numFmtId="177" fontId="7" fillId="0" borderId="0" xfId="0" applyNumberFormat="1" applyFont="1" applyFill="1"/>
    <xf numFmtId="177" fontId="11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distributed" vertical="center"/>
    </xf>
    <xf numFmtId="177" fontId="11" fillId="0" borderId="0" xfId="0" applyNumberFormat="1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distributed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/>
    <xf numFmtId="177" fontId="8" fillId="0" borderId="5" xfId="0" applyNumberFormat="1" applyFont="1" applyFill="1" applyBorder="1" applyAlignment="1">
      <alignment horizontal="distributed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/>
    <xf numFmtId="177" fontId="15" fillId="0" borderId="0" xfId="0" applyNumberFormat="1" applyFont="1" applyFill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177" fontId="14" fillId="0" borderId="0" xfId="0" applyNumberFormat="1" applyFont="1" applyFill="1" applyBorder="1"/>
    <xf numFmtId="177" fontId="11" fillId="0" borderId="2" xfId="8" applyNumberFormat="1" applyFont="1" applyFill="1" applyBorder="1" applyAlignment="1">
      <alignment horizontal="center" vertical="center"/>
    </xf>
    <xf numFmtId="177" fontId="8" fillId="0" borderId="4" xfId="8" applyNumberFormat="1" applyFont="1" applyFill="1" applyBorder="1" applyAlignment="1">
      <alignment horizontal="centerContinuous" vertical="center"/>
    </xf>
    <xf numFmtId="177" fontId="8" fillId="0" borderId="14" xfId="8" applyNumberFormat="1" applyFont="1" applyFill="1" applyBorder="1" applyAlignment="1">
      <alignment horizontal="centerContinuous" vertical="center"/>
    </xf>
    <xf numFmtId="177" fontId="11" fillId="0" borderId="0" xfId="8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/>
    <xf numFmtId="178" fontId="6" fillId="0" borderId="0" xfId="5" applyNumberFormat="1" applyFont="1" applyFill="1"/>
    <xf numFmtId="178" fontId="7" fillId="0" borderId="0" xfId="5" applyNumberFormat="1" applyFont="1" applyFill="1"/>
    <xf numFmtId="178" fontId="8" fillId="0" borderId="0" xfId="5" applyNumberFormat="1" applyFont="1" applyFill="1"/>
    <xf numFmtId="178" fontId="8" fillId="0" borderId="0" xfId="5" applyNumberFormat="1" applyFont="1" applyFill="1" applyAlignment="1">
      <alignment horizontal="center"/>
    </xf>
    <xf numFmtId="178" fontId="8" fillId="0" borderId="5" xfId="5" applyNumberFormat="1" applyFont="1" applyFill="1" applyBorder="1" applyAlignment="1">
      <alignment horizontal="right" vertical="center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11" fillId="0" borderId="2" xfId="5" applyNumberFormat="1" applyFont="1" applyFill="1" applyBorder="1" applyAlignment="1">
      <alignment horizontal="center" vertical="center"/>
    </xf>
    <xf numFmtId="178" fontId="11" fillId="0" borderId="0" xfId="5" applyNumberFormat="1" applyFont="1" applyFill="1"/>
    <xf numFmtId="178" fontId="8" fillId="0" borderId="0" xfId="5" applyNumberFormat="1" applyFont="1" applyFill="1" applyBorder="1" applyAlignment="1">
      <alignment horizontal="distributed" vertical="center"/>
    </xf>
    <xf numFmtId="178" fontId="13" fillId="0" borderId="0" xfId="5" applyNumberFormat="1" applyFont="1" applyFill="1" applyBorder="1" applyAlignment="1">
      <alignment horizontal="distributed" vertical="center"/>
    </xf>
    <xf numFmtId="178" fontId="11" fillId="0" borderId="0" xfId="5" applyNumberFormat="1" applyFont="1" applyFill="1" applyBorder="1" applyAlignment="1">
      <alignment horizontal="distributed" vertical="center"/>
    </xf>
    <xf numFmtId="178" fontId="15" fillId="0" borderId="0" xfId="5" applyNumberFormat="1" applyFont="1" applyFill="1"/>
    <xf numFmtId="178" fontId="15" fillId="0" borderId="0" xfId="5" applyNumberFormat="1" applyFont="1" applyFill="1" applyAlignment="1">
      <alignment horizontal="center"/>
    </xf>
    <xf numFmtId="178" fontId="7" fillId="0" borderId="5" xfId="5" applyNumberFormat="1" applyFont="1" applyFill="1" applyBorder="1"/>
    <xf numFmtId="178" fontId="11" fillId="0" borderId="0" xfId="5" applyNumberFormat="1" applyFont="1" applyFill="1" applyBorder="1"/>
    <xf numFmtId="177" fontId="1" fillId="0" borderId="0" xfId="8" applyNumberFormat="1" applyFont="1" applyFill="1" applyBorder="1"/>
    <xf numFmtId="177" fontId="1" fillId="0" borderId="0" xfId="0" applyNumberFormat="1" applyFont="1" applyFill="1" applyBorder="1" applyAlignment="1">
      <alignment horizontal="distributed" vertical="center"/>
    </xf>
    <xf numFmtId="177" fontId="1" fillId="0" borderId="0" xfId="0" applyNumberFormat="1" applyFont="1" applyFill="1"/>
    <xf numFmtId="177" fontId="1" fillId="0" borderId="0" xfId="0" applyNumberFormat="1" applyFont="1" applyFill="1" applyBorder="1"/>
    <xf numFmtId="177" fontId="1" fillId="0" borderId="0" xfId="0" applyNumberFormat="1" applyFont="1" applyFill="1" applyAlignment="1">
      <alignment horizontal="righ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5" applyNumberFormat="1" applyFont="1" applyFill="1"/>
    <xf numFmtId="178" fontId="1" fillId="0" borderId="0" xfId="5" applyNumberFormat="1" applyFont="1" applyFill="1" applyBorder="1"/>
    <xf numFmtId="179" fontId="11" fillId="0" borderId="0" xfId="0" applyNumberFormat="1" applyFont="1" applyFill="1" applyAlignment="1">
      <alignment vertical="center"/>
    </xf>
    <xf numFmtId="178" fontId="1" fillId="0" borderId="5" xfId="5" applyNumberFormat="1" applyFont="1" applyFill="1" applyBorder="1"/>
    <xf numFmtId="177" fontId="1" fillId="0" borderId="2" xfId="8" applyNumberFormat="1" applyFont="1" applyFill="1" applyBorder="1"/>
    <xf numFmtId="177" fontId="1" fillId="0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/>
    <xf numFmtId="177" fontId="1" fillId="0" borderId="6" xfId="0" applyNumberFormat="1" applyFont="1" applyFill="1" applyBorder="1" applyAlignment="1">
      <alignment horizontal="right" vertical="center"/>
    </xf>
    <xf numFmtId="178" fontId="1" fillId="0" borderId="0" xfId="5" applyNumberFormat="1" applyFont="1" applyFill="1" applyAlignment="1">
      <alignment horizontal="right"/>
    </xf>
    <xf numFmtId="179" fontId="11" fillId="0" borderId="16" xfId="5" applyNumberFormat="1" applyFont="1" applyFill="1" applyBorder="1" applyAlignment="1">
      <alignment vertical="center"/>
    </xf>
    <xf numFmtId="179" fontId="11" fillId="0" borderId="18" xfId="5" applyNumberFormat="1" applyFont="1" applyFill="1" applyBorder="1" applyAlignment="1">
      <alignment vertical="center"/>
    </xf>
    <xf numFmtId="179" fontId="11" fillId="0" borderId="0" xfId="5" applyNumberFormat="1" applyFont="1" applyFill="1" applyBorder="1" applyAlignment="1">
      <alignment vertical="center"/>
    </xf>
    <xf numFmtId="179" fontId="11" fillId="0" borderId="17" xfId="5" applyNumberFormat="1" applyFont="1" applyFill="1" applyBorder="1" applyAlignment="1">
      <alignment vertical="center"/>
    </xf>
    <xf numFmtId="188" fontId="1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left" vertical="center"/>
    </xf>
    <xf numFmtId="179" fontId="1" fillId="0" borderId="17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88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8" fontId="1" fillId="0" borderId="17" xfId="5" applyNumberFormat="1" applyFont="1" applyFill="1" applyBorder="1" applyAlignment="1">
      <alignment horizontal="right"/>
    </xf>
    <xf numFmtId="188" fontId="1" fillId="0" borderId="0" xfId="0" applyNumberFormat="1" applyFont="1" applyFill="1"/>
    <xf numFmtId="188" fontId="1" fillId="0" borderId="0" xfId="0" applyNumberFormat="1" applyFont="1" applyFill="1" applyBorder="1" applyAlignment="1">
      <alignment horizontal="right" vertical="center"/>
    </xf>
    <xf numFmtId="178" fontId="1" fillId="0" borderId="19" xfId="5" applyNumberFormat="1" applyFont="1" applyFill="1" applyBorder="1" applyAlignment="1">
      <alignment horizontal="right"/>
    </xf>
    <xf numFmtId="178" fontId="1" fillId="0" borderId="5" xfId="5" applyNumberFormat="1" applyFont="1" applyFill="1" applyBorder="1" applyAlignment="1">
      <alignment horizontal="right"/>
    </xf>
    <xf numFmtId="179" fontId="1" fillId="0" borderId="5" xfId="0" applyNumberFormat="1" applyFont="1" applyFill="1" applyBorder="1" applyAlignment="1">
      <alignment horizontal="right" vertical="center"/>
    </xf>
    <xf numFmtId="188" fontId="1" fillId="0" borderId="19" xfId="0" applyNumberFormat="1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distributed" vertical="center"/>
    </xf>
    <xf numFmtId="177" fontId="7" fillId="0" borderId="0" xfId="0" applyNumberFormat="1" applyFont="1" applyFill="1" applyBorder="1"/>
    <xf numFmtId="178" fontId="0" fillId="0" borderId="17" xfId="5" applyNumberFormat="1" applyFont="1" applyFill="1" applyBorder="1" applyAlignment="1">
      <alignment horizontal="right"/>
    </xf>
    <xf numFmtId="178" fontId="7" fillId="0" borderId="2" xfId="5" applyNumberFormat="1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distributed" vertical="center"/>
    </xf>
    <xf numFmtId="178" fontId="7" fillId="0" borderId="6" xfId="5" applyNumberFormat="1" applyFont="1" applyFill="1" applyBorder="1" applyAlignment="1">
      <alignment horizontal="center"/>
    </xf>
    <xf numFmtId="179" fontId="7" fillId="0" borderId="0" xfId="0" applyNumberFormat="1" applyFont="1" applyFill="1" applyAlignment="1">
      <alignment vertical="center"/>
    </xf>
    <xf numFmtId="178" fontId="7" fillId="0" borderId="0" xfId="5" applyNumberFormat="1" applyFont="1" applyFill="1" applyBorder="1"/>
    <xf numFmtId="179" fontId="7" fillId="0" borderId="0" xfId="0" applyNumberFormat="1" applyFont="1" applyFill="1" applyAlignment="1">
      <alignment horizontal="right" vertical="center"/>
    </xf>
    <xf numFmtId="193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93" fontId="7" fillId="0" borderId="17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horizontal="right" vertical="center"/>
    </xf>
    <xf numFmtId="193" fontId="7" fillId="0" borderId="19" xfId="0" applyNumberFormat="1" applyFont="1" applyFill="1" applyBorder="1" applyAlignment="1">
      <alignment vertical="center"/>
    </xf>
    <xf numFmtId="193" fontId="7" fillId="0" borderId="5" xfId="0" applyNumberFormat="1" applyFont="1" applyFill="1" applyBorder="1" applyAlignment="1">
      <alignment vertical="center"/>
    </xf>
    <xf numFmtId="179" fontId="21" fillId="0" borderId="0" xfId="0" applyNumberFormat="1" applyFont="1" applyFill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178" fontId="21" fillId="0" borderId="0" xfId="5" applyNumberFormat="1" applyFont="1" applyFill="1" applyBorder="1"/>
    <xf numFmtId="188" fontId="11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179" fontId="24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/>
    <xf numFmtId="177" fontId="0" fillId="0" borderId="0" xfId="0" applyNumberFormat="1" applyFont="1" applyFill="1"/>
    <xf numFmtId="177" fontId="8" fillId="0" borderId="0" xfId="0" applyNumberFormat="1" applyFont="1" applyFill="1"/>
    <xf numFmtId="177" fontId="8" fillId="0" borderId="0" xfId="0" applyNumberFormat="1" applyFont="1" applyFill="1" applyAlignment="1">
      <alignment horizontal="center"/>
    </xf>
    <xf numFmtId="177" fontId="8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/>
    <xf numFmtId="177" fontId="8" fillId="0" borderId="0" xfId="0" applyNumberFormat="1" applyFont="1" applyFill="1" applyAlignment="1">
      <alignment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8" xfId="0" applyNumberFormat="1" applyFont="1" applyFill="1" applyBorder="1" applyAlignment="1">
      <alignment vertical="center"/>
    </xf>
    <xf numFmtId="177" fontId="11" fillId="0" borderId="0" xfId="0" applyNumberFormat="1" applyFont="1" applyFill="1" applyBorder="1"/>
    <xf numFmtId="177" fontId="11" fillId="0" borderId="0" xfId="0" applyNumberFormat="1" applyFont="1" applyFill="1"/>
    <xf numFmtId="179" fontId="11" fillId="0" borderId="17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horizontal="right" vertical="center"/>
    </xf>
    <xf numFmtId="179" fontId="24" fillId="0" borderId="17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distributed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 vertical="center"/>
    </xf>
    <xf numFmtId="199" fontId="11" fillId="0" borderId="17" xfId="8" applyNumberFormat="1" applyFont="1" applyFill="1" applyBorder="1" applyAlignment="1">
      <alignment vertical="center"/>
    </xf>
    <xf numFmtId="199" fontId="11" fillId="0" borderId="0" xfId="8" applyNumberFormat="1" applyFont="1" applyFill="1" applyBorder="1" applyAlignment="1">
      <alignment vertical="center"/>
    </xf>
    <xf numFmtId="177" fontId="6" fillId="0" borderId="0" xfId="8" applyNumberFormat="1" applyFont="1" applyFill="1" applyAlignment="1">
      <alignment horizontal="centerContinuous" vertical="center"/>
    </xf>
    <xf numFmtId="177" fontId="6" fillId="0" borderId="0" xfId="8" applyNumberFormat="1" applyFont="1" applyFill="1" applyAlignment="1">
      <alignment horizontal="centerContinuous" vertical="top"/>
    </xf>
    <xf numFmtId="177" fontId="6" fillId="0" borderId="0" xfId="8" applyNumberFormat="1" applyFont="1" applyFill="1"/>
    <xf numFmtId="177" fontId="8" fillId="0" borderId="0" xfId="8" applyNumberFormat="1" applyFont="1" applyFill="1"/>
    <xf numFmtId="177" fontId="8" fillId="0" borderId="5" xfId="8" applyNumberFormat="1" applyFont="1" applyFill="1" applyBorder="1"/>
    <xf numFmtId="177" fontId="8" fillId="0" borderId="5" xfId="8" applyNumberFormat="1" applyFont="1" applyFill="1" applyBorder="1" applyAlignment="1">
      <alignment horizontal="center"/>
    </xf>
    <xf numFmtId="177" fontId="8" fillId="0" borderId="0" xfId="8" applyNumberFormat="1" applyFont="1" applyFill="1" applyAlignment="1">
      <alignment horizontal="right" vertical="center"/>
    </xf>
    <xf numFmtId="177" fontId="8" fillId="0" borderId="0" xfId="8" applyNumberFormat="1" applyFont="1" applyFill="1" applyAlignment="1">
      <alignment wrapText="1"/>
    </xf>
    <xf numFmtId="179" fontId="11" fillId="0" borderId="16" xfId="8" applyNumberFormat="1" applyFont="1" applyFill="1" applyBorder="1" applyAlignment="1">
      <alignment vertical="center"/>
    </xf>
    <xf numFmtId="179" fontId="11" fillId="0" borderId="18" xfId="8" applyNumberFormat="1" applyFont="1" applyFill="1" applyBorder="1" applyAlignment="1">
      <alignment vertical="center"/>
    </xf>
    <xf numFmtId="177" fontId="11" fillId="0" borderId="0" xfId="8" applyNumberFormat="1" applyFont="1" applyFill="1"/>
    <xf numFmtId="179" fontId="11" fillId="0" borderId="17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horizontal="right" vertical="center"/>
    </xf>
    <xf numFmtId="177" fontId="8" fillId="0" borderId="0" xfId="8" applyNumberFormat="1" applyFont="1" applyFill="1" applyBorder="1" applyAlignment="1">
      <alignment horizontal="distributed" vertical="center"/>
    </xf>
    <xf numFmtId="177" fontId="13" fillId="0" borderId="0" xfId="8" applyNumberFormat="1" applyFont="1" applyFill="1" applyBorder="1" applyAlignment="1">
      <alignment horizontal="distributed" vertical="center"/>
    </xf>
    <xf numFmtId="177" fontId="11" fillId="0" borderId="0" xfId="8" applyNumberFormat="1" applyFont="1" applyFill="1" applyBorder="1" applyAlignment="1">
      <alignment horizontal="distributed" vertical="center"/>
    </xf>
    <xf numFmtId="177" fontId="15" fillId="0" borderId="0" xfId="8" applyNumberFormat="1" applyFont="1" applyFill="1"/>
    <xf numFmtId="177" fontId="15" fillId="0" borderId="0" xfId="8" applyNumberFormat="1" applyFont="1" applyFill="1" applyAlignment="1">
      <alignment horizontal="center"/>
    </xf>
    <xf numFmtId="188" fontId="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horizontal="centerContinuous" vertical="top"/>
    </xf>
    <xf numFmtId="177" fontId="6" fillId="0" borderId="0" xfId="0" applyNumberFormat="1" applyFont="1" applyFill="1" applyBorder="1"/>
    <xf numFmtId="177" fontId="8" fillId="0" borderId="9" xfId="0" applyNumberFormat="1" applyFont="1" applyFill="1" applyBorder="1" applyAlignment="1">
      <alignment horizontal="distributed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top"/>
    </xf>
    <xf numFmtId="195" fontId="11" fillId="0" borderId="0" xfId="0" applyNumberFormat="1" applyFont="1" applyFill="1" applyBorder="1" applyAlignment="1">
      <alignment vertical="center"/>
    </xf>
    <xf numFmtId="195" fontId="11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88" fontId="11" fillId="0" borderId="0" xfId="0" applyNumberFormat="1" applyFont="1" applyFill="1" applyBorder="1" applyAlignment="1">
      <alignment vertical="center"/>
    </xf>
    <xf numFmtId="188" fontId="11" fillId="0" borderId="17" xfId="0" applyNumberFormat="1" applyFont="1" applyFill="1" applyBorder="1" applyAlignment="1">
      <alignment vertical="center"/>
    </xf>
    <xf numFmtId="195" fontId="11" fillId="0" borderId="17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top"/>
    </xf>
    <xf numFmtId="177" fontId="6" fillId="0" borderId="5" xfId="0" applyNumberFormat="1" applyFont="1" applyFill="1" applyBorder="1" applyAlignment="1">
      <alignment vertical="top"/>
    </xf>
    <xf numFmtId="177" fontId="23" fillId="0" borderId="3" xfId="0" applyNumberFormat="1" applyFont="1" applyFill="1" applyBorder="1" applyAlignment="1">
      <alignment horizontal="center" vertical="center" wrapText="1"/>
    </xf>
    <xf numFmtId="179" fontId="12" fillId="0" borderId="18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195" fontId="11" fillId="0" borderId="0" xfId="0" applyNumberFormat="1" applyFont="1" applyFill="1" applyBorder="1" applyAlignment="1">
      <alignment horizontal="right" vertical="center"/>
    </xf>
    <xf numFmtId="177" fontId="29" fillId="0" borderId="4" xfId="0" applyNumberFormat="1" applyFont="1" applyFill="1" applyBorder="1" applyAlignment="1">
      <alignment horizontal="center" vertical="center" wrapText="1"/>
    </xf>
    <xf numFmtId="177" fontId="29" fillId="0" borderId="15" xfId="0" applyNumberFormat="1" applyFont="1" applyFill="1" applyBorder="1" applyAlignment="1">
      <alignment horizontal="center" vertical="center" wrapText="1"/>
    </xf>
    <xf numFmtId="177" fontId="29" fillId="0" borderId="8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Continuous" vertical="center"/>
    </xf>
    <xf numFmtId="195" fontId="11" fillId="0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vertical="top"/>
    </xf>
    <xf numFmtId="177" fontId="28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horizontal="center" vertical="top"/>
    </xf>
    <xf numFmtId="177" fontId="8" fillId="0" borderId="0" xfId="0" applyNumberFormat="1" applyFont="1" applyFill="1" applyAlignment="1">
      <alignment horizontal="right" vertical="center"/>
    </xf>
    <xf numFmtId="199" fontId="11" fillId="0" borderId="0" xfId="0" applyNumberFormat="1" applyFont="1" applyFill="1" applyAlignment="1">
      <alignment vertical="center"/>
    </xf>
    <xf numFmtId="195" fontId="11" fillId="0" borderId="0" xfId="8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99" fontId="11" fillId="0" borderId="0" xfId="0" applyNumberFormat="1" applyFont="1" applyFill="1" applyAlignment="1">
      <alignment horizontal="right" vertical="center"/>
    </xf>
    <xf numFmtId="177" fontId="8" fillId="0" borderId="4" xfId="10" applyNumberFormat="1" applyFont="1" applyFill="1" applyBorder="1" applyAlignment="1">
      <alignment horizontal="centerContinuous" vertical="center" wrapText="1"/>
    </xf>
    <xf numFmtId="177" fontId="8" fillId="0" borderId="5" xfId="8" applyNumberFormat="1" applyFont="1" applyFill="1" applyBorder="1" applyAlignment="1">
      <alignment horizontal="right" vertical="center"/>
    </xf>
    <xf numFmtId="177" fontId="11" fillId="0" borderId="2" xfId="9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/>
    </xf>
    <xf numFmtId="2" fontId="8" fillId="0" borderId="5" xfId="8" applyNumberFormat="1" applyFont="1" applyFill="1" applyBorder="1" applyAlignment="1">
      <alignment horizontal="right" vertical="center"/>
    </xf>
    <xf numFmtId="2" fontId="8" fillId="0" borderId="8" xfId="8" applyNumberFormat="1" applyFont="1" applyFill="1" applyBorder="1" applyAlignment="1">
      <alignment horizontal="center" vertical="center" wrapText="1"/>
    </xf>
    <xf numFmtId="2" fontId="8" fillId="0" borderId="13" xfId="8" applyNumberFormat="1" applyFont="1" applyFill="1" applyBorder="1" applyAlignment="1">
      <alignment horizontal="center" vertical="center" wrapText="1"/>
    </xf>
    <xf numFmtId="2" fontId="11" fillId="0" borderId="0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horizontal="centerContinuous" vertical="top"/>
    </xf>
    <xf numFmtId="177" fontId="6" fillId="0" borderId="0" xfId="8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right" vertical="top"/>
    </xf>
    <xf numFmtId="177" fontId="11" fillId="0" borderId="0" xfId="8" applyNumberFormat="1" applyFont="1" applyFill="1" applyBorder="1"/>
    <xf numFmtId="199" fontId="11" fillId="0" borderId="0" xfId="0" applyNumberFormat="1" applyFont="1" applyFill="1" applyBorder="1" applyAlignment="1">
      <alignment vertical="center"/>
    </xf>
    <xf numFmtId="199" fontId="11" fillId="0" borderId="0" xfId="8" applyNumberFormat="1" applyFont="1" applyFill="1" applyBorder="1" applyAlignment="1">
      <alignment horizontal="right" vertical="center"/>
    </xf>
    <xf numFmtId="177" fontId="28" fillId="0" borderId="0" xfId="8" applyNumberFormat="1" applyFont="1" applyFill="1" applyAlignment="1">
      <alignment wrapText="1"/>
    </xf>
    <xf numFmtId="182" fontId="11" fillId="0" borderId="0" xfId="8" applyNumberFormat="1" applyFont="1" applyFill="1"/>
    <xf numFmtId="183" fontId="11" fillId="0" borderId="0" xfId="8" applyNumberFormat="1" applyFont="1" applyFill="1"/>
    <xf numFmtId="177" fontId="23" fillId="0" borderId="0" xfId="0" applyNumberFormat="1" applyFont="1" applyFill="1"/>
    <xf numFmtId="177" fontId="28" fillId="0" borderId="0" xfId="0" applyNumberFormat="1" applyFont="1" applyFill="1"/>
    <xf numFmtId="177" fontId="28" fillId="0" borderId="0" xfId="0" applyNumberFormat="1" applyFont="1" applyFill="1" applyAlignment="1">
      <alignment horizontal="center"/>
    </xf>
    <xf numFmtId="177" fontId="33" fillId="0" borderId="0" xfId="0" applyNumberFormat="1" applyFont="1" applyFill="1"/>
    <xf numFmtId="177" fontId="23" fillId="0" borderId="12" xfId="0" applyNumberFormat="1" applyFont="1" applyFill="1" applyBorder="1" applyAlignment="1">
      <alignment wrapText="1"/>
    </xf>
    <xf numFmtId="177" fontId="23" fillId="0" borderId="12" xfId="0" applyNumberFormat="1" applyFont="1" applyFill="1" applyBorder="1" applyAlignment="1">
      <alignment horizontal="center" wrapText="1"/>
    </xf>
    <xf numFmtId="199" fontId="11" fillId="0" borderId="17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8" fillId="0" borderId="15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2" fontId="11" fillId="0" borderId="0" xfId="12" applyNumberFormat="1" applyFont="1" applyFill="1" applyBorder="1" applyAlignment="1">
      <alignment vertical="center"/>
    </xf>
    <xf numFmtId="178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87" fontId="11" fillId="0" borderId="0" xfId="12" applyNumberFormat="1" applyFont="1" applyFill="1" applyBorder="1" applyAlignment="1">
      <alignment vertical="center"/>
    </xf>
    <xf numFmtId="199" fontId="11" fillId="0" borderId="0" xfId="0" applyNumberFormat="1" applyFont="1" applyFill="1" applyBorder="1" applyAlignment="1">
      <alignment horizontal="right" vertical="center"/>
    </xf>
    <xf numFmtId="43" fontId="11" fillId="0" borderId="0" xfId="12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distributed"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center" vertical="center"/>
    </xf>
    <xf numFmtId="200" fontId="11" fillId="0" borderId="0" xfId="0" applyNumberFormat="1" applyFont="1" applyFill="1" applyAlignment="1">
      <alignment vertical="center"/>
    </xf>
    <xf numFmtId="188" fontId="0" fillId="0" borderId="5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2" fontId="11" fillId="0" borderId="0" xfId="11" applyNumberFormat="1" applyFont="1" applyFill="1" applyAlignment="1">
      <alignment horizontal="right" vertical="center"/>
    </xf>
    <xf numFmtId="176" fontId="11" fillId="0" borderId="17" xfId="12" applyNumberFormat="1" applyFont="1" applyFill="1" applyBorder="1" applyAlignment="1">
      <alignment vertical="center"/>
    </xf>
    <xf numFmtId="176" fontId="11" fillId="0" borderId="0" xfId="12" applyNumberFormat="1" applyFont="1" applyFill="1" applyBorder="1" applyAlignment="1">
      <alignment vertical="center"/>
    </xf>
    <xf numFmtId="2" fontId="11" fillId="0" borderId="0" xfId="0" applyNumberFormat="1" applyFont="1" applyFill="1" applyAlignment="1">
      <alignment vertical="center"/>
    </xf>
    <xf numFmtId="200" fontId="11" fillId="0" borderId="17" xfId="0" applyNumberFormat="1" applyFont="1" applyFill="1" applyBorder="1" applyAlignment="1">
      <alignment vertical="center"/>
    </xf>
    <xf numFmtId="200" fontId="11" fillId="0" borderId="0" xfId="0" applyNumberFormat="1" applyFont="1" applyFill="1" applyAlignment="1">
      <alignment horizontal="right" vertical="center"/>
    </xf>
    <xf numFmtId="200" fontId="11" fillId="0" borderId="0" xfId="0" applyNumberFormat="1" applyFont="1" applyFill="1" applyBorder="1" applyAlignment="1">
      <alignment vertical="center"/>
    </xf>
    <xf numFmtId="200" fontId="11" fillId="0" borderId="0" xfId="0" applyNumberFormat="1" applyFont="1" applyFill="1" applyBorder="1" applyAlignment="1">
      <alignment horizontal="right" vertical="center"/>
    </xf>
    <xf numFmtId="200" fontId="24" fillId="0" borderId="0" xfId="0" applyNumberFormat="1" applyFont="1" applyFill="1" applyBorder="1" applyAlignment="1">
      <alignment vertical="center"/>
    </xf>
    <xf numFmtId="177" fontId="28" fillId="0" borderId="11" xfId="0" applyNumberFormat="1" applyFont="1" applyFill="1" applyBorder="1"/>
    <xf numFmtId="177" fontId="23" fillId="0" borderId="7" xfId="0" applyNumberFormat="1" applyFont="1" applyFill="1" applyBorder="1" applyAlignment="1">
      <alignment vertical="center"/>
    </xf>
    <xf numFmtId="177" fontId="23" fillId="0" borderId="0" xfId="0" applyNumberFormat="1" applyFont="1" applyFill="1" applyAlignment="1">
      <alignment wrapText="1"/>
    </xf>
    <xf numFmtId="177" fontId="23" fillId="0" borderId="20" xfId="0" applyNumberFormat="1" applyFont="1" applyFill="1" applyBorder="1" applyAlignment="1">
      <alignment vertical="center"/>
    </xf>
    <xf numFmtId="177" fontId="23" fillId="0" borderId="20" xfId="0" applyNumberFormat="1" applyFont="1" applyFill="1" applyBorder="1" applyAlignment="1">
      <alignment horizontal="right" vertical="center"/>
    </xf>
    <xf numFmtId="177" fontId="23" fillId="0" borderId="15" xfId="0" applyNumberFormat="1" applyFont="1" applyFill="1" applyBorder="1" applyAlignment="1">
      <alignment vertical="center"/>
    </xf>
    <xf numFmtId="177" fontId="28" fillId="0" borderId="0" xfId="0" applyNumberFormat="1" applyFont="1" applyFill="1" applyBorder="1"/>
    <xf numFmtId="187" fontId="24" fillId="0" borderId="0" xfId="0" applyNumberFormat="1" applyFont="1" applyFill="1" applyAlignment="1">
      <alignment horizontal="right" vertical="center"/>
    </xf>
    <xf numFmtId="177" fontId="11" fillId="0" borderId="22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87" fontId="2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176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horizontal="right" vertical="center"/>
    </xf>
    <xf numFmtId="200" fontId="11" fillId="0" borderId="17" xfId="0" applyNumberFormat="1" applyFont="1" applyFill="1" applyBorder="1" applyAlignment="1">
      <alignment horizontal="right" vertical="center"/>
    </xf>
    <xf numFmtId="199" fontId="24" fillId="0" borderId="0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95" fontId="11" fillId="0" borderId="0" xfId="5" applyNumberFormat="1" applyFont="1" applyFill="1" applyBorder="1" applyAlignment="1">
      <alignment vertical="center"/>
    </xf>
    <xf numFmtId="178" fontId="6" fillId="0" borderId="0" xfId="5" applyNumberFormat="1" applyFont="1" applyFill="1" applyAlignment="1">
      <alignment horizontal="centerContinuous" vertical="top"/>
    </xf>
    <xf numFmtId="177" fontId="6" fillId="0" borderId="0" xfId="5" applyNumberFormat="1" applyFont="1" applyFill="1" applyAlignment="1">
      <alignment horizontal="centerContinuous" vertical="top"/>
    </xf>
    <xf numFmtId="178" fontId="8" fillId="0" borderId="0" xfId="5" applyNumberFormat="1" applyFont="1" applyFill="1" applyAlignment="1">
      <alignment horizontal="right" vertical="center"/>
    </xf>
    <xf numFmtId="178" fontId="8" fillId="0" borderId="5" xfId="5" applyNumberFormat="1" applyFont="1" applyFill="1" applyBorder="1"/>
    <xf numFmtId="178" fontId="8" fillId="0" borderId="12" xfId="5" applyNumberFormat="1" applyFont="1" applyFill="1" applyBorder="1" applyAlignment="1">
      <alignment horizontal="center" vertical="center" wrapText="1"/>
    </xf>
    <xf numFmtId="178" fontId="8" fillId="0" borderId="0" xfId="5" applyNumberFormat="1" applyFont="1" applyFill="1" applyAlignment="1">
      <alignment horizontal="center" vertical="center" wrapText="1"/>
    </xf>
    <xf numFmtId="178" fontId="8" fillId="0" borderId="0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/>
    </xf>
    <xf numFmtId="178" fontId="11" fillId="0" borderId="0" xfId="0" applyNumberFormat="1" applyFont="1" applyFill="1"/>
    <xf numFmtId="177" fontId="23" fillId="0" borderId="12" xfId="5" applyNumberFormat="1" applyFont="1" applyFill="1" applyBorder="1" applyAlignment="1">
      <alignment horizontal="left" vertical="center"/>
    </xf>
    <xf numFmtId="177" fontId="28" fillId="0" borderId="0" xfId="5" applyNumberFormat="1" applyFont="1" applyFill="1" applyAlignment="1">
      <alignment vertical="center"/>
    </xf>
    <xf numFmtId="177" fontId="28" fillId="0" borderId="0" xfId="5" applyNumberFormat="1" applyFont="1" applyFill="1" applyBorder="1" applyAlignment="1">
      <alignment vertical="center"/>
    </xf>
    <xf numFmtId="177" fontId="23" fillId="0" borderId="12" xfId="5" applyNumberFormat="1" applyFont="1" applyFill="1" applyBorder="1" applyAlignment="1">
      <alignment horizontal="left" vertical="center" wrapText="1"/>
    </xf>
    <xf numFmtId="177" fontId="23" fillId="0" borderId="0" xfId="5" applyNumberFormat="1" applyFont="1" applyFill="1" applyBorder="1" applyAlignment="1">
      <alignment horizontal="left" vertical="center" wrapText="1"/>
    </xf>
    <xf numFmtId="178" fontId="11" fillId="0" borderId="0" xfId="5" applyNumberFormat="1" applyFont="1" applyFill="1" applyBorder="1" applyAlignment="1">
      <alignment horizontal="center" vertical="center"/>
    </xf>
    <xf numFmtId="179" fontId="12" fillId="0" borderId="18" xfId="5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 indent="1"/>
    </xf>
    <xf numFmtId="178" fontId="15" fillId="0" borderId="0" xfId="5" applyNumberFormat="1" applyFont="1" applyFill="1" applyBorder="1"/>
    <xf numFmtId="178" fontId="8" fillId="0" borderId="5" xfId="5" applyNumberFormat="1" applyFont="1" applyFill="1" applyBorder="1" applyAlignment="1">
      <alignment horizontal="center"/>
    </xf>
    <xf numFmtId="178" fontId="8" fillId="0" borderId="0" xfId="5" applyNumberFormat="1" applyFont="1" applyFill="1" applyAlignment="1">
      <alignment wrapText="1"/>
    </xf>
    <xf numFmtId="199" fontId="11" fillId="0" borderId="0" xfId="5" applyNumberFormat="1" applyFont="1" applyFill="1" applyBorder="1" applyAlignment="1">
      <alignment vertical="center"/>
    </xf>
    <xf numFmtId="178" fontId="6" fillId="0" borderId="0" xfId="5" applyNumberFormat="1" applyFont="1" applyFill="1" applyAlignment="1">
      <alignment vertical="center"/>
    </xf>
    <xf numFmtId="178" fontId="8" fillId="0" borderId="0" xfId="5" applyNumberFormat="1" applyFont="1" applyFill="1" applyBorder="1" applyAlignment="1">
      <alignment horizontal="right" vertical="center"/>
    </xf>
    <xf numFmtId="177" fontId="8" fillId="0" borderId="10" xfId="10" applyNumberFormat="1" applyFont="1" applyFill="1" applyBorder="1" applyAlignment="1">
      <alignment horizontal="centerContinuous" vertical="center" wrapText="1"/>
    </xf>
    <xf numFmtId="177" fontId="8" fillId="0" borderId="0" xfId="1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Alignment="1">
      <alignment horizontal="right" vertical="center"/>
    </xf>
    <xf numFmtId="178" fontId="6" fillId="0" borderId="0" xfId="5" applyNumberFormat="1" applyFont="1" applyFill="1" applyAlignment="1">
      <alignment horizontal="right" vertical="top"/>
    </xf>
    <xf numFmtId="2" fontId="11" fillId="0" borderId="18" xfId="5" applyNumberFormat="1" applyFont="1" applyFill="1" applyBorder="1" applyAlignment="1">
      <alignment horizontal="right" vertical="center"/>
    </xf>
    <xf numFmtId="177" fontId="27" fillId="0" borderId="18" xfId="5" applyNumberFormat="1" applyFont="1" applyFill="1" applyBorder="1" applyAlignment="1">
      <alignment horizontal="right" vertical="center"/>
    </xf>
    <xf numFmtId="2" fontId="11" fillId="0" borderId="0" xfId="5" applyNumberFormat="1" applyFont="1" applyFill="1" applyBorder="1" applyAlignment="1">
      <alignment horizontal="right" vertical="center"/>
    </xf>
    <xf numFmtId="177" fontId="27" fillId="0" borderId="0" xfId="5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01" fontId="11" fillId="0" borderId="0" xfId="5" applyNumberFormat="1" applyFont="1" applyFill="1" applyBorder="1" applyAlignment="1">
      <alignment horizontal="right" vertical="center"/>
    </xf>
    <xf numFmtId="201" fontId="11" fillId="0" borderId="0" xfId="0" applyNumberFormat="1" applyFont="1" applyFill="1" applyAlignment="1">
      <alignment horizontal="right" vertical="center"/>
    </xf>
    <xf numFmtId="201" fontId="11" fillId="0" borderId="0" xfId="0" applyNumberFormat="1" applyFont="1" applyFill="1" applyAlignment="1">
      <alignment vertical="center"/>
    </xf>
    <xf numFmtId="201" fontId="0" fillId="0" borderId="0" xfId="5" applyNumberFormat="1" applyFont="1" applyFill="1" applyBorder="1" applyAlignment="1">
      <alignment horizontal="right" vertical="center"/>
    </xf>
    <xf numFmtId="201" fontId="0" fillId="0" borderId="5" xfId="5" applyNumberFormat="1" applyFont="1" applyFill="1" applyBorder="1" applyAlignment="1">
      <alignment horizontal="right" vertical="center"/>
    </xf>
    <xf numFmtId="178" fontId="6" fillId="0" borderId="0" xfId="5" applyNumberFormat="1" applyFont="1" applyFill="1" applyBorder="1" applyAlignment="1">
      <alignment horizontal="centerContinuous" vertical="top"/>
    </xf>
    <xf numFmtId="178" fontId="6" fillId="0" borderId="0" xfId="5" applyNumberFormat="1" applyFont="1" applyFill="1" applyBorder="1" applyAlignment="1">
      <alignment horizontal="right" vertical="center"/>
    </xf>
    <xf numFmtId="178" fontId="6" fillId="0" borderId="0" xfId="5" applyNumberFormat="1" applyFont="1" applyFill="1" applyBorder="1" applyAlignment="1">
      <alignment horizontal="left" vertical="center"/>
    </xf>
    <xf numFmtId="177" fontId="8" fillId="0" borderId="4" xfId="5" applyNumberFormat="1" applyFont="1" applyFill="1" applyBorder="1" applyAlignment="1">
      <alignment horizontal="centerContinuous" vertical="center"/>
    </xf>
    <xf numFmtId="178" fontId="15" fillId="0" borderId="2" xfId="5" applyNumberFormat="1" applyFont="1" applyFill="1" applyBorder="1" applyAlignment="1">
      <alignment horizontal="center"/>
    </xf>
    <xf numFmtId="178" fontId="8" fillId="0" borderId="1" xfId="5" applyNumberFormat="1" applyFont="1" applyFill="1" applyBorder="1" applyAlignment="1">
      <alignment vertical="center" wrapText="1"/>
    </xf>
    <xf numFmtId="178" fontId="8" fillId="0" borderId="2" xfId="5" applyNumberFormat="1" applyFont="1" applyFill="1" applyBorder="1" applyAlignment="1">
      <alignment vertical="center" wrapText="1"/>
    </xf>
    <xf numFmtId="178" fontId="8" fillId="0" borderId="3" xfId="5" applyNumberFormat="1" applyFont="1" applyFill="1" applyBorder="1" applyAlignment="1">
      <alignment vertical="center" wrapText="1"/>
    </xf>
    <xf numFmtId="199" fontId="11" fillId="0" borderId="17" xfId="5" applyNumberFormat="1" applyFont="1" applyFill="1" applyBorder="1" applyAlignment="1">
      <alignment vertical="center"/>
    </xf>
    <xf numFmtId="195" fontId="11" fillId="0" borderId="17" xfId="5" applyNumberFormat="1" applyFont="1" applyFill="1" applyBorder="1" applyAlignment="1">
      <alignment vertical="center"/>
    </xf>
    <xf numFmtId="195" fontId="11" fillId="0" borderId="17" xfId="8" applyNumberFormat="1" applyFont="1" applyFill="1" applyBorder="1" applyAlignment="1">
      <alignment vertical="center"/>
    </xf>
    <xf numFmtId="195" fontId="11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/>
    <xf numFmtId="178" fontId="8" fillId="0" borderId="0" xfId="6" applyNumberFormat="1" applyFont="1" applyFill="1" applyAlignment="1">
      <alignment horizontal="center"/>
    </xf>
    <xf numFmtId="178" fontId="8" fillId="0" borderId="5" xfId="6" applyNumberFormat="1" applyFont="1" applyFill="1" applyBorder="1" applyAlignment="1">
      <alignment horizontal="right" vertical="center"/>
    </xf>
    <xf numFmtId="178" fontId="8" fillId="0" borderId="1" xfId="6" applyNumberFormat="1" applyFont="1" applyFill="1" applyBorder="1" applyAlignment="1">
      <alignment horizontal="center" vertical="center" wrapText="1"/>
    </xf>
    <xf numFmtId="178" fontId="8" fillId="0" borderId="2" xfId="6" applyNumberFormat="1" applyFont="1" applyFill="1" applyBorder="1" applyAlignment="1">
      <alignment horizontal="center" vertical="center" wrapText="1"/>
    </xf>
    <xf numFmtId="178" fontId="11" fillId="0" borderId="2" xfId="6" applyNumberFormat="1" applyFont="1" applyFill="1" applyBorder="1" applyAlignment="1">
      <alignment horizontal="center" vertical="center"/>
    </xf>
    <xf numFmtId="179" fontId="11" fillId="0" borderId="16" xfId="6" applyNumberFormat="1" applyFont="1" applyFill="1" applyBorder="1" applyAlignment="1">
      <alignment vertical="center"/>
    </xf>
    <xf numFmtId="179" fontId="11" fillId="0" borderId="18" xfId="6" applyNumberFormat="1" applyFont="1" applyFill="1" applyBorder="1" applyAlignment="1">
      <alignment vertical="center"/>
    </xf>
    <xf numFmtId="179" fontId="11" fillId="0" borderId="17" xfId="6" applyNumberFormat="1" applyFont="1" applyFill="1" applyBorder="1" applyAlignment="1">
      <alignment vertical="center"/>
    </xf>
    <xf numFmtId="179" fontId="11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distributed" vertical="center"/>
    </xf>
    <xf numFmtId="178" fontId="13" fillId="0" borderId="0" xfId="6" applyNumberFormat="1" applyFont="1" applyFill="1" applyBorder="1" applyAlignment="1">
      <alignment horizontal="distributed" vertical="center"/>
    </xf>
    <xf numFmtId="178" fontId="15" fillId="0" borderId="0" xfId="6" applyNumberFormat="1" applyFont="1" applyFill="1"/>
    <xf numFmtId="178" fontId="15" fillId="0" borderId="0" xfId="6" applyNumberFormat="1" applyFont="1" applyFill="1" applyAlignment="1">
      <alignment horizontal="center"/>
    </xf>
    <xf numFmtId="178" fontId="6" fillId="0" borderId="0" xfId="6" applyNumberFormat="1" applyFont="1" applyFill="1"/>
    <xf numFmtId="177" fontId="8" fillId="0" borderId="4" xfId="9" applyNumberFormat="1" applyFont="1" applyFill="1" applyBorder="1" applyAlignment="1">
      <alignment horizontal="centerContinuous" vertical="center"/>
    </xf>
    <xf numFmtId="177" fontId="8" fillId="0" borderId="14" xfId="9" applyNumberFormat="1" applyFont="1" applyFill="1" applyBorder="1" applyAlignment="1">
      <alignment horizontal="centerContinuous" vertical="center"/>
    </xf>
    <xf numFmtId="178" fontId="11" fillId="0" borderId="0" xfId="6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179" fontId="11" fillId="0" borderId="0" xfId="0" applyNumberFormat="1" applyFont="1" applyFill="1"/>
    <xf numFmtId="178" fontId="12" fillId="0" borderId="0" xfId="5" applyNumberFormat="1" applyFont="1" applyFill="1"/>
    <xf numFmtId="178" fontId="12" fillId="0" borderId="0" xfId="5" applyNumberFormat="1" applyFont="1" applyFill="1" applyAlignment="1">
      <alignment horizontal="center"/>
    </xf>
    <xf numFmtId="178" fontId="8" fillId="0" borderId="21" xfId="5" applyNumberFormat="1" applyFont="1" applyFill="1" applyBorder="1" applyAlignment="1">
      <alignment horizontal="center" vertical="center" wrapText="1"/>
    </xf>
    <xf numFmtId="2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Alignment="1"/>
    <xf numFmtId="177" fontId="11" fillId="0" borderId="0" xfId="5" applyNumberFormat="1" applyFont="1" applyFill="1" applyAlignment="1">
      <alignment vertical="center"/>
    </xf>
    <xf numFmtId="178" fontId="11" fillId="0" borderId="0" xfId="5" applyNumberFormat="1" applyFont="1" applyFill="1" applyAlignment="1">
      <alignment vertical="center"/>
    </xf>
    <xf numFmtId="0" fontId="11" fillId="0" borderId="0" xfId="5" applyFont="1" applyFill="1"/>
    <xf numFmtId="2" fontId="11" fillId="0" borderId="17" xfId="0" applyNumberFormat="1" applyFont="1" applyFill="1" applyBorder="1" applyAlignment="1">
      <alignment horizontal="right" vertical="center"/>
    </xf>
    <xf numFmtId="201" fontId="11" fillId="0" borderId="17" xfId="5" applyNumberFormat="1" applyFont="1" applyFill="1" applyBorder="1" applyAlignment="1">
      <alignment horizontal="right" vertical="center"/>
    </xf>
    <xf numFmtId="178" fontId="30" fillId="0" borderId="0" xfId="5" applyNumberFormat="1" applyFont="1" applyFill="1"/>
    <xf numFmtId="2" fontId="11" fillId="0" borderId="16" xfId="5" applyNumberFormat="1" applyFont="1" applyFill="1" applyBorder="1" applyAlignment="1">
      <alignment horizontal="right" vertical="center"/>
    </xf>
    <xf numFmtId="178" fontId="32" fillId="0" borderId="0" xfId="5" applyNumberFormat="1" applyFont="1" applyFill="1"/>
    <xf numFmtId="178" fontId="32" fillId="0" borderId="0" xfId="5" applyNumberFormat="1" applyFont="1" applyFill="1" applyAlignment="1">
      <alignment horizontal="center"/>
    </xf>
    <xf numFmtId="178" fontId="8" fillId="0" borderId="0" xfId="5" applyNumberFormat="1" applyFont="1" applyFill="1" applyBorder="1"/>
    <xf numFmtId="178" fontId="6" fillId="0" borderId="0" xfId="5" applyNumberFormat="1" applyFont="1" applyFill="1" applyAlignment="1">
      <alignment horizontal="centerContinuous" vertical="center"/>
    </xf>
    <xf numFmtId="178" fontId="6" fillId="0" borderId="0" xfId="5" applyNumberFormat="1" applyFont="1" applyFill="1" applyBorder="1"/>
    <xf numFmtId="178" fontId="30" fillId="0" borderId="0" xfId="5" applyNumberFormat="1" applyFont="1" applyFill="1" applyBorder="1"/>
    <xf numFmtId="2" fontId="11" fillId="0" borderId="0" xfId="5" applyNumberFormat="1" applyFont="1" applyFill="1" applyAlignment="1">
      <alignment horizontal="right" vertical="center"/>
    </xf>
    <xf numFmtId="179" fontId="11" fillId="0" borderId="0" xfId="5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right" vertical="center"/>
    </xf>
    <xf numFmtId="201" fontId="11" fillId="0" borderId="0" xfId="5" applyNumberFormat="1" applyFont="1" applyFill="1" applyAlignment="1">
      <alignment horizontal="right" vertical="center"/>
    </xf>
    <xf numFmtId="178" fontId="11" fillId="0" borderId="0" xfId="5" applyNumberFormat="1" applyFont="1" applyFill="1" applyAlignment="1">
      <alignment horizontal="right"/>
    </xf>
    <xf numFmtId="179" fontId="11" fillId="0" borderId="17" xfId="0" applyNumberFormat="1" applyFont="1" applyFill="1" applyBorder="1" applyAlignment="1">
      <alignment horizontal="right" vertical="center"/>
    </xf>
    <xf numFmtId="201" fontId="11" fillId="0" borderId="17" xfId="0" applyNumberFormat="1" applyFont="1" applyFill="1" applyBorder="1" applyAlignment="1">
      <alignment horizontal="right" vertical="center"/>
    </xf>
    <xf numFmtId="178" fontId="11" fillId="0" borderId="16" xfId="5" applyNumberFormat="1" applyFont="1" applyFill="1" applyBorder="1" applyAlignment="1">
      <alignment horizontal="right" vertical="center"/>
    </xf>
    <xf numFmtId="178" fontId="11" fillId="0" borderId="18" xfId="5" applyNumberFormat="1" applyFont="1" applyFill="1" applyBorder="1" applyAlignment="1">
      <alignment horizontal="right" vertical="center"/>
    </xf>
    <xf numFmtId="178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2" fontId="11" fillId="0" borderId="0" xfId="11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horizontal="right" vertical="center"/>
    </xf>
    <xf numFmtId="201" fontId="11" fillId="0" borderId="0" xfId="11" applyNumberFormat="1" applyFont="1" applyFill="1" applyBorder="1" applyAlignment="1">
      <alignment horizontal="right" vertical="center"/>
    </xf>
    <xf numFmtId="201" fontId="11" fillId="0" borderId="0" xfId="0" applyNumberFormat="1" applyFont="1" applyFill="1" applyBorder="1" applyAlignment="1">
      <alignment horizontal="right" vertical="center"/>
    </xf>
    <xf numFmtId="176" fontId="11" fillId="0" borderId="16" xfId="5" applyNumberFormat="1" applyFont="1" applyFill="1" applyBorder="1" applyAlignment="1">
      <alignment horizontal="right" vertical="center"/>
    </xf>
    <xf numFmtId="176" fontId="11" fillId="0" borderId="18" xfId="5" applyNumberFormat="1" applyFont="1" applyFill="1" applyBorder="1" applyAlignment="1">
      <alignment horizontal="right" vertical="center"/>
    </xf>
    <xf numFmtId="186" fontId="11" fillId="0" borderId="0" xfId="5" applyNumberFormat="1" applyFont="1" applyFill="1"/>
    <xf numFmtId="200" fontId="11" fillId="0" borderId="17" xfId="5" applyNumberFormat="1" applyFont="1" applyFill="1" applyBorder="1" applyAlignment="1">
      <alignment horizontal="right" vertical="center"/>
    </xf>
    <xf numFmtId="200" fontId="11" fillId="0" borderId="0" xfId="5" applyNumberFormat="1" applyFont="1" applyFill="1" applyBorder="1" applyAlignment="1">
      <alignment horizontal="right" vertical="center"/>
    </xf>
    <xf numFmtId="178" fontId="8" fillId="0" borderId="0" xfId="5" applyNumberFormat="1" applyFont="1" applyFill="1" applyAlignment="1">
      <alignment horizontal="left"/>
    </xf>
    <xf numFmtId="178" fontId="6" fillId="0" borderId="0" xfId="5" applyNumberFormat="1" applyFont="1" applyFill="1" applyAlignment="1">
      <alignment horizontal="centerContinuous" vertical="top" wrapText="1"/>
    </xf>
    <xf numFmtId="178" fontId="6" fillId="0" borderId="0" xfId="5" applyNumberFormat="1" applyFont="1" applyFill="1" applyBorder="1" applyAlignment="1">
      <alignment wrapText="1"/>
    </xf>
    <xf numFmtId="178" fontId="6" fillId="0" borderId="0" xfId="5" applyNumberFormat="1" applyFont="1" applyFill="1" applyAlignment="1">
      <alignment wrapText="1"/>
    </xf>
    <xf numFmtId="0" fontId="30" fillId="0" borderId="0" xfId="0" applyFont="1" applyFill="1"/>
    <xf numFmtId="178" fontId="8" fillId="0" borderId="14" xfId="5" applyNumberFormat="1" applyFont="1" applyFill="1" applyBorder="1" applyAlignment="1">
      <alignment horizontal="center" vertical="top" wrapText="1"/>
    </xf>
    <xf numFmtId="178" fontId="8" fillId="0" borderId="4" xfId="5" applyNumberFormat="1" applyFont="1" applyFill="1" applyBorder="1" applyAlignment="1">
      <alignment horizontal="center" vertical="top" wrapText="1"/>
    </xf>
    <xf numFmtId="0" fontId="2" fillId="0" borderId="0" xfId="7" applyFont="1" applyFill="1">
      <alignment vertical="center"/>
    </xf>
    <xf numFmtId="180" fontId="2" fillId="0" borderId="0" xfId="7" applyNumberFormat="1" applyFont="1" applyFill="1">
      <alignment vertical="center"/>
    </xf>
    <xf numFmtId="201" fontId="35" fillId="0" borderId="0" xfId="5" applyNumberFormat="1" applyFont="1" applyFill="1" applyBorder="1" applyAlignment="1">
      <alignment horizontal="right" vertical="center"/>
    </xf>
    <xf numFmtId="202" fontId="36" fillId="0" borderId="0" xfId="6" applyNumberFormat="1" applyFont="1" applyFill="1" applyBorder="1" applyAlignment="1">
      <alignment horizontal="right" vertical="center"/>
    </xf>
    <xf numFmtId="203" fontId="36" fillId="0" borderId="0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vertical="center"/>
    </xf>
    <xf numFmtId="178" fontId="6" fillId="0" borderId="0" xfId="6" applyNumberFormat="1" applyFont="1" applyFill="1" applyAlignment="1">
      <alignment vertical="top"/>
    </xf>
    <xf numFmtId="2" fontId="12" fillId="0" borderId="0" xfId="6" applyNumberFormat="1" applyFont="1" applyFill="1" applyBorder="1" applyAlignment="1">
      <alignment horizontal="right" vertical="center"/>
    </xf>
    <xf numFmtId="178" fontId="11" fillId="0" borderId="0" xfId="6" applyNumberFormat="1" applyFont="1" applyFill="1"/>
    <xf numFmtId="178" fontId="11" fillId="0" borderId="0" xfId="6" applyNumberFormat="1" applyFont="1" applyFill="1" applyBorder="1" applyAlignment="1">
      <alignment horizontal="center" vertical="center"/>
    </xf>
    <xf numFmtId="2" fontId="12" fillId="0" borderId="17" xfId="6" applyNumberFormat="1" applyFont="1" applyFill="1" applyBorder="1" applyAlignment="1">
      <alignment horizontal="right" vertical="center"/>
    </xf>
    <xf numFmtId="178" fontId="11" fillId="0" borderId="17" xfId="6" applyNumberFormat="1" applyFont="1" applyFill="1" applyBorder="1" applyAlignment="1">
      <alignment horizontal="right" vertical="center"/>
    </xf>
    <xf numFmtId="179" fontId="11" fillId="0" borderId="17" xfId="6" applyNumberFormat="1" applyFont="1" applyFill="1" applyBorder="1" applyAlignment="1">
      <alignment horizontal="right" vertical="center"/>
    </xf>
    <xf numFmtId="179" fontId="13" fillId="0" borderId="17" xfId="6" applyNumberFormat="1" applyFont="1" applyFill="1" applyBorder="1" applyAlignment="1">
      <alignment horizontal="right" vertical="top"/>
    </xf>
    <xf numFmtId="179" fontId="13" fillId="0" borderId="0" xfId="6" applyNumberFormat="1" applyFont="1" applyFill="1" applyBorder="1" applyAlignment="1">
      <alignment horizontal="right" vertical="top"/>
    </xf>
    <xf numFmtId="179" fontId="12" fillId="0" borderId="0" xfId="6" applyNumberFormat="1" applyFont="1" applyFill="1" applyBorder="1" applyAlignment="1">
      <alignment horizontal="right" vertical="top"/>
    </xf>
    <xf numFmtId="179" fontId="12" fillId="0" borderId="17" xfId="6" applyNumberFormat="1" applyFont="1" applyFill="1" applyBorder="1" applyAlignment="1">
      <alignment horizontal="right" vertical="top"/>
    </xf>
    <xf numFmtId="2" fontId="35" fillId="0" borderId="0" xfId="6" applyNumberFormat="1" applyFont="1" applyFill="1" applyBorder="1" applyAlignment="1">
      <alignment horizontal="right" vertical="center"/>
    </xf>
    <xf numFmtId="179" fontId="11" fillId="0" borderId="17" xfId="14" applyNumberFormat="1" applyFont="1" applyFill="1" applyBorder="1" applyAlignment="1">
      <alignment vertical="center"/>
    </xf>
    <xf numFmtId="2" fontId="11" fillId="0" borderId="0" xfId="6" applyNumberFormat="1" applyFont="1" applyFill="1" applyBorder="1" applyAlignment="1">
      <alignment horizontal="right" vertical="center"/>
    </xf>
    <xf numFmtId="179" fontId="11" fillId="0" borderId="0" xfId="6" applyNumberFormat="1" applyFont="1" applyFill="1" applyBorder="1" applyAlignment="1">
      <alignment horizontal="right" vertical="center"/>
    </xf>
    <xf numFmtId="179" fontId="11" fillId="0" borderId="0" xfId="14" applyNumberFormat="1" applyFont="1" applyFill="1" applyBorder="1" applyAlignment="1">
      <alignment vertical="center"/>
    </xf>
    <xf numFmtId="198" fontId="11" fillId="0" borderId="17" xfId="14" applyNumberFormat="1" applyFont="1" applyFill="1" applyBorder="1" applyAlignment="1">
      <alignment vertical="center"/>
    </xf>
    <xf numFmtId="202" fontId="11" fillId="0" borderId="0" xfId="6" applyNumberFormat="1" applyFont="1" applyFill="1" applyBorder="1" applyAlignment="1">
      <alignment horizontal="right" vertical="center"/>
    </xf>
    <xf numFmtId="198" fontId="11" fillId="0" borderId="0" xfId="14" applyNumberFormat="1" applyFont="1" applyFill="1" applyBorder="1" applyAlignment="1">
      <alignment vertical="center"/>
    </xf>
    <xf numFmtId="203" fontId="11" fillId="0" borderId="0" xfId="6" applyNumberFormat="1" applyFont="1" applyFill="1" applyBorder="1" applyAlignment="1">
      <alignment horizontal="right" vertical="center"/>
    </xf>
    <xf numFmtId="198" fontId="36" fillId="0" borderId="0" xfId="6" applyNumberFormat="1" applyFont="1" applyFill="1" applyBorder="1" applyAlignment="1">
      <alignment horizontal="right" vertical="center"/>
    </xf>
    <xf numFmtId="177" fontId="28" fillId="0" borderId="0" xfId="14" applyNumberFormat="1" applyFont="1" applyFill="1" applyAlignment="1">
      <alignment vertical="top"/>
    </xf>
    <xf numFmtId="177" fontId="28" fillId="0" borderId="0" xfId="14" applyNumberFormat="1" applyFont="1" applyFill="1"/>
    <xf numFmtId="198" fontId="35" fillId="0" borderId="17" xfId="0" applyNumberFormat="1" applyFont="1" applyFill="1" applyBorder="1" applyAlignment="1">
      <alignment vertical="center"/>
    </xf>
    <xf numFmtId="203" fontId="35" fillId="0" borderId="0" xfId="6" applyNumberFormat="1" applyFont="1" applyFill="1" applyBorder="1" applyAlignment="1">
      <alignment horizontal="right" vertical="center"/>
    </xf>
    <xf numFmtId="198" fontId="28" fillId="0" borderId="17" xfId="0" applyNumberFormat="1" applyFont="1" applyFill="1" applyBorder="1" applyAlignment="1">
      <alignment vertical="center"/>
    </xf>
    <xf numFmtId="203" fontId="28" fillId="0" borderId="0" xfId="0" applyNumberFormat="1" applyFont="1" applyFill="1" applyBorder="1" applyAlignment="1">
      <alignment vertical="center"/>
    </xf>
    <xf numFmtId="198" fontId="28" fillId="0" borderId="0" xfId="6" applyNumberFormat="1" applyFont="1" applyFill="1" applyBorder="1" applyAlignment="1">
      <alignment horizontal="right" vertical="center"/>
    </xf>
    <xf numFmtId="203" fontId="28" fillId="0" borderId="0" xfId="6" applyNumberFormat="1" applyFont="1" applyFill="1" applyBorder="1" applyAlignment="1">
      <alignment horizontal="right" vertical="center"/>
    </xf>
    <xf numFmtId="198" fontId="28" fillId="0" borderId="5" xfId="6" applyNumberFormat="1" applyFont="1" applyFill="1" applyBorder="1" applyAlignment="1">
      <alignment horizontal="right" vertical="center"/>
    </xf>
    <xf numFmtId="203" fontId="28" fillId="0" borderId="5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horizontal="right" vertical="top"/>
    </xf>
    <xf numFmtId="178" fontId="8" fillId="0" borderId="0" xfId="6" applyNumberFormat="1" applyFont="1" applyFill="1" applyAlignment="1">
      <alignment horizontal="center" vertical="center" wrapText="1"/>
    </xf>
    <xf numFmtId="178" fontId="23" fillId="0" borderId="7" xfId="6" applyNumberFormat="1" applyFont="1" applyFill="1" applyBorder="1" applyAlignment="1">
      <alignment vertical="center" wrapText="1"/>
    </xf>
    <xf numFmtId="178" fontId="23" fillId="0" borderId="7" xfId="6" applyNumberFormat="1" applyFont="1" applyFill="1" applyBorder="1" applyAlignment="1">
      <alignment horizontal="center" vertical="center" wrapText="1"/>
    </xf>
    <xf numFmtId="178" fontId="8" fillId="0" borderId="0" xfId="6" applyNumberFormat="1" applyFont="1" applyFill="1" applyBorder="1" applyAlignment="1">
      <alignment horizontal="center" vertical="center" wrapText="1"/>
    </xf>
    <xf numFmtId="2" fontId="12" fillId="0" borderId="18" xfId="6" applyNumberFormat="1" applyFont="1" applyFill="1" applyBorder="1" applyAlignment="1">
      <alignment horizontal="right" vertical="center"/>
    </xf>
    <xf numFmtId="178" fontId="35" fillId="0" borderId="2" xfId="6" applyNumberFormat="1" applyFont="1" applyFill="1" applyBorder="1" applyAlignment="1">
      <alignment horizontal="center" vertical="center"/>
    </xf>
    <xf numFmtId="179" fontId="35" fillId="0" borderId="17" xfId="6" applyNumberFormat="1" applyFont="1" applyFill="1" applyBorder="1" applyAlignment="1">
      <alignment horizontal="right" vertical="center"/>
    </xf>
    <xf numFmtId="178" fontId="35" fillId="0" borderId="0" xfId="6" applyNumberFormat="1" applyFont="1" applyFill="1"/>
    <xf numFmtId="178" fontId="35" fillId="0" borderId="0" xfId="6" applyNumberFormat="1" applyFont="1" applyFill="1" applyBorder="1" applyAlignment="1">
      <alignment horizontal="center" vertical="center"/>
    </xf>
    <xf numFmtId="179" fontId="35" fillId="0" borderId="17" xfId="0" applyNumberFormat="1" applyFont="1" applyFill="1" applyBorder="1" applyAlignment="1">
      <alignment vertical="center"/>
    </xf>
    <xf numFmtId="189" fontId="35" fillId="0" borderId="0" xfId="6" applyNumberFormat="1" applyFont="1" applyFill="1" applyBorder="1" applyAlignment="1">
      <alignment horizontal="right" vertical="center"/>
    </xf>
    <xf numFmtId="179" fontId="35" fillId="0" borderId="0" xfId="0" applyNumberFormat="1" applyFont="1" applyFill="1" applyBorder="1" applyAlignment="1">
      <alignment vertical="center"/>
    </xf>
    <xf numFmtId="198" fontId="35" fillId="0" borderId="0" xfId="0" applyNumberFormat="1" applyFont="1" applyFill="1" applyBorder="1" applyAlignment="1">
      <alignment vertical="center"/>
    </xf>
    <xf numFmtId="198" fontId="35" fillId="0" borderId="0" xfId="6" applyNumberFormat="1" applyFont="1" applyFill="1" applyBorder="1" applyAlignment="1">
      <alignment horizontal="right" vertical="center"/>
    </xf>
    <xf numFmtId="203" fontId="35" fillId="0" borderId="0" xfId="0" applyNumberFormat="1" applyFont="1" applyFill="1" applyAlignment="1">
      <alignment vertical="center"/>
    </xf>
    <xf numFmtId="203" fontId="39" fillId="0" borderId="0" xfId="7" applyNumberFormat="1" applyFont="1" applyFill="1">
      <alignment vertical="center"/>
    </xf>
    <xf numFmtId="178" fontId="28" fillId="0" borderId="0" xfId="6" applyNumberFormat="1" applyFont="1" applyFill="1"/>
    <xf numFmtId="189" fontId="28" fillId="0" borderId="0" xfId="0" applyNumberFormat="1" applyFont="1" applyFill="1" applyAlignment="1">
      <alignment vertical="center"/>
    </xf>
    <xf numFmtId="178" fontId="23" fillId="0" borderId="0" xfId="6" applyNumberFormat="1" applyFont="1" applyFill="1" applyBorder="1" applyAlignment="1">
      <alignment horizontal="distributed" vertical="center"/>
    </xf>
    <xf numFmtId="178" fontId="28" fillId="0" borderId="2" xfId="6" applyNumberFormat="1" applyFont="1" applyFill="1" applyBorder="1" applyAlignment="1">
      <alignment horizontal="center" vertical="center"/>
    </xf>
    <xf numFmtId="179" fontId="28" fillId="0" borderId="17" xfId="6" applyNumberFormat="1" applyFont="1" applyFill="1" applyBorder="1" applyAlignment="1">
      <alignment horizontal="right" vertical="center"/>
    </xf>
    <xf numFmtId="178" fontId="40" fillId="0" borderId="0" xfId="6" applyNumberFormat="1" applyFont="1" applyFill="1" applyBorder="1" applyAlignment="1">
      <alignment horizontal="distributed" vertical="center"/>
    </xf>
    <xf numFmtId="177" fontId="35" fillId="0" borderId="0" xfId="0" applyNumberFormat="1" applyFont="1" applyFill="1" applyBorder="1" applyAlignment="1">
      <alignment horizontal="distributed" vertical="center"/>
    </xf>
    <xf numFmtId="177" fontId="28" fillId="0" borderId="0" xfId="0" applyNumberFormat="1" applyFont="1" applyFill="1" applyBorder="1" applyAlignment="1">
      <alignment horizontal="distributed" vertical="center"/>
    </xf>
    <xf numFmtId="178" fontId="28" fillId="0" borderId="0" xfId="6" applyNumberFormat="1" applyFont="1" applyFill="1" applyBorder="1" applyAlignment="1">
      <alignment horizontal="distributed" vertical="center"/>
    </xf>
    <xf numFmtId="178" fontId="28" fillId="0" borderId="0" xfId="6" applyNumberFormat="1" applyFont="1" applyFill="1" applyBorder="1"/>
    <xf numFmtId="178" fontId="28" fillId="0" borderId="6" xfId="6" applyNumberFormat="1" applyFont="1" applyFill="1" applyBorder="1" applyAlignment="1">
      <alignment horizontal="center"/>
    </xf>
    <xf numFmtId="179" fontId="28" fillId="0" borderId="19" xfId="6" applyNumberFormat="1" applyFont="1" applyFill="1" applyBorder="1" applyAlignment="1">
      <alignment horizontal="right" vertical="center"/>
    </xf>
    <xf numFmtId="178" fontId="28" fillId="0" borderId="5" xfId="6" applyNumberFormat="1" applyFont="1" applyFill="1" applyBorder="1"/>
    <xf numFmtId="189" fontId="28" fillId="0" borderId="5" xfId="0" applyNumberFormat="1" applyFont="1" applyFill="1" applyBorder="1" applyAlignment="1">
      <alignment vertical="center"/>
    </xf>
    <xf numFmtId="179" fontId="28" fillId="0" borderId="17" xfId="0" applyNumberFormat="1" applyFont="1" applyFill="1" applyBorder="1" applyAlignment="1">
      <alignment vertical="center"/>
    </xf>
    <xf numFmtId="2" fontId="28" fillId="0" borderId="0" xfId="6" applyNumberFormat="1" applyFont="1" applyFill="1" applyBorder="1" applyAlignment="1">
      <alignment horizontal="right" vertical="center"/>
    </xf>
    <xf numFmtId="179" fontId="28" fillId="0" borderId="0" xfId="0" applyNumberFormat="1" applyFont="1" applyFill="1" applyBorder="1" applyAlignment="1">
      <alignment vertical="center"/>
    </xf>
    <xf numFmtId="44" fontId="28" fillId="0" borderId="0" xfId="6" applyNumberFormat="1" applyFont="1" applyFill="1" applyBorder="1" applyAlignment="1">
      <alignment horizontal="right" vertical="center"/>
    </xf>
    <xf numFmtId="179" fontId="28" fillId="0" borderId="19" xfId="0" applyNumberFormat="1" applyFont="1" applyFill="1" applyBorder="1" applyAlignment="1">
      <alignment vertical="center"/>
    </xf>
    <xf numFmtId="2" fontId="28" fillId="0" borderId="5" xfId="6" applyNumberFormat="1" applyFont="1" applyFill="1" applyBorder="1" applyAlignment="1">
      <alignment horizontal="right" vertical="center"/>
    </xf>
    <xf numFmtId="179" fontId="28" fillId="0" borderId="5" xfId="0" applyNumberFormat="1" applyFont="1" applyFill="1" applyBorder="1" applyAlignment="1">
      <alignment vertical="center"/>
    </xf>
    <xf numFmtId="44" fontId="28" fillId="0" borderId="5" xfId="6" applyNumberFormat="1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vertical="top" wrapText="1"/>
    </xf>
    <xf numFmtId="177" fontId="23" fillId="0" borderId="0" xfId="0" applyNumberFormat="1" applyFont="1" applyFill="1" applyBorder="1" applyAlignment="1">
      <alignment vertical="top" wrapText="1"/>
    </xf>
    <xf numFmtId="198" fontId="28" fillId="0" borderId="19" xfId="0" applyNumberFormat="1" applyFont="1" applyFill="1" applyBorder="1" applyAlignment="1">
      <alignment vertical="center"/>
    </xf>
    <xf numFmtId="179" fontId="35" fillId="0" borderId="0" xfId="6" applyNumberFormat="1" applyFont="1" applyFill="1" applyBorder="1" applyAlignment="1">
      <alignment horizontal="right" vertical="center"/>
    </xf>
    <xf numFmtId="179" fontId="38" fillId="0" borderId="0" xfId="6" applyNumberFormat="1" applyFont="1" applyFill="1" applyBorder="1" applyAlignment="1">
      <alignment horizontal="right" vertical="top"/>
    </xf>
    <xf numFmtId="198" fontId="28" fillId="0" borderId="0" xfId="0" applyNumberFormat="1" applyFont="1" applyFill="1" applyBorder="1" applyAlignment="1">
      <alignment vertical="center"/>
    </xf>
    <xf numFmtId="177" fontId="35" fillId="0" borderId="2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left" vertical="center"/>
    </xf>
    <xf numFmtId="177" fontId="28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/>
    </xf>
    <xf numFmtId="2" fontId="28" fillId="0" borderId="17" xfId="6" applyNumberFormat="1" applyFont="1" applyFill="1" applyBorder="1" applyAlignment="1">
      <alignment horizontal="right" vertical="center"/>
    </xf>
    <xf numFmtId="177" fontId="40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left" vertical="center"/>
    </xf>
    <xf numFmtId="177" fontId="28" fillId="0" borderId="6" xfId="0" applyNumberFormat="1" applyFont="1" applyFill="1" applyBorder="1" applyAlignment="1">
      <alignment horizontal="center" vertical="center"/>
    </xf>
    <xf numFmtId="2" fontId="28" fillId="0" borderId="19" xfId="6" applyNumberFormat="1" applyFont="1" applyFill="1" applyBorder="1" applyAlignment="1">
      <alignment horizontal="right" vertical="center"/>
    </xf>
    <xf numFmtId="198" fontId="28" fillId="0" borderId="5" xfId="0" applyNumberFormat="1" applyFont="1" applyFill="1" applyBorder="1" applyAlignment="1">
      <alignment vertical="center"/>
    </xf>
    <xf numFmtId="198" fontId="11" fillId="0" borderId="17" xfId="0" applyNumberFormat="1" applyFont="1" applyFill="1" applyBorder="1" applyAlignment="1">
      <alignment vertical="center"/>
    </xf>
    <xf numFmtId="203" fontId="11" fillId="0" borderId="0" xfId="5" applyNumberFormat="1" applyFont="1" applyFill="1" applyBorder="1" applyAlignment="1">
      <alignment horizontal="right" vertical="center"/>
    </xf>
    <xf numFmtId="179" fontId="11" fillId="0" borderId="17" xfId="5" applyNumberFormat="1" applyFont="1" applyFill="1" applyBorder="1" applyAlignment="1">
      <alignment horizontal="right" vertical="center"/>
    </xf>
    <xf numFmtId="189" fontId="11" fillId="0" borderId="0" xfId="5" applyNumberFormat="1" applyFont="1" applyFill="1" applyBorder="1" applyAlignment="1">
      <alignment horizontal="right" vertical="center"/>
    </xf>
    <xf numFmtId="198" fontId="11" fillId="0" borderId="0" xfId="5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98" fontId="11" fillId="0" borderId="0" xfId="0" applyNumberFormat="1" applyFont="1" applyFill="1" applyBorder="1" applyAlignment="1">
      <alignment horizontal="right" vertical="center"/>
    </xf>
    <xf numFmtId="198" fontId="11" fillId="0" borderId="0" xfId="0" applyNumberFormat="1" applyFont="1" applyFill="1" applyBorder="1" applyAlignment="1">
      <alignment vertical="center"/>
    </xf>
    <xf numFmtId="178" fontId="32" fillId="0" borderId="0" xfId="6" applyNumberFormat="1" applyFont="1" applyFill="1" applyAlignment="1">
      <alignment horizontal="center" vertical="center" wrapText="1"/>
    </xf>
    <xf numFmtId="0" fontId="15" fillId="0" borderId="0" xfId="14" applyFont="1" applyFill="1"/>
    <xf numFmtId="198" fontId="11" fillId="0" borderId="0" xfId="6" applyNumberFormat="1" applyFont="1" applyFill="1" applyBorder="1" applyAlignment="1">
      <alignment horizontal="right" vertical="center"/>
    </xf>
    <xf numFmtId="178" fontId="32" fillId="0" borderId="7" xfId="6" applyNumberFormat="1" applyFont="1" applyFill="1" applyBorder="1" applyAlignment="1">
      <alignment vertical="center" wrapText="1"/>
    </xf>
    <xf numFmtId="178" fontId="23" fillId="0" borderId="12" xfId="6" applyNumberFormat="1" applyFont="1" applyFill="1" applyBorder="1" applyAlignment="1">
      <alignment vertical="top" wrapText="1"/>
    </xf>
    <xf numFmtId="178" fontId="32" fillId="0" borderId="8" xfId="6" applyNumberFormat="1" applyFont="1" applyFill="1" applyBorder="1" applyAlignment="1">
      <alignment vertical="center" wrapText="1"/>
    </xf>
    <xf numFmtId="178" fontId="32" fillId="0" borderId="14" xfId="6" applyNumberFormat="1" applyFont="1" applyFill="1" applyBorder="1" applyAlignment="1">
      <alignment vertical="center" wrapText="1"/>
    </xf>
    <xf numFmtId="178" fontId="32" fillId="0" borderId="4" xfId="6" applyNumberFormat="1" applyFont="1" applyFill="1" applyBorder="1" applyAlignment="1">
      <alignment vertical="center" wrapText="1"/>
    </xf>
    <xf numFmtId="178" fontId="31" fillId="0" borderId="0" xfId="6" applyNumberFormat="1" applyFont="1" applyFill="1" applyBorder="1" applyAlignment="1">
      <alignment horizontal="center" vertical="center"/>
    </xf>
    <xf numFmtId="179" fontId="31" fillId="0" borderId="17" xfId="6" applyNumberFormat="1" applyFont="1" applyFill="1" applyBorder="1" applyAlignment="1">
      <alignment horizontal="right" vertical="center"/>
    </xf>
    <xf numFmtId="178" fontId="31" fillId="0" borderId="2" xfId="6" applyNumberFormat="1" applyFont="1" applyFill="1" applyBorder="1" applyAlignment="1">
      <alignment horizontal="center" vertical="center"/>
    </xf>
    <xf numFmtId="178" fontId="31" fillId="0" borderId="0" xfId="6" applyNumberFormat="1" applyFont="1" applyFill="1"/>
    <xf numFmtId="179" fontId="31" fillId="0" borderId="17" xfId="14" applyNumberFormat="1" applyFont="1" applyFill="1" applyBorder="1" applyAlignment="1">
      <alignment vertical="center"/>
    </xf>
    <xf numFmtId="179" fontId="31" fillId="0" borderId="0" xfId="6" applyNumberFormat="1" applyFont="1" applyFill="1" applyBorder="1" applyAlignment="1">
      <alignment horizontal="right" vertical="center"/>
    </xf>
    <xf numFmtId="200" fontId="36" fillId="0" borderId="17" xfId="0" applyNumberFormat="1" applyFont="1" applyFill="1" applyBorder="1" applyAlignment="1">
      <alignment vertical="center"/>
    </xf>
    <xf numFmtId="200" fontId="36" fillId="0" borderId="0" xfId="0" applyNumberFormat="1" applyFont="1" applyFill="1" applyBorder="1" applyAlignment="1">
      <alignment vertical="center"/>
    </xf>
    <xf numFmtId="200" fontId="36" fillId="0" borderId="0" xfId="0" applyNumberFormat="1" applyFont="1" applyFill="1" applyBorder="1" applyAlignment="1">
      <alignment horizontal="right" vertical="center"/>
    </xf>
    <xf numFmtId="200" fontId="36" fillId="0" borderId="0" xfId="0" applyNumberFormat="1" applyFont="1" applyFill="1" applyAlignment="1">
      <alignment horizontal="right" vertical="center"/>
    </xf>
    <xf numFmtId="203" fontId="11" fillId="0" borderId="18" xfId="6" applyNumberFormat="1" applyFont="1" applyFill="1" applyBorder="1" applyAlignment="1">
      <alignment horizontal="right" vertical="center"/>
    </xf>
    <xf numFmtId="203" fontId="11" fillId="0" borderId="18" xfId="6" applyNumberFormat="1" applyFont="1" applyFill="1" applyBorder="1" applyAlignment="1">
      <alignment vertical="center"/>
    </xf>
    <xf numFmtId="202" fontId="11" fillId="0" borderId="18" xfId="6" applyNumberFormat="1" applyFont="1" applyFill="1" applyBorder="1" applyAlignment="1">
      <alignment horizontal="right" vertical="center"/>
    </xf>
    <xf numFmtId="203" fontId="11" fillId="0" borderId="0" xfId="6" applyNumberFormat="1" applyFont="1" applyFill="1" applyBorder="1" applyAlignment="1">
      <alignment vertical="center"/>
    </xf>
    <xf numFmtId="0" fontId="0" fillId="0" borderId="0" xfId="0" applyBorder="1"/>
    <xf numFmtId="0" fontId="47" fillId="0" borderId="33" xfId="0" applyFont="1" applyBorder="1" applyAlignment="1">
      <alignment vertical="center" wrapText="1"/>
    </xf>
    <xf numFmtId="0" fontId="47" fillId="0" borderId="35" xfId="0" applyFont="1" applyBorder="1" applyAlignment="1">
      <alignment vertical="center" wrapText="1"/>
    </xf>
    <xf numFmtId="0" fontId="42" fillId="0" borderId="35" xfId="0" applyFont="1" applyBorder="1" applyAlignment="1">
      <alignment vertical="center" wrapText="1"/>
    </xf>
    <xf numFmtId="0" fontId="42" fillId="0" borderId="33" xfId="0" applyFont="1" applyBorder="1" applyAlignment="1">
      <alignment vertical="center" wrapText="1"/>
    </xf>
    <xf numFmtId="0" fontId="42" fillId="0" borderId="35" xfId="0" applyFont="1" applyBorder="1" applyAlignment="1">
      <alignment horizontal="justify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42" fillId="0" borderId="33" xfId="0" applyFont="1" applyBorder="1" applyAlignment="1">
      <alignment horizontal="justify" vertical="center" wrapText="1"/>
    </xf>
    <xf numFmtId="179" fontId="0" fillId="0" borderId="0" xfId="0" applyNumberFormat="1" applyFont="1" applyFill="1" applyAlignment="1">
      <alignment horizontal="right" vertical="center"/>
    </xf>
    <xf numFmtId="208" fontId="11" fillId="0" borderId="0" xfId="5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99" fontId="11" fillId="0" borderId="0" xfId="5" applyNumberFormat="1" applyFont="1" applyFill="1" applyBorder="1" applyAlignment="1">
      <alignment horizontal="right" vertical="center"/>
    </xf>
    <xf numFmtId="195" fontId="11" fillId="0" borderId="0" xfId="5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justify" vertical="center" wrapText="1"/>
    </xf>
    <xf numFmtId="177" fontId="23" fillId="0" borderId="0" xfId="9" applyNumberFormat="1" applyFont="1" applyFill="1" applyAlignment="1">
      <alignment vertical="top"/>
    </xf>
    <xf numFmtId="177" fontId="28" fillId="0" borderId="0" xfId="9" applyNumberFormat="1" applyFont="1" applyFill="1"/>
    <xf numFmtId="177" fontId="28" fillId="0" borderId="0" xfId="9" applyNumberFormat="1" applyFont="1" applyFill="1" applyAlignment="1">
      <alignment horizontal="center"/>
    </xf>
    <xf numFmtId="2" fontId="28" fillId="0" borderId="0" xfId="9" applyNumberFormat="1" applyFont="1" applyFill="1"/>
    <xf numFmtId="2" fontId="28" fillId="0" borderId="0" xfId="9" applyNumberFormat="1" applyFont="1" applyFill="1" applyAlignment="1">
      <alignment horizontal="right" vertical="center"/>
    </xf>
    <xf numFmtId="177" fontId="28" fillId="0" borderId="0" xfId="9" applyNumberFormat="1" applyFont="1" applyFill="1" applyBorder="1"/>
    <xf numFmtId="177" fontId="23" fillId="0" borderId="0" xfId="0" applyNumberFormat="1" applyFont="1" applyFill="1" applyAlignment="1"/>
    <xf numFmtId="177" fontId="28" fillId="0" borderId="0" xfId="0" applyNumberFormat="1" applyFont="1" applyFill="1" applyAlignment="1"/>
    <xf numFmtId="177" fontId="28" fillId="0" borderId="0" xfId="0" applyNumberFormat="1" applyFont="1" applyFill="1" applyBorder="1" applyAlignment="1"/>
    <xf numFmtId="0" fontId="33" fillId="0" borderId="34" xfId="0" applyFont="1" applyBorder="1" applyAlignment="1">
      <alignment horizontal="right" vertical="center"/>
    </xf>
    <xf numFmtId="178" fontId="11" fillId="0" borderId="22" xfId="5" applyNumberFormat="1" applyFont="1" applyFill="1" applyBorder="1" applyAlignment="1">
      <alignment horizontal="center" vertical="center"/>
    </xf>
    <xf numFmtId="178" fontId="8" fillId="0" borderId="7" xfId="6" applyNumberFormat="1" applyFont="1" applyFill="1" applyBorder="1" applyAlignment="1">
      <alignment vertical="center" wrapText="1"/>
    </xf>
    <xf numFmtId="178" fontId="0" fillId="0" borderId="0" xfId="5" applyNumberFormat="1" applyFont="1" applyFill="1"/>
    <xf numFmtId="178" fontId="0" fillId="0" borderId="0" xfId="5" applyNumberFormat="1" applyFont="1" applyFill="1" applyAlignment="1">
      <alignment horizontal="center"/>
    </xf>
    <xf numFmtId="201" fontId="0" fillId="0" borderId="0" xfId="0" applyNumberFormat="1" applyFont="1" applyFill="1" applyAlignment="1">
      <alignment horizontal="right" vertical="center"/>
    </xf>
    <xf numFmtId="201" fontId="0" fillId="0" borderId="0" xfId="0" applyNumberFormat="1" applyFont="1" applyFill="1" applyBorder="1" applyAlignment="1">
      <alignment horizontal="right" vertical="center"/>
    </xf>
    <xf numFmtId="201" fontId="0" fillId="0" borderId="5" xfId="0" applyNumberFormat="1" applyFont="1" applyFill="1" applyBorder="1" applyAlignment="1">
      <alignment horizontal="right" vertical="center"/>
    </xf>
    <xf numFmtId="178" fontId="0" fillId="0" borderId="0" xfId="5" applyNumberFormat="1" applyFont="1" applyFill="1" applyAlignment="1">
      <alignment horizontal="right"/>
    </xf>
    <xf numFmtId="177" fontId="32" fillId="0" borderId="4" xfId="0" applyNumberFormat="1" applyFont="1" applyFill="1" applyBorder="1" applyAlignment="1">
      <alignment horizontal="center" vertical="center" wrapText="1"/>
    </xf>
    <xf numFmtId="177" fontId="32" fillId="0" borderId="8" xfId="0" applyNumberFormat="1" applyFont="1" applyFill="1" applyBorder="1" applyAlignment="1">
      <alignment horizontal="center" vertical="center" wrapText="1"/>
    </xf>
    <xf numFmtId="177" fontId="32" fillId="0" borderId="15" xfId="0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vertical="center"/>
    </xf>
    <xf numFmtId="203" fontId="0" fillId="0" borderId="0" xfId="5" applyNumberFormat="1" applyFont="1" applyFill="1" applyBorder="1" applyAlignment="1">
      <alignment horizontal="right" vertical="center"/>
    </xf>
    <xf numFmtId="178" fontId="0" fillId="0" borderId="0" xfId="5" applyNumberFormat="1" applyFont="1" applyFill="1" applyBorder="1" applyAlignment="1">
      <alignment horizontal="distributed" vertical="center"/>
    </xf>
    <xf numFmtId="178" fontId="0" fillId="0" borderId="2" xfId="5" applyNumberFormat="1" applyFont="1" applyFill="1" applyBorder="1" applyAlignment="1">
      <alignment horizontal="center" vertical="center"/>
    </xf>
    <xf numFmtId="2" fontId="0" fillId="0" borderId="0" xfId="5" applyNumberFormat="1" applyFont="1" applyFill="1" applyBorder="1" applyAlignment="1">
      <alignment horizontal="right" vertical="center"/>
    </xf>
    <xf numFmtId="198" fontId="0" fillId="0" borderId="17" xfId="0" applyNumberFormat="1" applyFont="1" applyFill="1" applyBorder="1" applyAlignment="1">
      <alignment horizontal="right" vertical="center"/>
    </xf>
    <xf numFmtId="198" fontId="0" fillId="0" borderId="0" xfId="5" applyNumberFormat="1" applyFont="1" applyFill="1" applyBorder="1" applyAlignment="1">
      <alignment horizontal="right" vertical="center"/>
    </xf>
    <xf numFmtId="2" fontId="0" fillId="0" borderId="17" xfId="5" applyNumberFormat="1" applyFont="1" applyFill="1" applyBorder="1" applyAlignment="1">
      <alignment horizontal="right" vertical="center"/>
    </xf>
    <xf numFmtId="203" fontId="0" fillId="0" borderId="0" xfId="5" applyNumberFormat="1" applyFont="1" applyFill="1" applyBorder="1" applyAlignment="1" applyProtection="1">
      <alignment horizontal="right" vertical="center"/>
    </xf>
    <xf numFmtId="2" fontId="0" fillId="0" borderId="19" xfId="5" applyNumberFormat="1" applyFont="1" applyFill="1" applyBorder="1" applyAlignment="1">
      <alignment horizontal="right" vertical="center"/>
    </xf>
    <xf numFmtId="198" fontId="0" fillId="0" borderId="19" xfId="0" applyNumberFormat="1" applyFont="1" applyFill="1" applyBorder="1" applyAlignment="1">
      <alignment horizontal="right" vertical="center"/>
    </xf>
    <xf numFmtId="203" fontId="0" fillId="0" borderId="5" xfId="5" applyNumberFormat="1" applyFont="1" applyFill="1" applyBorder="1" applyAlignment="1">
      <alignment horizontal="right" vertical="center"/>
    </xf>
    <xf numFmtId="178" fontId="0" fillId="0" borderId="0" xfId="5" applyNumberFormat="1" applyFont="1" applyFill="1" applyBorder="1"/>
    <xf numFmtId="198" fontId="0" fillId="0" borderId="17" xfId="0" applyNumberFormat="1" applyFont="1" applyFill="1" applyBorder="1" applyAlignment="1">
      <alignment vertical="center"/>
    </xf>
    <xf numFmtId="203" fontId="0" fillId="0" borderId="0" xfId="0" applyNumberFormat="1" applyFont="1" applyFill="1" applyAlignment="1">
      <alignment vertical="center"/>
    </xf>
    <xf numFmtId="189" fontId="0" fillId="0" borderId="0" xfId="0" applyNumberFormat="1" applyFont="1" applyFill="1" applyAlignment="1">
      <alignment vertical="center"/>
    </xf>
    <xf numFmtId="178" fontId="0" fillId="0" borderId="0" xfId="5" applyNumberFormat="1" applyFont="1" applyFill="1" applyBorder="1" applyAlignment="1">
      <alignment horizontal="center" vertical="center"/>
    </xf>
    <xf numFmtId="179" fontId="0" fillId="0" borderId="17" xfId="5" applyNumberFormat="1" applyFont="1" applyFill="1" applyBorder="1" applyAlignment="1">
      <alignment horizontal="right" vertical="center"/>
    </xf>
    <xf numFmtId="9" fontId="0" fillId="0" borderId="0" xfId="15" applyFont="1" applyFill="1" applyBorder="1" applyAlignment="1">
      <alignment horizontal="distributed" vertical="center"/>
    </xf>
    <xf numFmtId="9" fontId="0" fillId="0" borderId="0" xfId="15" applyFont="1" applyFill="1" applyBorder="1" applyAlignment="1">
      <alignment horizontal="center" vertical="center"/>
    </xf>
    <xf numFmtId="9" fontId="0" fillId="0" borderId="17" xfId="15" applyFont="1" applyFill="1" applyBorder="1" applyAlignment="1">
      <alignment horizontal="right" vertical="center"/>
    </xf>
    <xf numFmtId="9" fontId="0" fillId="0" borderId="0" xfId="15" applyFont="1" applyFill="1"/>
    <xf numFmtId="9" fontId="0" fillId="0" borderId="0" xfId="15" applyFont="1" applyFill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78" fontId="0" fillId="0" borderId="5" xfId="5" applyNumberFormat="1" applyFont="1" applyFill="1" applyBorder="1" applyAlignment="1">
      <alignment horizontal="center"/>
    </xf>
    <xf numFmtId="179" fontId="0" fillId="0" borderId="19" xfId="5" applyNumberFormat="1" applyFont="1" applyFill="1" applyBorder="1" applyAlignment="1">
      <alignment horizontal="right" vertical="center"/>
    </xf>
    <xf numFmtId="198" fontId="0" fillId="0" borderId="19" xfId="0" applyNumberFormat="1" applyFont="1" applyFill="1" applyBorder="1" applyAlignment="1">
      <alignment vertical="center"/>
    </xf>
    <xf numFmtId="203" fontId="0" fillId="0" borderId="0" xfId="0" applyNumberFormat="1" applyFont="1" applyFill="1" applyBorder="1" applyAlignment="1">
      <alignment vertical="center"/>
    </xf>
    <xf numFmtId="208" fontId="0" fillId="0" borderId="0" xfId="5" applyNumberFormat="1" applyFont="1" applyFill="1" applyBorder="1" applyAlignment="1">
      <alignment horizontal="right" vertical="center"/>
    </xf>
    <xf numFmtId="208" fontId="0" fillId="0" borderId="5" xfId="5" applyNumberFormat="1" applyFont="1" applyFill="1" applyBorder="1" applyAlignment="1">
      <alignment horizontal="right" vertical="center"/>
    </xf>
    <xf numFmtId="208" fontId="0" fillId="0" borderId="0" xfId="0" applyNumberFormat="1" applyFont="1" applyFill="1" applyAlignment="1">
      <alignment vertical="center"/>
    </xf>
    <xf numFmtId="9" fontId="0" fillId="0" borderId="0" xfId="15" applyFont="1" applyFill="1" applyBorder="1"/>
    <xf numFmtId="178" fontId="0" fillId="0" borderId="0" xfId="6" applyNumberFormat="1" applyFont="1" applyFill="1"/>
    <xf numFmtId="178" fontId="0" fillId="0" borderId="5" xfId="6" applyNumberFormat="1" applyFont="1" applyFill="1" applyBorder="1"/>
    <xf numFmtId="178" fontId="0" fillId="0" borderId="0" xfId="6" applyNumberFormat="1" applyFont="1" applyFill="1" applyBorder="1"/>
    <xf numFmtId="2" fontId="0" fillId="0" borderId="0" xfId="6" applyNumberFormat="1" applyFont="1" applyFill="1" applyBorder="1" applyAlignment="1">
      <alignment horizontal="right" vertical="center"/>
    </xf>
    <xf numFmtId="178" fontId="0" fillId="0" borderId="0" xfId="6" applyNumberFormat="1" applyFont="1" applyFill="1" applyBorder="1" applyAlignment="1">
      <alignment horizontal="distributed" vertical="center"/>
    </xf>
    <xf numFmtId="178" fontId="0" fillId="0" borderId="2" xfId="6" applyNumberFormat="1" applyFont="1" applyFill="1" applyBorder="1" applyAlignment="1">
      <alignment horizontal="center" vertical="center"/>
    </xf>
    <xf numFmtId="198" fontId="0" fillId="0" borderId="0" xfId="6" applyNumberFormat="1" applyFont="1" applyFill="1" applyBorder="1" applyAlignment="1">
      <alignment horizontal="right" vertical="center"/>
    </xf>
    <xf numFmtId="203" fontId="0" fillId="0" borderId="0" xfId="6" applyNumberFormat="1" applyFont="1" applyFill="1" applyBorder="1" applyAlignment="1">
      <alignment horizontal="right" vertical="center"/>
    </xf>
    <xf numFmtId="198" fontId="0" fillId="0" borderId="0" xfId="14" applyNumberFormat="1" applyFont="1" applyFill="1" applyBorder="1" applyAlignment="1">
      <alignment vertical="center"/>
    </xf>
    <xf numFmtId="2" fontId="0" fillId="0" borderId="17" xfId="6" applyNumberFormat="1" applyFont="1" applyFill="1" applyBorder="1" applyAlignment="1">
      <alignment horizontal="right" vertical="center"/>
    </xf>
    <xf numFmtId="2" fontId="0" fillId="0" borderId="19" xfId="6" applyNumberFormat="1" applyFont="1" applyFill="1" applyBorder="1" applyAlignment="1">
      <alignment horizontal="right" vertical="center"/>
    </xf>
    <xf numFmtId="203" fontId="0" fillId="0" borderId="5" xfId="6" applyNumberFormat="1" applyFont="1" applyFill="1" applyBorder="1" applyAlignment="1">
      <alignment horizontal="right" vertical="center"/>
    </xf>
    <xf numFmtId="198" fontId="0" fillId="0" borderId="5" xfId="14" applyNumberFormat="1" applyFont="1" applyFill="1" applyBorder="1" applyAlignment="1">
      <alignment vertical="center"/>
    </xf>
    <xf numFmtId="198" fontId="0" fillId="0" borderId="17" xfId="14" applyNumberFormat="1" applyFont="1" applyFill="1" applyBorder="1" applyAlignment="1">
      <alignment vertical="center"/>
    </xf>
    <xf numFmtId="202" fontId="0" fillId="0" borderId="0" xfId="14" applyNumberFormat="1" applyFont="1" applyFill="1" applyAlignment="1">
      <alignment horizontal="right" vertical="center"/>
    </xf>
    <xf numFmtId="203" fontId="0" fillId="0" borderId="0" xfId="14" applyNumberFormat="1" applyFont="1" applyFill="1" applyAlignment="1">
      <alignment horizontal="right" vertical="center"/>
    </xf>
    <xf numFmtId="179" fontId="0" fillId="0" borderId="17" xfId="14" applyNumberFormat="1" applyFont="1" applyFill="1" applyBorder="1" applyAlignment="1">
      <alignment vertical="center"/>
    </xf>
    <xf numFmtId="179" fontId="0" fillId="0" borderId="0" xfId="14" applyNumberFormat="1" applyFont="1" applyFill="1" applyAlignment="1">
      <alignment vertical="center"/>
    </xf>
    <xf numFmtId="178" fontId="0" fillId="0" borderId="0" xfId="6" applyNumberFormat="1" applyFont="1" applyFill="1" applyBorder="1" applyAlignment="1">
      <alignment horizontal="center" vertical="center"/>
    </xf>
    <xf numFmtId="179" fontId="0" fillId="0" borderId="17" xfId="6" applyNumberFormat="1" applyFont="1" applyFill="1" applyBorder="1" applyAlignment="1">
      <alignment horizontal="right" vertical="center"/>
    </xf>
    <xf numFmtId="198" fontId="0" fillId="0" borderId="17" xfId="14" applyNumberFormat="1" applyFont="1" applyFill="1" applyBorder="1" applyAlignment="1">
      <alignment horizontal="right" vertical="center"/>
    </xf>
    <xf numFmtId="202" fontId="0" fillId="0" borderId="0" xfId="6" applyNumberFormat="1" applyFont="1" applyFill="1" applyBorder="1" applyAlignment="1">
      <alignment horizontal="right" vertical="center"/>
    </xf>
    <xf numFmtId="198" fontId="0" fillId="0" borderId="0" xfId="14" applyNumberFormat="1" applyFont="1" applyFill="1" applyBorder="1" applyAlignment="1">
      <alignment horizontal="right" vertical="center"/>
    </xf>
    <xf numFmtId="178" fontId="0" fillId="0" borderId="5" xfId="6" applyNumberFormat="1" applyFont="1" applyFill="1" applyBorder="1" applyAlignment="1">
      <alignment horizontal="center"/>
    </xf>
    <xf numFmtId="179" fontId="0" fillId="0" borderId="19" xfId="6" applyNumberFormat="1" applyFont="1" applyFill="1" applyBorder="1" applyAlignment="1">
      <alignment horizontal="right" vertical="center"/>
    </xf>
    <xf numFmtId="198" fontId="0" fillId="0" borderId="19" xfId="14" applyNumberFormat="1" applyFont="1" applyFill="1" applyBorder="1" applyAlignment="1">
      <alignment horizontal="right" vertical="center"/>
    </xf>
    <xf numFmtId="202" fontId="0" fillId="0" borderId="5" xfId="6" applyNumberFormat="1" applyFont="1" applyFill="1" applyBorder="1" applyAlignment="1">
      <alignment horizontal="right" vertical="center"/>
    </xf>
    <xf numFmtId="178" fontId="0" fillId="0" borderId="6" xfId="6" applyNumberFormat="1" applyFont="1" applyFill="1" applyBorder="1" applyAlignment="1">
      <alignment horizontal="center"/>
    </xf>
    <xf numFmtId="179" fontId="0" fillId="0" borderId="19" xfId="14" applyNumberFormat="1" applyFont="1" applyFill="1" applyBorder="1" applyAlignment="1">
      <alignment vertical="center"/>
    </xf>
    <xf numFmtId="179" fontId="0" fillId="0" borderId="5" xfId="14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178" fontId="0" fillId="0" borderId="0" xfId="5" applyNumberFormat="1" applyFont="1" applyFill="1" applyBorder="1" applyAlignment="1">
      <alignment horizontal="center"/>
    </xf>
    <xf numFmtId="201" fontId="0" fillId="0" borderId="17" xfId="5" applyNumberFormat="1" applyFont="1" applyFill="1" applyBorder="1" applyAlignment="1">
      <alignment horizontal="right" vertical="center"/>
    </xf>
    <xf numFmtId="201" fontId="0" fillId="0" borderId="19" xfId="5" applyNumberFormat="1" applyFont="1" applyFill="1" applyBorder="1" applyAlignment="1">
      <alignment horizontal="right" vertical="center"/>
    </xf>
    <xf numFmtId="178" fontId="0" fillId="0" borderId="6" xfId="5" applyNumberFormat="1" applyFont="1" applyFill="1" applyBorder="1" applyAlignment="1">
      <alignment horizontal="center"/>
    </xf>
    <xf numFmtId="176" fontId="0" fillId="0" borderId="5" xfId="5" applyNumberFormat="1" applyFont="1" applyFill="1" applyBorder="1"/>
    <xf numFmtId="178" fontId="0" fillId="0" borderId="5" xfId="5" applyNumberFormat="1" applyFont="1" applyFill="1" applyBorder="1"/>
    <xf numFmtId="195" fontId="0" fillId="0" borderId="0" xfId="5" applyNumberFormat="1" applyFont="1" applyFill="1" applyBorder="1" applyAlignment="1">
      <alignment vertical="center"/>
    </xf>
    <xf numFmtId="200" fontId="0" fillId="0" borderId="17" xfId="0" applyNumberFormat="1" applyFont="1" applyFill="1" applyBorder="1" applyAlignment="1">
      <alignment horizontal="right" vertical="center"/>
    </xf>
    <xf numFmtId="200" fontId="0" fillId="0" borderId="0" xfId="0" applyNumberFormat="1" applyFont="1" applyFill="1" applyBorder="1" applyAlignment="1">
      <alignment horizontal="right" vertical="center"/>
    </xf>
    <xf numFmtId="201" fontId="0" fillId="0" borderId="0" xfId="11" applyNumberFormat="1" applyFont="1" applyFill="1" applyBorder="1" applyAlignment="1">
      <alignment horizontal="right" vertical="center"/>
    </xf>
    <xf numFmtId="200" fontId="0" fillId="0" borderId="17" xfId="5" applyNumberFormat="1" applyFont="1" applyFill="1" applyBorder="1" applyAlignment="1">
      <alignment horizontal="right" vertical="center"/>
    </xf>
    <xf numFmtId="200" fontId="0" fillId="0" borderId="19" xfId="0" applyNumberFormat="1" applyFont="1" applyFill="1" applyBorder="1" applyAlignment="1">
      <alignment horizontal="right" vertical="center"/>
    </xf>
    <xf numFmtId="200" fontId="0" fillId="0" borderId="5" xfId="0" applyNumberFormat="1" applyFont="1" applyFill="1" applyBorder="1" applyAlignment="1">
      <alignment horizontal="right" vertical="center"/>
    </xf>
    <xf numFmtId="201" fontId="0" fillId="0" borderId="5" xfId="11" applyNumberFormat="1" applyFont="1" applyFill="1" applyBorder="1" applyAlignment="1">
      <alignment horizontal="right" vertical="center"/>
    </xf>
    <xf numFmtId="195" fontId="0" fillId="0" borderId="5" xfId="5" applyNumberFormat="1" applyFont="1" applyFill="1" applyBorder="1" applyAlignment="1">
      <alignment vertical="center"/>
    </xf>
    <xf numFmtId="176" fontId="0" fillId="0" borderId="0" xfId="5" applyNumberFormat="1" applyFont="1" applyFill="1"/>
    <xf numFmtId="200" fontId="0" fillId="0" borderId="0" xfId="5" applyNumberFormat="1" applyFont="1" applyFill="1" applyBorder="1" applyAlignment="1">
      <alignment horizontal="right" vertical="center"/>
    </xf>
    <xf numFmtId="199" fontId="0" fillId="0" borderId="0" xfId="5" applyNumberFormat="1" applyFont="1" applyFill="1" applyBorder="1" applyAlignment="1">
      <alignment vertical="center"/>
    </xf>
    <xf numFmtId="199" fontId="0" fillId="0" borderId="0" xfId="0" applyNumberFormat="1" applyFont="1" applyFill="1" applyBorder="1" applyAlignment="1">
      <alignment vertical="center"/>
    </xf>
    <xf numFmtId="200" fontId="0" fillId="0" borderId="19" xfId="5" applyNumberFormat="1" applyFont="1" applyFill="1" applyBorder="1" applyAlignment="1">
      <alignment horizontal="right" vertical="center"/>
    </xf>
    <xf numFmtId="199" fontId="0" fillId="0" borderId="5" xfId="0" applyNumberFormat="1" applyFont="1" applyFill="1" applyBorder="1" applyAlignment="1">
      <alignment vertical="center"/>
    </xf>
    <xf numFmtId="201" fontId="0" fillId="0" borderId="17" xfId="0" applyNumberFormat="1" applyFont="1" applyFill="1" applyBorder="1" applyAlignment="1">
      <alignment horizontal="right" vertical="center"/>
    </xf>
    <xf numFmtId="201" fontId="0" fillId="0" borderId="0" xfId="5" applyNumberFormat="1" applyFont="1" applyFill="1" applyAlignment="1">
      <alignment horizontal="right" vertical="center"/>
    </xf>
    <xf numFmtId="201" fontId="0" fillId="0" borderId="19" xfId="0" applyNumberFormat="1" applyFont="1" applyFill="1" applyBorder="1" applyAlignment="1">
      <alignment horizontal="right" vertical="center"/>
    </xf>
    <xf numFmtId="178" fontId="0" fillId="0" borderId="0" xfId="5" applyNumberFormat="1" applyFont="1" applyFill="1" applyAlignment="1">
      <alignment vertical="center"/>
    </xf>
    <xf numFmtId="0" fontId="0" fillId="0" borderId="0" xfId="5" applyFont="1" applyFill="1"/>
    <xf numFmtId="178" fontId="0" fillId="0" borderId="0" xfId="0" applyNumberFormat="1" applyFont="1" applyFill="1"/>
    <xf numFmtId="187" fontId="0" fillId="0" borderId="0" xfId="0" applyNumberFormat="1" applyFont="1" applyFill="1"/>
    <xf numFmtId="196" fontId="0" fillId="0" borderId="0" xfId="0" applyNumberFormat="1" applyFont="1" applyFill="1"/>
    <xf numFmtId="187" fontId="0" fillId="0" borderId="0" xfId="5" applyNumberFormat="1" applyFont="1" applyFill="1"/>
    <xf numFmtId="178" fontId="0" fillId="0" borderId="0" xfId="0" applyNumberFormat="1" applyFont="1" applyFill="1" applyAlignment="1">
      <alignment horizontal="right"/>
    </xf>
    <xf numFmtId="197" fontId="0" fillId="0" borderId="0" xfId="0" applyNumberFormat="1" applyFont="1" applyFill="1"/>
    <xf numFmtId="18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201" fontId="0" fillId="0" borderId="0" xfId="5" applyNumberFormat="1" applyFont="1" applyFill="1" applyBorder="1" applyAlignment="1" applyProtection="1">
      <alignment horizontal="right" vertical="center"/>
    </xf>
    <xf numFmtId="195" fontId="11" fillId="0" borderId="0" xfId="6" applyNumberFormat="1" applyFont="1" applyFill="1" applyBorder="1" applyAlignment="1">
      <alignment horizontal="right" vertical="center"/>
    </xf>
    <xf numFmtId="195" fontId="11" fillId="0" borderId="0" xfId="9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6" fillId="0" borderId="0" xfId="8" applyNumberFormat="1" applyFont="1" applyFill="1" applyBorder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Border="1" applyAlignment="1">
      <alignment horizontal="distributed" vertical="center"/>
    </xf>
    <xf numFmtId="178" fontId="10" fillId="0" borderId="0" xfId="0" applyNumberFormat="1" applyFont="1" applyFill="1" applyBorder="1" applyAlignment="1">
      <alignment horizontal="distributed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8" fillId="0" borderId="1" xfId="8" applyNumberFormat="1" applyFont="1" applyFill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14" xfId="8" applyNumberFormat="1" applyFont="1" applyFill="1" applyBorder="1" applyAlignment="1">
      <alignment horizontal="center" vertical="center" wrapText="1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left" vertical="center"/>
    </xf>
    <xf numFmtId="177" fontId="8" fillId="0" borderId="15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7" fontId="37" fillId="0" borderId="0" xfId="0" applyNumberFormat="1" applyFont="1" applyFill="1" applyBorder="1" applyAlignment="1">
      <alignment horizontal="distributed" vertical="center"/>
    </xf>
    <xf numFmtId="177" fontId="8" fillId="0" borderId="2" xfId="10" applyNumberFormat="1" applyFont="1" applyFill="1" applyBorder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Alignment="1">
      <alignment horizontal="right" vertical="center"/>
    </xf>
    <xf numFmtId="177" fontId="6" fillId="0" borderId="0" xfId="8" applyNumberFormat="1" applyFont="1" applyFill="1" applyAlignment="1">
      <alignment horizontal="left" vertical="center"/>
    </xf>
    <xf numFmtId="177" fontId="6" fillId="0" borderId="0" xfId="8" applyNumberFormat="1" applyFont="1" applyFill="1" applyAlignment="1">
      <alignment horizontal="right" vertical="center"/>
    </xf>
    <xf numFmtId="177" fontId="8" fillId="0" borderId="3" xfId="9" applyNumberFormat="1" applyFont="1" applyFill="1" applyBorder="1" applyAlignment="1">
      <alignment horizontal="center" vertical="center" wrapText="1"/>
    </xf>
    <xf numFmtId="178" fontId="10" fillId="0" borderId="0" xfId="6" applyNumberFormat="1" applyFont="1" applyFill="1" applyBorder="1" applyAlignment="1">
      <alignment horizontal="distributed" vertical="center"/>
    </xf>
    <xf numFmtId="178" fontId="6" fillId="0" borderId="0" xfId="6" applyNumberFormat="1" applyFont="1" applyFill="1" applyAlignment="1">
      <alignment horizontal="right" vertical="center"/>
    </xf>
    <xf numFmtId="178" fontId="8" fillId="0" borderId="4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32" fillId="0" borderId="8" xfId="6" applyNumberFormat="1" applyFont="1" applyFill="1" applyBorder="1" applyAlignment="1">
      <alignment horizontal="center" vertical="center" wrapText="1"/>
    </xf>
    <xf numFmtId="178" fontId="32" fillId="0" borderId="4" xfId="6" applyNumberFormat="1" applyFont="1" applyFill="1" applyBorder="1" applyAlignment="1">
      <alignment horizontal="center" vertical="center" wrapText="1"/>
    </xf>
    <xf numFmtId="178" fontId="32" fillId="0" borderId="1" xfId="6" applyNumberFormat="1" applyFont="1" applyFill="1" applyBorder="1" applyAlignment="1">
      <alignment horizontal="center" vertical="center" wrapText="1"/>
    </xf>
    <xf numFmtId="178" fontId="32" fillId="0" borderId="0" xfId="6" applyNumberFormat="1" applyFont="1" applyFill="1" applyBorder="1" applyAlignment="1">
      <alignment horizontal="center" vertical="center" wrapText="1"/>
    </xf>
    <xf numFmtId="178" fontId="32" fillId="0" borderId="2" xfId="6" applyNumberFormat="1" applyFont="1" applyFill="1" applyBorder="1" applyAlignment="1">
      <alignment horizontal="center" vertical="center" wrapText="1"/>
    </xf>
    <xf numFmtId="178" fontId="32" fillId="0" borderId="3" xfId="6" applyNumberFormat="1" applyFont="1" applyFill="1" applyBorder="1" applyAlignment="1">
      <alignment horizontal="center" vertical="center" wrapText="1"/>
    </xf>
    <xf numFmtId="177" fontId="8" fillId="0" borderId="5" xfId="14" applyNumberFormat="1" applyFont="1" applyFill="1" applyBorder="1" applyAlignment="1">
      <alignment horizontal="distributed" vertical="center"/>
    </xf>
    <xf numFmtId="178" fontId="32" fillId="0" borderId="13" xfId="6" applyNumberFormat="1" applyFont="1" applyFill="1" applyBorder="1" applyAlignment="1">
      <alignment horizontal="center" vertical="center" wrapText="1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0" xfId="14" applyNumberFormat="1" applyFont="1" applyFill="1" applyBorder="1" applyAlignment="1">
      <alignment horizontal="distributed" vertical="center"/>
    </xf>
    <xf numFmtId="178" fontId="32" fillId="0" borderId="7" xfId="6" applyNumberFormat="1" applyFont="1" applyFill="1" applyBorder="1" applyAlignment="1">
      <alignment horizontal="right" vertical="center" wrapText="1"/>
    </xf>
    <xf numFmtId="178" fontId="32" fillId="0" borderId="20" xfId="6" applyNumberFormat="1" applyFont="1" applyFill="1" applyBorder="1" applyAlignment="1">
      <alignment horizontal="center" vertical="center" wrapText="1"/>
    </xf>
    <xf numFmtId="178" fontId="8" fillId="0" borderId="20" xfId="6" applyNumberFormat="1" applyFont="1" applyFill="1" applyBorder="1" applyAlignment="1">
      <alignment horizontal="center" vertical="center" wrapText="1"/>
    </xf>
    <xf numFmtId="178" fontId="8" fillId="0" borderId="8" xfId="6" applyNumberFormat="1" applyFont="1" applyFill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/>
    </xf>
    <xf numFmtId="178" fontId="8" fillId="0" borderId="3" xfId="6" applyNumberFormat="1" applyFont="1" applyFill="1" applyBorder="1" applyAlignment="1">
      <alignment horizontal="center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top"/>
    </xf>
    <xf numFmtId="177" fontId="6" fillId="0" borderId="0" xfId="0" applyNumberFormat="1" applyFont="1" applyFill="1" applyAlignment="1">
      <alignment horizontal="left" vertical="top"/>
    </xf>
    <xf numFmtId="177" fontId="0" fillId="0" borderId="5" xfId="0" applyNumberFormat="1" applyFont="1" applyFill="1" applyBorder="1"/>
    <xf numFmtId="198" fontId="11" fillId="0" borderId="0" xfId="0" applyNumberFormat="1" applyFont="1" applyFill="1" applyAlignment="1">
      <alignment horizontal="right" vertical="center"/>
    </xf>
    <xf numFmtId="188" fontId="11" fillId="0" borderId="0" xfId="0" applyNumberFormat="1" applyFont="1" applyFill="1" applyAlignment="1">
      <alignment horizontal="right" vertical="center"/>
    </xf>
    <xf numFmtId="209" fontId="11" fillId="0" borderId="0" xfId="0" applyNumberFormat="1" applyFont="1" applyFill="1" applyAlignment="1">
      <alignment vertical="center"/>
    </xf>
    <xf numFmtId="194" fontId="0" fillId="0" borderId="0" xfId="0" applyNumberFormat="1" applyFont="1" applyFill="1" applyAlignment="1">
      <alignment vertical="center"/>
    </xf>
    <xf numFmtId="209" fontId="0" fillId="0" borderId="0" xfId="0" applyNumberFormat="1" applyFont="1" applyFill="1" applyAlignment="1">
      <alignment vertical="center"/>
    </xf>
    <xf numFmtId="185" fontId="0" fillId="0" borderId="0" xfId="0" applyNumberFormat="1" applyFont="1" applyFill="1"/>
    <xf numFmtId="179" fontId="0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vertical="center"/>
    </xf>
    <xf numFmtId="194" fontId="0" fillId="0" borderId="5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horizontal="right" vertical="center"/>
    </xf>
    <xf numFmtId="203" fontId="36" fillId="0" borderId="0" xfId="14" applyNumberFormat="1" applyFont="1" applyFill="1" applyAlignment="1">
      <alignment horizontal="right" vertical="center"/>
    </xf>
    <xf numFmtId="203" fontId="3" fillId="0" borderId="0" xfId="7" applyNumberFormat="1" applyFont="1" applyFill="1" applyAlignment="1">
      <alignment horizontal="right" vertical="center"/>
    </xf>
    <xf numFmtId="203" fontId="26" fillId="0" borderId="0" xfId="6" applyNumberFormat="1" applyFont="1" applyFill="1" applyAlignment="1">
      <alignment horizontal="right"/>
    </xf>
    <xf numFmtId="203" fontId="26" fillId="0" borderId="0" xfId="6" applyNumberFormat="1" applyFont="1" applyFill="1" applyBorder="1" applyAlignment="1">
      <alignment horizontal="right" vertical="center"/>
    </xf>
    <xf numFmtId="198" fontId="0" fillId="0" borderId="5" xfId="6" applyNumberFormat="1" applyFont="1" applyFill="1" applyBorder="1" applyAlignment="1">
      <alignment horizontal="right" vertical="center"/>
    </xf>
    <xf numFmtId="203" fontId="26" fillId="0" borderId="5" xfId="6" applyNumberFormat="1" applyFont="1" applyFill="1" applyBorder="1" applyAlignment="1">
      <alignment horizontal="right" vertical="center"/>
    </xf>
    <xf numFmtId="195" fontId="11" fillId="0" borderId="17" xfId="6" applyNumberFormat="1" applyFont="1" applyFill="1" applyBorder="1" applyAlignment="1">
      <alignment vertical="center"/>
    </xf>
    <xf numFmtId="195" fontId="11" fillId="0" borderId="0" xfId="6" applyNumberFormat="1" applyFont="1" applyFill="1"/>
    <xf numFmtId="195" fontId="0" fillId="0" borderId="0" xfId="9" applyNumberFormat="1" applyFont="1" applyFill="1" applyBorder="1"/>
    <xf numFmtId="177" fontId="0" fillId="0" borderId="2" xfId="9" applyNumberFormat="1" applyFont="1" applyFill="1" applyBorder="1"/>
    <xf numFmtId="177" fontId="0" fillId="0" borderId="0" xfId="9" applyNumberFormat="1" applyFont="1" applyFill="1" applyBorder="1"/>
    <xf numFmtId="195" fontId="0" fillId="0" borderId="17" xfId="6" applyNumberFormat="1" applyFont="1" applyFill="1" applyBorder="1" applyAlignment="1">
      <alignment horizontal="right" vertical="center"/>
    </xf>
    <xf numFmtId="195" fontId="0" fillId="0" borderId="0" xfId="6" applyNumberFormat="1" applyFont="1" applyFill="1" applyBorder="1" applyAlignment="1">
      <alignment horizontal="right" vertical="center"/>
    </xf>
    <xf numFmtId="195" fontId="0" fillId="0" borderId="0" xfId="0" applyNumberFormat="1" applyFont="1" applyFill="1" applyAlignment="1">
      <alignment vertical="center"/>
    </xf>
    <xf numFmtId="195" fontId="0" fillId="0" borderId="0" xfId="0" applyNumberFormat="1" applyFont="1" applyFill="1" applyAlignment="1">
      <alignment horizontal="right" vertical="center"/>
    </xf>
    <xf numFmtId="195" fontId="0" fillId="0" borderId="0" xfId="6" applyNumberFormat="1" applyFont="1" applyFill="1" applyAlignment="1">
      <alignment horizontal="right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95" fontId="0" fillId="0" borderId="0" xfId="0" applyNumberFormat="1" applyFont="1" applyFill="1" applyBorder="1" applyAlignment="1">
      <alignment horizontal="right" vertical="center"/>
    </xf>
    <xf numFmtId="195" fontId="0" fillId="0" borderId="17" xfId="0" applyNumberFormat="1" applyFont="1" applyFill="1" applyBorder="1" applyAlignment="1">
      <alignment horizontal="right"/>
    </xf>
    <xf numFmtId="195" fontId="0" fillId="0" borderId="0" xfId="0" applyNumberFormat="1" applyFont="1" applyFill="1" applyAlignment="1">
      <alignment horizontal="right"/>
    </xf>
    <xf numFmtId="195" fontId="0" fillId="0" borderId="0" xfId="0" applyNumberFormat="1" applyFont="1" applyFill="1" applyBorder="1" applyAlignment="1">
      <alignment horizontal="right"/>
    </xf>
    <xf numFmtId="195" fontId="0" fillId="0" borderId="17" xfId="6" applyNumberFormat="1" applyFont="1" applyFill="1" applyBorder="1" applyAlignment="1">
      <alignment horizontal="right"/>
    </xf>
    <xf numFmtId="195" fontId="0" fillId="0" borderId="0" xfId="0" applyNumberFormat="1" applyFont="1" applyFill="1" applyBorder="1" applyAlignment="1">
      <alignment vertical="center"/>
    </xf>
    <xf numFmtId="177" fontId="0" fillId="0" borderId="2" xfId="0" applyNumberFormat="1" applyFont="1" applyFill="1" applyBorder="1"/>
    <xf numFmtId="195" fontId="0" fillId="0" borderId="0" xfId="0" applyNumberFormat="1" applyFont="1" applyFill="1"/>
    <xf numFmtId="195" fontId="0" fillId="0" borderId="0" xfId="6" applyNumberFormat="1" applyFont="1" applyFill="1" applyAlignment="1">
      <alignment horizontal="right" vertical="center"/>
    </xf>
    <xf numFmtId="195" fontId="0" fillId="0" borderId="19" xfId="6" applyNumberFormat="1" applyFont="1" applyFill="1" applyBorder="1" applyAlignment="1">
      <alignment horizontal="right"/>
    </xf>
    <xf numFmtId="195" fontId="0" fillId="0" borderId="5" xfId="6" applyNumberFormat="1" applyFont="1" applyFill="1" applyBorder="1" applyAlignment="1">
      <alignment horizontal="right"/>
    </xf>
    <xf numFmtId="195" fontId="0" fillId="0" borderId="5" xfId="0" applyNumberFormat="1" applyFont="1" applyFill="1" applyBorder="1" applyAlignment="1">
      <alignment vertical="center"/>
    </xf>
    <xf numFmtId="195" fontId="0" fillId="0" borderId="5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95" fontId="0" fillId="0" borderId="19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95" fontId="0" fillId="0" borderId="17" xfId="0" applyNumberFormat="1" applyFont="1" applyFill="1" applyBorder="1" applyAlignment="1">
      <alignment vertical="center"/>
    </xf>
    <xf numFmtId="177" fontId="0" fillId="0" borderId="5" xfId="8" applyNumberFormat="1" applyFont="1" applyFill="1" applyBorder="1"/>
    <xf numFmtId="177" fontId="0" fillId="0" borderId="0" xfId="8" applyNumberFormat="1" applyFont="1" applyFill="1"/>
    <xf numFmtId="195" fontId="11" fillId="0" borderId="0" xfId="5" applyNumberFormat="1" applyFont="1" applyFill="1"/>
    <xf numFmtId="195" fontId="0" fillId="0" borderId="0" xfId="8" applyNumberFormat="1" applyFont="1" applyFill="1" applyBorder="1"/>
    <xf numFmtId="177" fontId="0" fillId="0" borderId="0" xfId="8" applyNumberFormat="1" applyFont="1" applyFill="1" applyBorder="1"/>
    <xf numFmtId="195" fontId="0" fillId="0" borderId="17" xfId="5" applyNumberFormat="1" applyFont="1" applyFill="1" applyBorder="1" applyAlignment="1">
      <alignment vertical="center"/>
    </xf>
    <xf numFmtId="195" fontId="0" fillId="0" borderId="0" xfId="5" applyNumberFormat="1" applyFont="1" applyFill="1"/>
    <xf numFmtId="195" fontId="0" fillId="0" borderId="0" xfId="5" applyNumberFormat="1" applyFont="1" applyFill="1" applyBorder="1"/>
    <xf numFmtId="195" fontId="0" fillId="0" borderId="17" xfId="0" applyNumberFormat="1" applyFont="1" applyFill="1" applyBorder="1"/>
    <xf numFmtId="195" fontId="0" fillId="0" borderId="0" xfId="0" applyNumberFormat="1" applyFont="1" applyFill="1" applyBorder="1"/>
    <xf numFmtId="195" fontId="0" fillId="0" borderId="17" xfId="5" applyNumberFormat="1" applyFont="1" applyFill="1" applyBorder="1"/>
    <xf numFmtId="195" fontId="0" fillId="0" borderId="19" xfId="5" applyNumberFormat="1" applyFont="1" applyFill="1" applyBorder="1"/>
    <xf numFmtId="195" fontId="0" fillId="0" borderId="5" xfId="5" applyNumberFormat="1" applyFont="1" applyFill="1" applyBorder="1"/>
    <xf numFmtId="195" fontId="0" fillId="0" borderId="0" xfId="8" applyNumberFormat="1" applyFont="1" applyFill="1"/>
    <xf numFmtId="177" fontId="0" fillId="0" borderId="0" xfId="8" applyNumberFormat="1" applyFont="1" applyFill="1" applyBorder="1" applyAlignment="1">
      <alignment horizontal="center" vertical="center"/>
    </xf>
    <xf numFmtId="177" fontId="0" fillId="0" borderId="0" xfId="8" applyNumberFormat="1" applyFont="1" applyFill="1" applyBorder="1" applyAlignment="1">
      <alignment horizontal="distributed" vertical="center"/>
    </xf>
    <xf numFmtId="177" fontId="0" fillId="0" borderId="5" xfId="8" applyNumberFormat="1" applyFont="1" applyFill="1" applyBorder="1" applyAlignment="1">
      <alignment horizontal="center"/>
    </xf>
    <xf numFmtId="199" fontId="0" fillId="0" borderId="17" xfId="5" applyNumberFormat="1" applyFont="1" applyFill="1" applyBorder="1" applyAlignment="1">
      <alignment vertical="center"/>
    </xf>
    <xf numFmtId="179" fontId="0" fillId="0" borderId="0" xfId="5" applyNumberFormat="1" applyFont="1" applyFill="1" applyBorder="1" applyAlignment="1">
      <alignment vertical="center"/>
    </xf>
    <xf numFmtId="199" fontId="0" fillId="0" borderId="19" xfId="5" applyNumberFormat="1" applyFont="1" applyFill="1" applyBorder="1" applyAlignment="1">
      <alignment vertical="center"/>
    </xf>
    <xf numFmtId="177" fontId="0" fillId="0" borderId="0" xfId="8" applyNumberFormat="1" applyFont="1" applyFill="1" applyAlignment="1">
      <alignment horizontal="center"/>
    </xf>
    <xf numFmtId="199" fontId="0" fillId="0" borderId="0" xfId="0" applyNumberFormat="1" applyFont="1" applyFill="1" applyBorder="1" applyAlignment="1">
      <alignment horizontal="distributed" vertical="center"/>
    </xf>
    <xf numFmtId="199" fontId="0" fillId="0" borderId="5" xfId="0" applyNumberFormat="1" applyFont="1" applyFill="1" applyBorder="1" applyAlignment="1">
      <alignment horizontal="distributed" vertical="center"/>
    </xf>
    <xf numFmtId="199" fontId="0" fillId="0" borderId="5" xfId="5" applyNumberFormat="1" applyFont="1" applyFill="1" applyBorder="1" applyAlignment="1">
      <alignment vertical="center"/>
    </xf>
    <xf numFmtId="179" fontId="0" fillId="0" borderId="5" xfId="5" applyNumberFormat="1" applyFont="1" applyFill="1" applyBorder="1" applyAlignment="1">
      <alignment vertical="center"/>
    </xf>
    <xf numFmtId="195" fontId="0" fillId="0" borderId="17" xfId="0" applyNumberFormat="1" applyFont="1" applyFill="1" applyBorder="1" applyAlignment="1">
      <alignment horizontal="right" vertical="center"/>
    </xf>
    <xf numFmtId="195" fontId="0" fillId="0" borderId="19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Alignment="1">
      <alignment vertical="center"/>
    </xf>
    <xf numFmtId="199" fontId="0" fillId="0" borderId="0" xfId="0" applyNumberFormat="1" applyFont="1" applyFill="1" applyAlignment="1">
      <alignment horizontal="right" vertical="center"/>
    </xf>
    <xf numFmtId="178" fontId="0" fillId="0" borderId="0" xfId="5" applyNumberFormat="1" applyFont="1" applyFill="1" applyAlignment="1">
      <alignment horizontal="right" vertical="center"/>
    </xf>
    <xf numFmtId="2" fontId="0" fillId="0" borderId="0" xfId="8" applyNumberFormat="1" applyFont="1" applyFill="1" applyBorder="1" applyAlignment="1">
      <alignment vertical="center"/>
    </xf>
    <xf numFmtId="179" fontId="0" fillId="0" borderId="0" xfId="0" applyNumberFormat="1" applyFont="1" applyFill="1"/>
    <xf numFmtId="201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horizontal="right"/>
    </xf>
    <xf numFmtId="2" fontId="0" fillId="0" borderId="5" xfId="8" applyNumberFormat="1" applyFont="1" applyFill="1" applyBorder="1" applyAlignment="1">
      <alignment vertical="center"/>
    </xf>
    <xf numFmtId="2" fontId="0" fillId="0" borderId="5" xfId="5" applyNumberFormat="1" applyFont="1" applyFill="1" applyBorder="1"/>
    <xf numFmtId="199" fontId="0" fillId="0" borderId="0" xfId="13" applyNumberFormat="1" applyFont="1" applyFill="1" applyBorder="1" applyAlignment="1">
      <alignment vertical="center"/>
    </xf>
    <xf numFmtId="2" fontId="0" fillId="0" borderId="0" xfId="13" applyNumberFormat="1" applyFont="1" applyFill="1" applyBorder="1" applyAlignment="1">
      <alignment vertical="center"/>
    </xf>
    <xf numFmtId="178" fontId="0" fillId="0" borderId="0" xfId="13" applyNumberFormat="1" applyFont="1" applyFill="1" applyBorder="1" applyAlignment="1">
      <alignment vertical="center"/>
    </xf>
    <xf numFmtId="178" fontId="0" fillId="0" borderId="0" xfId="5" applyNumberFormat="1" applyFont="1" applyFill="1" applyBorder="1" applyAlignment="1">
      <alignment horizontal="right" vertical="center"/>
    </xf>
    <xf numFmtId="201" fontId="0" fillId="0" borderId="0" xfId="0" applyNumberFormat="1" applyFont="1" applyFill="1" applyAlignment="1">
      <alignment vertical="center"/>
    </xf>
    <xf numFmtId="2" fontId="0" fillId="0" borderId="5" xfId="5" applyNumberFormat="1" applyFont="1" applyFill="1" applyBorder="1" applyAlignment="1">
      <alignment horizontal="right" vertical="center"/>
    </xf>
    <xf numFmtId="2" fontId="0" fillId="0" borderId="0" xfId="5" applyNumberFormat="1" applyFont="1" applyFill="1"/>
    <xf numFmtId="178" fontId="0" fillId="0" borderId="5" xfId="5" applyNumberFormat="1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top"/>
    </xf>
    <xf numFmtId="177" fontId="0" fillId="0" borderId="0" xfId="0" applyNumberFormat="1" applyFont="1" applyFill="1" applyBorder="1" applyAlignment="1">
      <alignment vertical="top"/>
    </xf>
    <xf numFmtId="177" fontId="0" fillId="0" borderId="0" xfId="5" applyNumberFormat="1" applyFont="1" applyFill="1"/>
    <xf numFmtId="204" fontId="11" fillId="0" borderId="0" xfId="0" applyNumberFormat="1" applyFont="1" applyFill="1" applyAlignment="1">
      <alignment vertical="center"/>
    </xf>
    <xf numFmtId="205" fontId="11" fillId="0" borderId="0" xfId="5" applyNumberFormat="1" applyFont="1" applyFill="1" applyBorder="1" applyAlignment="1">
      <alignment vertical="center"/>
    </xf>
    <xf numFmtId="204" fontId="11" fillId="0" borderId="0" xfId="5" applyNumberFormat="1" applyFont="1" applyFill="1" applyBorder="1" applyAlignment="1">
      <alignment vertical="center"/>
    </xf>
    <xf numFmtId="195" fontId="0" fillId="0" borderId="0" xfId="0" applyNumberFormat="1" applyFont="1" applyFill="1" applyBorder="1" applyAlignment="1" applyProtection="1">
      <alignment horizontal="right" vertical="center"/>
    </xf>
    <xf numFmtId="200" fontId="0" fillId="0" borderId="17" xfId="0" applyNumberFormat="1" applyFont="1" applyFill="1" applyBorder="1" applyAlignment="1">
      <alignment vertical="center"/>
    </xf>
    <xf numFmtId="200" fontId="0" fillId="0" borderId="0" xfId="0" applyNumberFormat="1" applyFont="1" applyFill="1" applyBorder="1" applyAlignment="1">
      <alignment vertical="center"/>
    </xf>
    <xf numFmtId="200" fontId="0" fillId="0" borderId="19" xfId="0" applyNumberFormat="1" applyFont="1" applyFill="1" applyBorder="1" applyAlignment="1">
      <alignment vertical="center"/>
    </xf>
    <xf numFmtId="200" fontId="0" fillId="0" borderId="5" xfId="0" applyNumberFormat="1" applyFont="1" applyFill="1" applyBorder="1" applyAlignment="1">
      <alignment vertical="center"/>
    </xf>
    <xf numFmtId="200" fontId="0" fillId="0" borderId="0" xfId="0" applyNumberFormat="1" applyFont="1" applyFill="1" applyAlignment="1">
      <alignment vertical="center"/>
    </xf>
    <xf numFmtId="199" fontId="0" fillId="0" borderId="0" xfId="0" applyNumberFormat="1" applyFont="1" applyFill="1"/>
    <xf numFmtId="181" fontId="0" fillId="0" borderId="0" xfId="0" applyNumberFormat="1" applyFont="1" applyFill="1"/>
    <xf numFmtId="200" fontId="0" fillId="0" borderId="0" xfId="0" applyNumberFormat="1" applyFont="1" applyFill="1" applyAlignment="1">
      <alignment horizontal="right" vertical="center"/>
    </xf>
    <xf numFmtId="177" fontId="0" fillId="0" borderId="6" xfId="0" applyNumberFormat="1" applyFont="1" applyFill="1" applyBorder="1" applyAlignment="1">
      <alignment horizontal="center"/>
    </xf>
    <xf numFmtId="199" fontId="0" fillId="0" borderId="5" xfId="0" applyNumberFormat="1" applyFont="1" applyFill="1" applyBorder="1"/>
    <xf numFmtId="199" fontId="0" fillId="0" borderId="17" xfId="8" applyNumberFormat="1" applyFont="1" applyFill="1" applyBorder="1" applyAlignment="1">
      <alignment vertical="center"/>
    </xf>
    <xf numFmtId="199" fontId="0" fillId="0" borderId="19" xfId="8" applyNumberFormat="1" applyFont="1" applyFill="1" applyBorder="1" applyAlignment="1">
      <alignment vertical="center"/>
    </xf>
    <xf numFmtId="199" fontId="0" fillId="0" borderId="0" xfId="8" applyNumberFormat="1" applyFont="1" applyFill="1" applyBorder="1" applyAlignment="1">
      <alignment vertical="center"/>
    </xf>
    <xf numFmtId="179" fontId="0" fillId="0" borderId="0" xfId="8" applyNumberFormat="1" applyFont="1" applyFill="1" applyBorder="1" applyAlignment="1">
      <alignment vertical="center"/>
    </xf>
    <xf numFmtId="177" fontId="0" fillId="0" borderId="2" xfId="8" applyNumberFormat="1" applyFont="1" applyFill="1" applyBorder="1" applyAlignment="1">
      <alignment horizontal="center" vertical="center"/>
    </xf>
    <xf numFmtId="177" fontId="0" fillId="0" borderId="6" xfId="8" applyNumberFormat="1" applyFont="1" applyFill="1" applyBorder="1" applyAlignment="1">
      <alignment horizontal="center"/>
    </xf>
    <xf numFmtId="199" fontId="0" fillId="0" borderId="5" xfId="8" applyNumberFormat="1" applyFont="1" applyFill="1" applyBorder="1" applyAlignment="1">
      <alignment vertical="center"/>
    </xf>
    <xf numFmtId="200" fontId="26" fillId="0" borderId="0" xfId="0" applyNumberFormat="1" applyFont="1" applyFill="1" applyAlignment="1">
      <alignment horizontal="right" vertical="center"/>
    </xf>
    <xf numFmtId="200" fontId="26" fillId="0" borderId="5" xfId="0" applyNumberFormat="1" applyFont="1" applyFill="1" applyBorder="1" applyAlignment="1">
      <alignment horizontal="right" vertical="center"/>
    </xf>
    <xf numFmtId="200" fontId="26" fillId="0" borderId="0" xfId="0" applyNumberFormat="1" applyFont="1" applyFill="1" applyAlignment="1">
      <alignment vertical="center"/>
    </xf>
    <xf numFmtId="200" fontId="26" fillId="0" borderId="0" xfId="0" applyNumberFormat="1" applyFont="1" applyFill="1"/>
    <xf numFmtId="200" fontId="26" fillId="0" borderId="17" xfId="0" applyNumberFormat="1" applyFont="1" applyFill="1" applyBorder="1" applyAlignment="1">
      <alignment horizontal="right" vertical="center"/>
    </xf>
    <xf numFmtId="200" fontId="26" fillId="0" borderId="0" xfId="0" applyNumberFormat="1" applyFont="1" applyFill="1" applyBorder="1" applyAlignment="1">
      <alignment horizontal="right" vertical="center"/>
    </xf>
    <xf numFmtId="200" fontId="26" fillId="0" borderId="1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horizontal="left" vertical="center"/>
    </xf>
    <xf numFmtId="187" fontId="11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Border="1" applyAlignment="1">
      <alignment horizontal="distributed" vertical="center"/>
    </xf>
    <xf numFmtId="178" fontId="0" fillId="0" borderId="2" xfId="0" applyNumberFormat="1" applyFont="1" applyFill="1" applyBorder="1" applyAlignment="1">
      <alignment horizontal="center" vertical="center"/>
    </xf>
    <xf numFmtId="187" fontId="0" fillId="0" borderId="0" xfId="0" applyNumberFormat="1" applyFont="1" applyFill="1" applyAlignment="1">
      <alignment vertical="center"/>
    </xf>
    <xf numFmtId="195" fontId="28" fillId="0" borderId="0" xfId="0" applyNumberFormat="1" applyFont="1" applyFill="1"/>
    <xf numFmtId="187" fontId="0" fillId="0" borderId="17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95" fontId="0" fillId="0" borderId="5" xfId="0" applyNumberFormat="1" applyFont="1" applyFill="1" applyBorder="1"/>
    <xf numFmtId="187" fontId="0" fillId="0" borderId="19" xfId="0" applyNumberFormat="1" applyFont="1" applyFill="1" applyBorder="1" applyAlignment="1">
      <alignment vertical="center"/>
    </xf>
    <xf numFmtId="187" fontId="0" fillId="0" borderId="5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Alignment="1">
      <alignment vertical="center"/>
    </xf>
    <xf numFmtId="178" fontId="8" fillId="0" borderId="12" xfId="0" applyNumberFormat="1" applyFont="1" applyFill="1" applyBorder="1" applyAlignment="1">
      <alignment horizontal="center" vertical="center" wrapText="1"/>
    </xf>
    <xf numFmtId="178" fontId="8" fillId="0" borderId="21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/>
    </xf>
    <xf numFmtId="187" fontId="11" fillId="0" borderId="17" xfId="0" applyNumberFormat="1" applyFont="1" applyFill="1" applyBorder="1" applyAlignment="1">
      <alignment vertical="center"/>
    </xf>
    <xf numFmtId="187" fontId="11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Border="1" applyAlignment="1">
      <alignment horizontal="center" vertical="center"/>
    </xf>
    <xf numFmtId="199" fontId="0" fillId="0" borderId="17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0" fillId="0" borderId="5" xfId="0" applyNumberFormat="1" applyFont="1" applyFill="1" applyBorder="1" applyAlignment="1">
      <alignment horizontal="center" vertical="center"/>
    </xf>
    <xf numFmtId="199" fontId="0" fillId="0" borderId="19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center" vertical="center"/>
    </xf>
    <xf numFmtId="177" fontId="15" fillId="0" borderId="0" xfId="9" applyNumberFormat="1" applyFont="1" applyFill="1"/>
    <xf numFmtId="177" fontId="6" fillId="0" borderId="0" xfId="8" applyNumberFormat="1" applyFont="1" applyFill="1" applyAlignment="1">
      <alignment horizontal="right" vertical="top"/>
    </xf>
    <xf numFmtId="177" fontId="8" fillId="0" borderId="0" xfId="8" applyNumberFormat="1" applyFont="1" applyFill="1" applyAlignment="1">
      <alignment horizontal="center"/>
    </xf>
    <xf numFmtId="184" fontId="11" fillId="0" borderId="0" xfId="8" applyNumberFormat="1" applyFont="1" applyFill="1" applyBorder="1"/>
    <xf numFmtId="177" fontId="11" fillId="0" borderId="0" xfId="8" applyNumberFormat="1" applyFont="1" applyFill="1" applyBorder="1" applyAlignment="1">
      <alignment horizontal="right"/>
    </xf>
    <xf numFmtId="199" fontId="10" fillId="0" borderId="0" xfId="0" applyNumberFormat="1" applyFont="1" applyFill="1" applyBorder="1" applyAlignment="1">
      <alignment horizontal="distributed" vertical="center"/>
    </xf>
    <xf numFmtId="199" fontId="0" fillId="0" borderId="0" xfId="0" applyNumberFormat="1" applyFont="1" applyFill="1" applyBorder="1" applyAlignment="1">
      <alignment horizontal="right" vertical="center"/>
    </xf>
    <xf numFmtId="199" fontId="0" fillId="0" borderId="5" xfId="0" applyNumberFormat="1" applyFont="1" applyFill="1" applyBorder="1" applyAlignment="1">
      <alignment horizontal="right" vertical="center"/>
    </xf>
    <xf numFmtId="191" fontId="28" fillId="0" borderId="0" xfId="8" applyNumberFormat="1" applyFont="1" applyFill="1"/>
    <xf numFmtId="191" fontId="28" fillId="0" borderId="0" xfId="8" applyNumberFormat="1" applyFont="1" applyFill="1" applyAlignment="1">
      <alignment horizontal="center"/>
    </xf>
    <xf numFmtId="191" fontId="28" fillId="0" borderId="0" xfId="0" applyNumberFormat="1" applyFont="1" applyFill="1"/>
    <xf numFmtId="188" fontId="0" fillId="0" borderId="0" xfId="0" applyNumberFormat="1" applyFont="1" applyFill="1" applyBorder="1" applyAlignment="1" applyProtection="1">
      <alignment vertical="center"/>
    </xf>
    <xf numFmtId="177" fontId="28" fillId="0" borderId="0" xfId="8" applyNumberFormat="1" applyFont="1" applyFill="1"/>
    <xf numFmtId="177" fontId="28" fillId="0" borderId="0" xfId="8" applyNumberFormat="1" applyFont="1" applyFill="1" applyAlignment="1">
      <alignment horizontal="center"/>
    </xf>
    <xf numFmtId="0" fontId="28" fillId="0" borderId="0" xfId="0" applyFont="1" applyFill="1"/>
    <xf numFmtId="199" fontId="11" fillId="0" borderId="0" xfId="8" applyNumberFormat="1" applyFont="1" applyFill="1" applyBorder="1" applyAlignment="1">
      <alignment horizontal="center" vertical="center"/>
    </xf>
    <xf numFmtId="177" fontId="6" fillId="0" borderId="0" xfId="8" applyNumberFormat="1" applyFont="1" applyFill="1" applyAlignment="1">
      <alignment horizontal="left" vertical="top"/>
    </xf>
    <xf numFmtId="177" fontId="23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>
      <alignment horizontal="center" vertical="center"/>
    </xf>
    <xf numFmtId="207" fontId="0" fillId="0" borderId="0" xfId="0" applyNumberFormat="1" applyFont="1" applyFill="1" applyAlignment="1">
      <alignment vertical="center"/>
    </xf>
    <xf numFmtId="177" fontId="0" fillId="0" borderId="0" xfId="8" applyNumberFormat="1" applyFont="1" applyFill="1" applyAlignment="1">
      <alignment horizontal="right" vertical="center"/>
    </xf>
    <xf numFmtId="177" fontId="8" fillId="0" borderId="0" xfId="8" applyNumberFormat="1" applyFont="1" applyFill="1" applyAlignment="1">
      <alignment vertical="top"/>
    </xf>
    <xf numFmtId="177" fontId="8" fillId="0" borderId="12" xfId="8" applyNumberFormat="1" applyFont="1" applyFill="1" applyBorder="1" applyAlignment="1">
      <alignment horizontal="left" vertical="top"/>
    </xf>
    <xf numFmtId="177" fontId="8" fillId="0" borderId="0" xfId="8" applyNumberFormat="1" applyFont="1" applyFill="1" applyBorder="1" applyAlignment="1">
      <alignment horizontal="left" vertical="top"/>
    </xf>
    <xf numFmtId="177" fontId="8" fillId="0" borderId="14" xfId="9" applyNumberFormat="1" applyFont="1" applyFill="1" applyBorder="1" applyAlignment="1">
      <alignment horizontal="center" vertical="center" wrapText="1"/>
    </xf>
    <xf numFmtId="2" fontId="8" fillId="0" borderId="8" xfId="9" applyNumberFormat="1" applyFont="1" applyFill="1" applyBorder="1" applyAlignment="1">
      <alignment horizontal="center" vertical="center" wrapText="1"/>
    </xf>
    <xf numFmtId="177" fontId="8" fillId="0" borderId="21" xfId="9" applyNumberFormat="1" applyFont="1" applyFill="1" applyBorder="1" applyAlignment="1">
      <alignment horizontal="center" vertical="center" wrapText="1"/>
    </xf>
    <xf numFmtId="179" fontId="11" fillId="0" borderId="17" xfId="9" applyNumberFormat="1" applyFont="1" applyFill="1" applyBorder="1" applyAlignment="1">
      <alignment vertical="center"/>
    </xf>
    <xf numFmtId="2" fontId="11" fillId="0" borderId="0" xfId="9" applyNumberFormat="1" applyFont="1" applyFill="1" applyBorder="1" applyAlignment="1">
      <alignment vertical="center"/>
    </xf>
    <xf numFmtId="179" fontId="11" fillId="0" borderId="0" xfId="9" applyNumberFormat="1" applyFont="1" applyFill="1" applyBorder="1" applyAlignment="1">
      <alignment vertical="center"/>
    </xf>
    <xf numFmtId="177" fontId="11" fillId="0" borderId="0" xfId="9" applyNumberFormat="1" applyFont="1" applyFill="1" applyBorder="1"/>
    <xf numFmtId="177" fontId="11" fillId="0" borderId="0" xfId="9" applyNumberFormat="1" applyFont="1" applyFill="1"/>
    <xf numFmtId="195" fontId="11" fillId="0" borderId="0" xfId="9" applyNumberFormat="1" applyFont="1" applyFill="1" applyBorder="1" applyAlignment="1">
      <alignment vertical="center"/>
    </xf>
    <xf numFmtId="192" fontId="11" fillId="0" borderId="0" xfId="9" applyNumberFormat="1" applyFont="1" applyFill="1" applyBorder="1" applyAlignment="1">
      <alignment vertical="center"/>
    </xf>
    <xf numFmtId="192" fontId="11" fillId="0" borderId="0" xfId="8" applyNumberFormat="1" applyFont="1" applyFill="1" applyBorder="1" applyAlignment="1">
      <alignment vertical="center"/>
    </xf>
    <xf numFmtId="191" fontId="11" fillId="0" borderId="0" xfId="9" applyNumberFormat="1" applyFont="1" applyFill="1" applyBorder="1" applyAlignment="1">
      <alignment vertical="center"/>
    </xf>
    <xf numFmtId="187" fontId="11" fillId="0" borderId="0" xfId="9" applyNumberFormat="1" applyFont="1" applyFill="1" applyBorder="1" applyAlignment="1">
      <alignment vertical="center"/>
    </xf>
    <xf numFmtId="192" fontId="11" fillId="0" borderId="0" xfId="8" applyNumberFormat="1" applyFont="1" applyFill="1" applyBorder="1" applyAlignment="1">
      <alignment horizontal="right" vertical="center"/>
    </xf>
    <xf numFmtId="199" fontId="11" fillId="0" borderId="0" xfId="9" applyNumberFormat="1" applyFont="1" applyFill="1" applyBorder="1" applyAlignment="1">
      <alignment vertical="center"/>
    </xf>
    <xf numFmtId="192" fontId="11" fillId="0" borderId="0" xfId="0" applyNumberFormat="1" applyFont="1" applyFill="1" applyAlignment="1">
      <alignment vertical="center"/>
    </xf>
    <xf numFmtId="192" fontId="0" fillId="0" borderId="0" xfId="8" applyNumberFormat="1" applyFont="1" applyFill="1" applyBorder="1" applyAlignment="1">
      <alignment vertical="center"/>
    </xf>
    <xf numFmtId="192" fontId="0" fillId="0" borderId="0" xfId="0" applyNumberFormat="1" applyFont="1" applyFill="1" applyAlignment="1">
      <alignment vertical="center"/>
    </xf>
    <xf numFmtId="192" fontId="0" fillId="0" borderId="0" xfId="0" applyNumberFormat="1" applyFont="1" applyFill="1" applyBorder="1" applyAlignment="1">
      <alignment vertical="center"/>
    </xf>
    <xf numFmtId="192" fontId="0" fillId="0" borderId="5" xfId="8" applyNumberFormat="1" applyFont="1" applyFill="1" applyBorder="1" applyAlignment="1">
      <alignment vertical="center"/>
    </xf>
    <xf numFmtId="177" fontId="6" fillId="0" borderId="0" xfId="9" applyNumberFormat="1" applyFont="1" applyFill="1" applyAlignment="1">
      <alignment horizontal="centerContinuous" vertical="top"/>
    </xf>
    <xf numFmtId="2" fontId="6" fillId="0" borderId="0" xfId="9" applyNumberFormat="1" applyFont="1" applyFill="1" applyAlignment="1">
      <alignment horizontal="centerContinuous" vertical="top"/>
    </xf>
    <xf numFmtId="177" fontId="6" fillId="0" borderId="0" xfId="9" applyNumberFormat="1" applyFont="1" applyFill="1"/>
    <xf numFmtId="177" fontId="6" fillId="0" borderId="0" xfId="9" applyNumberFormat="1" applyFont="1" applyFill="1" applyAlignment="1">
      <alignment horizontal="right" vertical="center"/>
    </xf>
    <xf numFmtId="2" fontId="6" fillId="0" borderId="0" xfId="9" applyNumberFormat="1" applyFont="1" applyFill="1" applyAlignment="1">
      <alignment horizontal="left" vertical="center"/>
    </xf>
    <xf numFmtId="177" fontId="6" fillId="0" borderId="0" xfId="9" applyNumberFormat="1" applyFont="1" applyFill="1" applyBorder="1"/>
    <xf numFmtId="177" fontId="0" fillId="0" borderId="5" xfId="9" applyNumberFormat="1" applyFont="1" applyFill="1" applyBorder="1"/>
    <xf numFmtId="177" fontId="8" fillId="0" borderId="5" xfId="9" applyNumberFormat="1" applyFont="1" applyFill="1" applyBorder="1"/>
    <xf numFmtId="177" fontId="8" fillId="0" borderId="5" xfId="9" applyNumberFormat="1" applyFont="1" applyFill="1" applyBorder="1" applyAlignment="1">
      <alignment horizontal="center"/>
    </xf>
    <xf numFmtId="2" fontId="0" fillId="0" borderId="5" xfId="9" applyNumberFormat="1" applyFont="1" applyFill="1" applyBorder="1"/>
    <xf numFmtId="2" fontId="0" fillId="0" borderId="0" xfId="9" applyNumberFormat="1" applyFont="1" applyFill="1"/>
    <xf numFmtId="177" fontId="0" fillId="0" borderId="0" xfId="9" applyNumberFormat="1" applyFont="1" applyFill="1"/>
    <xf numFmtId="2" fontId="8" fillId="0" borderId="5" xfId="9" applyNumberFormat="1" applyFont="1" applyFill="1" applyBorder="1" applyAlignment="1">
      <alignment horizontal="right" vertical="center"/>
    </xf>
    <xf numFmtId="177" fontId="8" fillId="0" borderId="2" xfId="9" applyNumberFormat="1" applyFont="1" applyFill="1" applyBorder="1" applyAlignment="1">
      <alignment horizontal="center" vertical="center" wrapText="1"/>
    </xf>
    <xf numFmtId="2" fontId="8" fillId="0" borderId="13" xfId="9" applyNumberFormat="1" applyFont="1" applyFill="1" applyBorder="1" applyAlignment="1">
      <alignment horizontal="center" vertical="center" wrapText="1"/>
    </xf>
    <xf numFmtId="179" fontId="11" fillId="0" borderId="16" xfId="9" applyNumberFormat="1" applyFont="1" applyFill="1" applyBorder="1" applyAlignment="1">
      <alignment vertical="center"/>
    </xf>
    <xf numFmtId="2" fontId="11" fillId="0" borderId="18" xfId="9" applyNumberFormat="1" applyFont="1" applyFill="1" applyBorder="1" applyAlignment="1">
      <alignment vertical="center"/>
    </xf>
    <xf numFmtId="179" fontId="11" fillId="0" borderId="18" xfId="9" applyNumberFormat="1" applyFont="1" applyFill="1" applyBorder="1" applyAlignment="1">
      <alignment vertical="center"/>
    </xf>
    <xf numFmtId="179" fontId="12" fillId="0" borderId="18" xfId="9" applyNumberFormat="1" applyFont="1" applyFill="1" applyBorder="1" applyAlignment="1">
      <alignment horizontal="right" vertical="center"/>
    </xf>
    <xf numFmtId="179" fontId="12" fillId="0" borderId="18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horizontal="right" vertical="center"/>
    </xf>
    <xf numFmtId="179" fontId="12" fillId="0" borderId="0" xfId="9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/>
    <xf numFmtId="177" fontId="11" fillId="0" borderId="0" xfId="0" applyNumberFormat="1" applyFont="1" applyFill="1" applyAlignment="1"/>
    <xf numFmtId="199" fontId="31" fillId="0" borderId="0" xfId="9" applyNumberFormat="1" applyFont="1" applyFill="1" applyBorder="1" applyAlignment="1">
      <alignment vertical="center"/>
    </xf>
    <xf numFmtId="186" fontId="31" fillId="0" borderId="0" xfId="9" applyNumberFormat="1" applyFont="1" applyFill="1" applyBorder="1" applyAlignment="1">
      <alignment vertical="center"/>
    </xf>
    <xf numFmtId="199" fontId="31" fillId="0" borderId="0" xfId="0" applyNumberFormat="1" applyFont="1" applyFill="1" applyAlignment="1">
      <alignment horizontal="right" vertical="center"/>
    </xf>
    <xf numFmtId="43" fontId="31" fillId="0" borderId="0" xfId="9" applyNumberFormat="1" applyFont="1" applyFill="1" applyBorder="1" applyAlignment="1">
      <alignment horizontal="right" vertical="center"/>
    </xf>
    <xf numFmtId="199" fontId="31" fillId="0" borderId="0" xfId="9" applyNumberFormat="1" applyFont="1" applyFill="1" applyBorder="1" applyAlignment="1">
      <alignment horizontal="right" vertical="center"/>
    </xf>
    <xf numFmtId="186" fontId="31" fillId="0" borderId="0" xfId="9" applyNumberFormat="1" applyFont="1" applyFill="1" applyBorder="1" applyAlignment="1">
      <alignment horizontal="right" vertical="center"/>
    </xf>
    <xf numFmtId="199" fontId="15" fillId="0" borderId="0" xfId="0" applyNumberFormat="1" applyFont="1" applyFill="1" applyAlignment="1">
      <alignment vertical="center"/>
    </xf>
    <xf numFmtId="186" fontId="15" fillId="0" borderId="0" xfId="0" applyNumberFormat="1" applyFont="1" applyFill="1" applyAlignment="1">
      <alignment vertical="center"/>
    </xf>
    <xf numFmtId="191" fontId="0" fillId="0" borderId="0" xfId="0" applyNumberFormat="1" applyFont="1" applyFill="1" applyAlignment="1">
      <alignment vertical="center"/>
    </xf>
    <xf numFmtId="2" fontId="0" fillId="0" borderId="0" xfId="9" applyNumberFormat="1" applyFont="1" applyFill="1" applyBorder="1" applyAlignment="1">
      <alignment vertical="center"/>
    </xf>
    <xf numFmtId="177" fontId="8" fillId="0" borderId="0" xfId="9" applyNumberFormat="1" applyFont="1" applyFill="1" applyBorder="1" applyAlignment="1">
      <alignment horizontal="distributed" vertical="center"/>
    </xf>
    <xf numFmtId="177" fontId="0" fillId="0" borderId="2" xfId="9" applyNumberFormat="1" applyFont="1" applyFill="1" applyBorder="1" applyAlignment="1">
      <alignment horizontal="center" vertical="center"/>
    </xf>
    <xf numFmtId="186" fontId="15" fillId="0" borderId="0" xfId="9" applyNumberFormat="1" applyFont="1" applyFill="1" applyBorder="1" applyAlignment="1">
      <alignment vertical="center"/>
    </xf>
    <xf numFmtId="187" fontId="0" fillId="0" borderId="0" xfId="9" applyNumberFormat="1" applyFont="1" applyFill="1" applyBorder="1" applyAlignment="1">
      <alignment vertical="center"/>
    </xf>
    <xf numFmtId="177" fontId="13" fillId="0" borderId="0" xfId="9" applyNumberFormat="1" applyFont="1" applyFill="1" applyBorder="1" applyAlignment="1">
      <alignment horizontal="distributed" vertical="center"/>
    </xf>
    <xf numFmtId="177" fontId="11" fillId="0" borderId="0" xfId="9" applyNumberFormat="1" applyFont="1" applyFill="1" applyBorder="1" applyAlignment="1">
      <alignment horizontal="distributed" vertical="center"/>
    </xf>
    <xf numFmtId="177" fontId="0" fillId="0" borderId="0" xfId="9" applyNumberFormat="1" applyFont="1" applyFill="1" applyBorder="1" applyAlignment="1">
      <alignment horizontal="distributed" vertical="center"/>
    </xf>
    <xf numFmtId="177" fontId="0" fillId="0" borderId="6" xfId="9" applyNumberFormat="1" applyFont="1" applyFill="1" applyBorder="1" applyAlignment="1">
      <alignment horizontal="center"/>
    </xf>
    <xf numFmtId="199" fontId="15" fillId="0" borderId="5" xfId="0" applyNumberFormat="1" applyFont="1" applyFill="1" applyBorder="1" applyAlignment="1">
      <alignment vertical="center"/>
    </xf>
    <xf numFmtId="186" fontId="15" fillId="0" borderId="5" xfId="9" applyNumberFormat="1" applyFont="1" applyFill="1" applyBorder="1" applyAlignment="1">
      <alignment vertical="center"/>
    </xf>
    <xf numFmtId="2" fontId="0" fillId="0" borderId="5" xfId="9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2" fontId="11" fillId="0" borderId="5" xfId="9" applyNumberFormat="1" applyFont="1" applyFill="1" applyBorder="1" applyAlignment="1">
      <alignment vertical="center"/>
    </xf>
    <xf numFmtId="177" fontId="8" fillId="0" borderId="0" xfId="9" applyNumberFormat="1" applyFont="1" applyFill="1" applyAlignment="1">
      <alignment vertical="top"/>
    </xf>
    <xf numFmtId="177" fontId="15" fillId="0" borderId="0" xfId="9" applyNumberFormat="1" applyFont="1" applyFill="1" applyAlignment="1">
      <alignment horizontal="center"/>
    </xf>
    <xf numFmtId="2" fontId="0" fillId="0" borderId="0" xfId="9" applyNumberFormat="1" applyFont="1" applyFill="1" applyAlignment="1">
      <alignment horizontal="right" vertical="center"/>
    </xf>
    <xf numFmtId="177" fontId="8" fillId="0" borderId="0" xfId="0" applyNumberFormat="1" applyFont="1" applyFill="1" applyAlignment="1"/>
    <xf numFmtId="177" fontId="15" fillId="0" borderId="0" xfId="0" applyNumberFormat="1" applyFont="1" applyFill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/>
    <xf numFmtId="177" fontId="6" fillId="0" borderId="0" xfId="8" applyNumberFormat="1" applyFont="1" applyFill="1" applyAlignment="1">
      <alignment vertical="center"/>
    </xf>
    <xf numFmtId="177" fontId="8" fillId="0" borderId="14" xfId="10" applyNumberFormat="1" applyFont="1" applyFill="1" applyBorder="1" applyAlignment="1">
      <alignment horizontal="centerContinuous" vertical="center" wrapText="1"/>
    </xf>
    <xf numFmtId="177" fontId="8" fillId="0" borderId="7" xfId="10" applyNumberFormat="1" applyFont="1" applyFill="1" applyBorder="1" applyAlignment="1">
      <alignment horizontal="centerContinuous" vertical="center" wrapText="1"/>
    </xf>
    <xf numFmtId="177" fontId="8" fillId="0" borderId="0" xfId="8" applyNumberFormat="1" applyFont="1" applyFill="1" applyAlignment="1">
      <alignment horizontal="center" vertical="center" wrapText="1"/>
    </xf>
    <xf numFmtId="179" fontId="11" fillId="0" borderId="0" xfId="8" applyNumberFormat="1" applyFont="1" applyFill="1" applyAlignment="1">
      <alignment vertical="center"/>
    </xf>
    <xf numFmtId="177" fontId="11" fillId="0" borderId="2" xfId="10" applyNumberFormat="1" applyFont="1" applyFill="1" applyBorder="1" applyAlignment="1">
      <alignment horizontal="center" vertical="center"/>
    </xf>
    <xf numFmtId="179" fontId="11" fillId="0" borderId="17" xfId="10" applyNumberFormat="1" applyFont="1" applyFill="1" applyBorder="1" applyAlignment="1">
      <alignment vertical="center"/>
    </xf>
    <xf numFmtId="179" fontId="11" fillId="0" borderId="0" xfId="10" applyNumberFormat="1" applyFont="1" applyFill="1" applyBorder="1" applyAlignment="1">
      <alignment vertical="center"/>
    </xf>
    <xf numFmtId="177" fontId="11" fillId="0" borderId="0" xfId="10" applyNumberFormat="1" applyFont="1" applyFill="1"/>
    <xf numFmtId="199" fontId="11" fillId="0" borderId="0" xfId="10" applyNumberFormat="1" applyFont="1" applyFill="1" applyBorder="1" applyAlignment="1">
      <alignment vertical="center"/>
    </xf>
    <xf numFmtId="199" fontId="0" fillId="0" borderId="0" xfId="8" applyNumberFormat="1" applyFont="1" applyFill="1"/>
    <xf numFmtId="199" fontId="0" fillId="0" borderId="5" xfId="8" applyNumberFormat="1" applyFont="1" applyFill="1" applyBorder="1"/>
    <xf numFmtId="177" fontId="0" fillId="0" borderId="0" xfId="10" applyNumberFormat="1" applyFont="1" applyFill="1"/>
    <xf numFmtId="177" fontId="6" fillId="0" borderId="0" xfId="10" applyNumberFormat="1" applyFont="1" applyFill="1" applyAlignment="1">
      <alignment horizontal="centerContinuous" vertical="top"/>
    </xf>
    <xf numFmtId="177" fontId="6" fillId="0" borderId="0" xfId="10" applyNumberFormat="1" applyFont="1" applyFill="1" applyAlignment="1">
      <alignment horizontal="right" vertical="center"/>
    </xf>
    <xf numFmtId="177" fontId="6" fillId="0" borderId="0" xfId="10" applyNumberFormat="1" applyFont="1" applyFill="1" applyAlignment="1">
      <alignment horizontal="right" vertical="top"/>
    </xf>
    <xf numFmtId="177" fontId="6" fillId="0" borderId="0" xfId="10" applyNumberFormat="1" applyFont="1" applyFill="1"/>
    <xf numFmtId="177" fontId="0" fillId="0" borderId="5" xfId="10" applyNumberFormat="1" applyFont="1" applyFill="1" applyBorder="1"/>
    <xf numFmtId="177" fontId="8" fillId="0" borderId="5" xfId="10" applyNumberFormat="1" applyFont="1" applyFill="1" applyBorder="1"/>
    <xf numFmtId="177" fontId="8" fillId="0" borderId="5" xfId="10" applyNumberFormat="1" applyFont="1" applyFill="1" applyBorder="1" applyAlignment="1">
      <alignment horizontal="center"/>
    </xf>
    <xf numFmtId="177" fontId="8" fillId="0" borderId="5" xfId="10" applyNumberFormat="1" applyFont="1" applyFill="1" applyBorder="1" applyAlignment="1">
      <alignment horizontal="right" vertical="center"/>
    </xf>
    <xf numFmtId="177" fontId="8" fillId="0" borderId="0" xfId="10" applyNumberFormat="1" applyFont="1" applyFill="1" applyAlignment="1">
      <alignment horizontal="center" vertical="center" wrapText="1"/>
    </xf>
    <xf numFmtId="179" fontId="11" fillId="0" borderId="16" xfId="10" applyNumberFormat="1" applyFont="1" applyFill="1" applyBorder="1" applyAlignment="1">
      <alignment vertical="center"/>
    </xf>
    <xf numFmtId="179" fontId="11" fillId="0" borderId="18" xfId="10" applyNumberFormat="1" applyFont="1" applyFill="1" applyBorder="1" applyAlignment="1">
      <alignment vertical="center"/>
    </xf>
    <xf numFmtId="177" fontId="8" fillId="0" borderId="0" xfId="10" applyNumberFormat="1" applyFont="1" applyFill="1" applyBorder="1" applyAlignment="1">
      <alignment horizontal="distributed" vertical="center"/>
    </xf>
    <xf numFmtId="177" fontId="0" fillId="0" borderId="2" xfId="10" applyNumberFormat="1" applyFont="1" applyFill="1" applyBorder="1" applyAlignment="1">
      <alignment horizontal="center" vertical="center"/>
    </xf>
    <xf numFmtId="177" fontId="30" fillId="0" borderId="0" xfId="10" applyNumberFormat="1" applyFont="1" applyFill="1"/>
    <xf numFmtId="177" fontId="30" fillId="0" borderId="0" xfId="10" applyNumberFormat="1" applyFont="1" applyFill="1" applyAlignment="1">
      <alignment horizontal="center"/>
    </xf>
    <xf numFmtId="187" fontId="0" fillId="0" borderId="0" xfId="10" applyNumberFormat="1" applyFont="1" applyFill="1"/>
    <xf numFmtId="177" fontId="13" fillId="0" borderId="0" xfId="10" applyNumberFormat="1" applyFont="1" applyFill="1" applyBorder="1" applyAlignment="1">
      <alignment horizontal="distributed" vertical="center"/>
    </xf>
    <xf numFmtId="177" fontId="11" fillId="0" borderId="0" xfId="10" applyNumberFormat="1" applyFont="1" applyFill="1" applyBorder="1" applyAlignment="1">
      <alignment horizontal="distributed" vertical="center"/>
    </xf>
    <xf numFmtId="177" fontId="0" fillId="0" borderId="0" xfId="10" applyNumberFormat="1" applyFont="1" applyFill="1" applyBorder="1" applyAlignment="1">
      <alignment horizontal="distributed" vertical="center"/>
    </xf>
    <xf numFmtId="177" fontId="0" fillId="0" borderId="6" xfId="10" applyNumberFormat="1" applyFont="1" applyFill="1" applyBorder="1" applyAlignment="1">
      <alignment horizontal="center"/>
    </xf>
    <xf numFmtId="177" fontId="8" fillId="0" borderId="0" xfId="0" applyNumberFormat="1" applyFont="1" applyFill="1" applyBorder="1"/>
    <xf numFmtId="177" fontId="15" fillId="0" borderId="0" xfId="10" applyNumberFormat="1" applyFont="1" applyFill="1"/>
    <xf numFmtId="177" fontId="15" fillId="0" borderId="0" xfId="10" applyNumberFormat="1" applyFont="1" applyFill="1" applyAlignment="1">
      <alignment horizontal="center"/>
    </xf>
    <xf numFmtId="179" fontId="11" fillId="0" borderId="0" xfId="0" applyNumberFormat="1" applyFont="1" applyFill="1" applyBorder="1" applyAlignment="1">
      <alignment horizontal="right" vertical="center"/>
    </xf>
    <xf numFmtId="199" fontId="11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right" vertical="center"/>
    </xf>
    <xf numFmtId="177" fontId="23" fillId="0" borderId="12" xfId="0" applyNumberFormat="1" applyFont="1" applyFill="1" applyBorder="1" applyAlignment="1">
      <alignment vertical="center" wrapText="1"/>
    </xf>
    <xf numFmtId="177" fontId="8" fillId="0" borderId="5" xfId="0" applyNumberFormat="1" applyFont="1" applyFill="1" applyBorder="1"/>
    <xf numFmtId="177" fontId="8" fillId="0" borderId="5" xfId="0" applyNumberFormat="1" applyFont="1" applyFill="1" applyBorder="1" applyAlignment="1">
      <alignment horizontal="center"/>
    </xf>
    <xf numFmtId="206" fontId="0" fillId="0" borderId="0" xfId="0" applyNumberFormat="1" applyFont="1" applyFill="1" applyAlignment="1">
      <alignment vertical="center"/>
    </xf>
    <xf numFmtId="177" fontId="0" fillId="0" borderId="5" xfId="0" applyNumberFormat="1" applyFont="1" applyFill="1" applyBorder="1" applyAlignment="1">
      <alignment horizontal="center" vertical="center"/>
    </xf>
    <xf numFmtId="190" fontId="11" fillId="0" borderId="0" xfId="0" applyNumberFormat="1" applyFont="1" applyFill="1"/>
    <xf numFmtId="177" fontId="15" fillId="0" borderId="0" xfId="0" applyNumberFormat="1" applyFont="1" applyFill="1" applyBorder="1"/>
    <xf numFmtId="186" fontId="11" fillId="0" borderId="0" xfId="0" applyNumberFormat="1" applyFont="1" applyFill="1"/>
    <xf numFmtId="177" fontId="6" fillId="0" borderId="0" xfId="0" applyNumberFormat="1" applyFont="1" applyFill="1" applyAlignment="1">
      <alignment horizontal="justify"/>
    </xf>
    <xf numFmtId="177" fontId="27" fillId="0" borderId="0" xfId="0" applyNumberFormat="1" applyFont="1" applyFill="1" applyBorder="1" applyAlignment="1">
      <alignment horizontal="right" vertical="center"/>
    </xf>
    <xf numFmtId="179" fontId="0" fillId="0" borderId="17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left" vertical="center"/>
    </xf>
    <xf numFmtId="177" fontId="0" fillId="0" borderId="3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177" fontId="15" fillId="0" borderId="21" xfId="0" applyNumberFormat="1" applyFont="1" applyFill="1" applyBorder="1"/>
    <xf numFmtId="177" fontId="15" fillId="0" borderId="21" xfId="0" applyNumberFormat="1" applyFont="1" applyFill="1" applyBorder="1" applyAlignment="1">
      <alignment horizontal="center"/>
    </xf>
    <xf numFmtId="177" fontId="0" fillId="0" borderId="21" xfId="0" applyNumberFormat="1" applyFont="1" applyFill="1" applyBorder="1"/>
    <xf numFmtId="198" fontId="24" fillId="0" borderId="0" xfId="0" applyNumberFormat="1" applyFont="1" applyFill="1" applyAlignment="1">
      <alignment vertical="center"/>
    </xf>
    <xf numFmtId="198" fontId="24" fillId="0" borderId="0" xfId="0" applyNumberFormat="1" applyFont="1" applyFill="1" applyBorder="1" applyAlignment="1">
      <alignment vertical="center"/>
    </xf>
    <xf numFmtId="198" fontId="24" fillId="0" borderId="0" xfId="0" applyNumberFormat="1" applyFont="1" applyFill="1" applyBorder="1" applyAlignment="1">
      <alignment horizontal="right" vertical="center"/>
    </xf>
    <xf numFmtId="198" fontId="36" fillId="0" borderId="0" xfId="0" applyNumberFormat="1" applyFont="1" applyFill="1" applyAlignment="1">
      <alignment vertical="center"/>
    </xf>
    <xf numFmtId="198" fontId="36" fillId="0" borderId="0" xfId="0" applyNumberFormat="1" applyFont="1" applyFill="1" applyBorder="1" applyAlignment="1">
      <alignment vertical="center"/>
    </xf>
    <xf numFmtId="198" fontId="36" fillId="0" borderId="0" xfId="0" applyNumberFormat="1" applyFont="1" applyFill="1" applyAlignment="1">
      <alignment horizontal="right" vertical="center"/>
    </xf>
    <xf numFmtId="198" fontId="36" fillId="0" borderId="0" xfId="0" applyNumberFormat="1" applyFont="1" applyFill="1" applyBorder="1" applyAlignment="1">
      <alignment horizontal="right" vertical="center"/>
    </xf>
    <xf numFmtId="179" fontId="36" fillId="0" borderId="0" xfId="0" applyNumberFormat="1" applyFont="1" applyFill="1" applyAlignment="1">
      <alignment vertical="center"/>
    </xf>
    <xf numFmtId="179" fontId="26" fillId="0" borderId="0" xfId="0" applyNumberFormat="1" applyFont="1" applyFill="1" applyAlignment="1">
      <alignment vertical="center"/>
    </xf>
    <xf numFmtId="179" fontId="26" fillId="0" borderId="0" xfId="0" applyNumberFormat="1" applyFont="1" applyFill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179" fontId="26" fillId="0" borderId="5" xfId="0" applyNumberFormat="1" applyFont="1" applyFill="1" applyBorder="1" applyAlignment="1">
      <alignment vertical="center"/>
    </xf>
    <xf numFmtId="179" fontId="26" fillId="0" borderId="5" xfId="0" applyNumberFormat="1" applyFont="1" applyFill="1" applyBorder="1" applyAlignment="1">
      <alignment horizontal="right" vertical="center"/>
    </xf>
    <xf numFmtId="189" fontId="26" fillId="0" borderId="0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198" fontId="26" fillId="0" borderId="0" xfId="0" applyNumberFormat="1" applyFont="1" applyFill="1"/>
    <xf numFmtId="198" fontId="26" fillId="0" borderId="0" xfId="0" applyNumberFormat="1" applyFont="1" applyFill="1" applyAlignment="1">
      <alignment horizontal="right"/>
    </xf>
    <xf numFmtId="198" fontId="26" fillId="0" borderId="0" xfId="0" applyNumberFormat="1" applyFont="1" applyFill="1" applyAlignment="1">
      <alignment horizontal="right" vertical="center"/>
    </xf>
    <xf numFmtId="189" fontId="26" fillId="0" borderId="0" xfId="0" applyNumberFormat="1" applyFont="1" applyFill="1" applyAlignment="1">
      <alignment vertical="center"/>
    </xf>
    <xf numFmtId="198" fontId="26" fillId="0" borderId="0" xfId="0" applyNumberFormat="1" applyFont="1" applyFill="1" applyBorder="1"/>
    <xf numFmtId="198" fontId="26" fillId="0" borderId="0" xfId="0" applyNumberFormat="1" applyFont="1" applyFill="1" applyBorder="1" applyAlignment="1">
      <alignment horizontal="right"/>
    </xf>
    <xf numFmtId="198" fontId="26" fillId="0" borderId="5" xfId="0" applyNumberFormat="1" applyFont="1" applyFill="1" applyBorder="1"/>
    <xf numFmtId="198" fontId="26" fillId="0" borderId="5" xfId="0" applyNumberFormat="1" applyFont="1" applyFill="1" applyBorder="1" applyAlignment="1">
      <alignment horizontal="right"/>
    </xf>
    <xf numFmtId="177" fontId="30" fillId="0" borderId="0" xfId="0" applyNumberFormat="1" applyFont="1" applyFill="1"/>
    <xf numFmtId="0" fontId="46" fillId="0" borderId="0" xfId="0" applyFont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distributed" vertical="center"/>
    </xf>
    <xf numFmtId="177" fontId="25" fillId="0" borderId="12" xfId="0" applyNumberFormat="1" applyFont="1" applyFill="1" applyBorder="1" applyAlignment="1">
      <alignment horizontal="left" wrapText="1"/>
    </xf>
    <xf numFmtId="177" fontId="25" fillId="0" borderId="0" xfId="0" applyNumberFormat="1" applyFont="1" applyFill="1" applyBorder="1" applyAlignment="1">
      <alignment horizontal="left" wrapText="1"/>
    </xf>
    <xf numFmtId="177" fontId="6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2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21" xfId="0" applyNumberFormat="1" applyFont="1" applyFill="1" applyBorder="1" applyAlignment="1">
      <alignment horizontal="distributed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177" fontId="10" fillId="0" borderId="18" xfId="0" applyNumberFormat="1" applyFont="1" applyFill="1" applyBorder="1" applyAlignment="1">
      <alignment horizontal="distributed"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77" fontId="23" fillId="0" borderId="12" xfId="0" applyNumberFormat="1" applyFont="1" applyFill="1" applyBorder="1" applyAlignment="1">
      <alignment horizontal="left" vertical="top" wrapText="1"/>
    </xf>
    <xf numFmtId="177" fontId="23" fillId="0" borderId="16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177" fontId="23" fillId="0" borderId="15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distributed" vertical="center" wrapText="1"/>
    </xf>
    <xf numFmtId="177" fontId="23" fillId="0" borderId="0" xfId="0" applyNumberFormat="1" applyFont="1" applyFill="1" applyBorder="1" applyAlignment="1">
      <alignment horizontal="distributed" vertical="center" wrapText="1"/>
    </xf>
    <xf numFmtId="177" fontId="23" fillId="0" borderId="21" xfId="0" applyNumberFormat="1" applyFont="1" applyFill="1" applyBorder="1" applyAlignment="1">
      <alignment horizontal="distributed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17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left" vertical="center" wrapText="1"/>
    </xf>
    <xf numFmtId="177" fontId="23" fillId="0" borderId="15" xfId="0" applyNumberFormat="1" applyFont="1" applyFill="1" applyBorder="1" applyAlignment="1">
      <alignment horizontal="left" vertical="center" wrapText="1"/>
    </xf>
    <xf numFmtId="177" fontId="25" fillId="0" borderId="12" xfId="0" applyNumberFormat="1" applyFont="1" applyFill="1" applyBorder="1" applyAlignment="1">
      <alignment horizontal="left" vertical="top" wrapText="1"/>
    </xf>
    <xf numFmtId="177" fontId="8" fillId="0" borderId="12" xfId="8" applyNumberFormat="1" applyFont="1" applyFill="1" applyBorder="1" applyAlignment="1">
      <alignment horizontal="distributed" vertical="center" wrapText="1"/>
    </xf>
    <xf numFmtId="177" fontId="8" fillId="0" borderId="0" xfId="8" applyNumberFormat="1" applyFont="1" applyFill="1" applyBorder="1" applyAlignment="1">
      <alignment horizontal="distributed" vertical="center" wrapText="1"/>
    </xf>
    <xf numFmtId="177" fontId="8" fillId="0" borderId="21" xfId="8" applyNumberFormat="1" applyFont="1" applyFill="1" applyBorder="1" applyAlignment="1">
      <alignment horizontal="distributed" vertical="center" wrapText="1"/>
    </xf>
    <xf numFmtId="177" fontId="8" fillId="0" borderId="25" xfId="8" applyNumberFormat="1" applyFont="1" applyFill="1" applyBorder="1" applyAlignment="1">
      <alignment horizontal="center" vertical="center" wrapText="1"/>
    </xf>
    <xf numFmtId="177" fontId="8" fillId="0" borderId="1" xfId="8" applyNumberFormat="1" applyFont="1" applyFill="1" applyBorder="1" applyAlignment="1">
      <alignment horizontal="center" vertical="center" wrapText="1"/>
    </xf>
    <xf numFmtId="177" fontId="8" fillId="0" borderId="17" xfId="8" applyNumberFormat="1" applyFont="1" applyFill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14" xfId="8" applyNumberFormat="1" applyFont="1" applyFill="1" applyBorder="1" applyAlignment="1">
      <alignment horizontal="center" vertical="center" wrapText="1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12" xfId="8" applyNumberFormat="1" applyFont="1" applyFill="1" applyBorder="1" applyAlignment="1">
      <alignment horizontal="center" vertical="center" wrapText="1"/>
    </xf>
    <xf numFmtId="177" fontId="8" fillId="0" borderId="0" xfId="8" applyNumberFormat="1" applyFont="1" applyFill="1" applyBorder="1" applyAlignment="1">
      <alignment horizontal="center" vertical="center" wrapText="1"/>
    </xf>
    <xf numFmtId="177" fontId="8" fillId="0" borderId="21" xfId="8" applyNumberFormat="1" applyFont="1" applyFill="1" applyBorder="1" applyAlignment="1">
      <alignment horizontal="center" vertical="center" wrapText="1"/>
    </xf>
    <xf numFmtId="177" fontId="10" fillId="0" borderId="18" xfId="8" applyNumberFormat="1" applyFont="1" applyFill="1" applyBorder="1" applyAlignment="1">
      <alignment horizontal="distributed" vertical="center"/>
    </xf>
    <xf numFmtId="177" fontId="10" fillId="0" borderId="0" xfId="8" applyNumberFormat="1" applyFont="1" applyFill="1" applyBorder="1" applyAlignment="1">
      <alignment horizontal="distributed" vertical="center"/>
    </xf>
    <xf numFmtId="177" fontId="28" fillId="0" borderId="12" xfId="0" applyNumberFormat="1" applyFont="1" applyFill="1" applyBorder="1" applyAlignment="1">
      <alignment horizontal="left" vertical="top" wrapText="1"/>
    </xf>
    <xf numFmtId="177" fontId="8" fillId="0" borderId="7" xfId="0" applyNumberFormat="1" applyFont="1" applyFill="1" applyBorder="1" applyAlignment="1">
      <alignment horizontal="distributed" vertical="center" wrapText="1"/>
    </xf>
    <xf numFmtId="177" fontId="23" fillId="0" borderId="12" xfId="0" applyNumberFormat="1" applyFont="1" applyFill="1" applyBorder="1" applyAlignment="1">
      <alignment horizontal="left" vertical="top"/>
    </xf>
    <xf numFmtId="177" fontId="23" fillId="0" borderId="0" xfId="0" applyNumberFormat="1" applyFont="1" applyFill="1" applyBorder="1" applyAlignment="1">
      <alignment horizontal="left" vertical="top" wrapText="1"/>
    </xf>
    <xf numFmtId="177" fontId="23" fillId="0" borderId="0" xfId="0" applyNumberFormat="1" applyFont="1" applyFill="1" applyBorder="1" applyAlignment="1">
      <alignment horizontal="left" vertical="top"/>
    </xf>
    <xf numFmtId="177" fontId="8" fillId="0" borderId="13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 shrinkToFit="1"/>
    </xf>
    <xf numFmtId="177" fontId="8" fillId="0" borderId="15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78" fontId="8" fillId="0" borderId="12" xfId="5" applyNumberFormat="1" applyFont="1" applyFill="1" applyBorder="1" applyAlignment="1">
      <alignment horizontal="distributed" vertical="center" wrapText="1"/>
    </xf>
    <xf numFmtId="178" fontId="8" fillId="0" borderId="0" xfId="5" applyNumberFormat="1" applyFont="1" applyFill="1" applyBorder="1" applyAlignment="1">
      <alignment horizontal="distributed" vertical="center" wrapText="1"/>
    </xf>
    <xf numFmtId="178" fontId="8" fillId="0" borderId="21" xfId="5" applyNumberFormat="1" applyFont="1" applyFill="1" applyBorder="1" applyAlignment="1">
      <alignment horizontal="distributed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distributed" vertical="center" wrapText="1" indent="4"/>
    </xf>
    <xf numFmtId="177" fontId="8" fillId="0" borderId="7" xfId="0" applyNumberFormat="1" applyFont="1" applyFill="1" applyBorder="1" applyAlignment="1">
      <alignment horizontal="distributed" vertical="center" wrapText="1" indent="4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distributed" vertical="center" wrapText="1" indent="4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left" vertical="center" wrapText="1"/>
    </xf>
    <xf numFmtId="177" fontId="23" fillId="0" borderId="0" xfId="0" applyNumberFormat="1" applyFont="1" applyFill="1" applyAlignment="1">
      <alignment horizontal="left" wrapText="1"/>
    </xf>
    <xf numFmtId="177" fontId="0" fillId="0" borderId="2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7" fontId="0" fillId="0" borderId="23" xfId="0" applyNumberFormat="1" applyFont="1" applyFill="1" applyBorder="1" applyAlignment="1">
      <alignment horizontal="center" vertical="center" wrapText="1"/>
    </xf>
    <xf numFmtId="177" fontId="0" fillId="0" borderId="25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horizontal="center" vertical="center" wrapText="1"/>
    </xf>
    <xf numFmtId="177" fontId="8" fillId="0" borderId="23" xfId="8" applyNumberFormat="1" applyFont="1" applyFill="1" applyBorder="1" applyAlignment="1">
      <alignment horizontal="center" vertical="center" wrapText="1"/>
    </xf>
    <xf numFmtId="177" fontId="0" fillId="0" borderId="24" xfId="8" applyNumberFormat="1" applyFont="1" applyFill="1" applyBorder="1" applyAlignment="1">
      <alignment horizontal="center" vertical="center" wrapText="1"/>
    </xf>
    <xf numFmtId="177" fontId="0" fillId="0" borderId="4" xfId="8" applyNumberFormat="1" applyFont="1" applyFill="1" applyBorder="1" applyAlignment="1">
      <alignment horizontal="center" vertical="center" wrapText="1"/>
    </xf>
    <xf numFmtId="177" fontId="0" fillId="0" borderId="17" xfId="8" applyNumberFormat="1" applyFont="1" applyFill="1" applyBorder="1" applyAlignment="1">
      <alignment horizontal="center" vertical="center" wrapText="1"/>
    </xf>
    <xf numFmtId="177" fontId="0" fillId="0" borderId="14" xfId="8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8" fillId="0" borderId="24" xfId="8" applyNumberFormat="1" applyFont="1" applyFill="1" applyBorder="1" applyAlignment="1">
      <alignment horizontal="center" vertical="center" wrapText="1"/>
    </xf>
    <xf numFmtId="177" fontId="8" fillId="0" borderId="4" xfId="8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wrapText="1"/>
    </xf>
    <xf numFmtId="177" fontId="10" fillId="0" borderId="0" xfId="10" applyNumberFormat="1" applyFont="1" applyFill="1" applyBorder="1" applyAlignment="1">
      <alignment horizontal="distributed" vertical="center"/>
    </xf>
    <xf numFmtId="177" fontId="8" fillId="0" borderId="11" xfId="10" applyNumberFormat="1" applyFont="1" applyFill="1" applyBorder="1" applyAlignment="1">
      <alignment horizontal="center" vertical="center" wrapText="1"/>
    </xf>
    <xf numFmtId="177" fontId="8" fillId="0" borderId="7" xfId="10" applyNumberFormat="1" applyFont="1" applyFill="1" applyBorder="1" applyAlignment="1">
      <alignment horizontal="center" vertical="center" wrapText="1"/>
    </xf>
    <xf numFmtId="177" fontId="8" fillId="0" borderId="23" xfId="10" applyNumberFormat="1" applyFont="1" applyFill="1" applyBorder="1" applyAlignment="1">
      <alignment horizontal="center" vertical="center" wrapText="1"/>
    </xf>
    <xf numFmtId="177" fontId="8" fillId="0" borderId="24" xfId="10" applyNumberFormat="1" applyFont="1" applyFill="1" applyBorder="1" applyAlignment="1">
      <alignment horizontal="center" vertical="center" wrapText="1"/>
    </xf>
    <xf numFmtId="177" fontId="8" fillId="0" borderId="4" xfId="10" applyNumberFormat="1" applyFont="1" applyFill="1" applyBorder="1" applyAlignment="1">
      <alignment horizontal="center" vertical="center" wrapText="1"/>
    </xf>
    <xf numFmtId="177" fontId="8" fillId="0" borderId="12" xfId="10" applyNumberFormat="1" applyFont="1" applyFill="1" applyBorder="1" applyAlignment="1">
      <alignment horizontal="distributed" vertical="center" wrapText="1"/>
    </xf>
    <xf numFmtId="177" fontId="8" fillId="0" borderId="0" xfId="10" applyNumberFormat="1" applyFont="1" applyFill="1" applyBorder="1" applyAlignment="1">
      <alignment horizontal="distributed" vertical="center" wrapText="1"/>
    </xf>
    <xf numFmtId="177" fontId="8" fillId="0" borderId="21" xfId="10" applyNumberFormat="1" applyFont="1" applyFill="1" applyBorder="1" applyAlignment="1">
      <alignment horizontal="distributed" vertical="center" wrapText="1"/>
    </xf>
    <xf numFmtId="177" fontId="8" fillId="0" borderId="26" xfId="10" applyNumberFormat="1" applyFont="1" applyFill="1" applyBorder="1" applyAlignment="1">
      <alignment horizontal="center" vertical="center" wrapText="1"/>
    </xf>
    <xf numFmtId="177" fontId="10" fillId="0" borderId="18" xfId="10" applyNumberFormat="1" applyFont="1" applyFill="1" applyBorder="1" applyAlignment="1">
      <alignment horizontal="distributed" vertical="center"/>
    </xf>
    <xf numFmtId="177" fontId="8" fillId="0" borderId="22" xfId="10" applyNumberFormat="1" applyFont="1" applyFill="1" applyBorder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7" fontId="8" fillId="0" borderId="9" xfId="10" applyNumberFormat="1" applyFont="1" applyFill="1" applyBorder="1" applyAlignment="1">
      <alignment horizontal="center" vertical="center" wrapText="1"/>
    </xf>
    <xf numFmtId="177" fontId="8" fillId="0" borderId="25" xfId="10" applyNumberFormat="1" applyFont="1" applyFill="1" applyBorder="1" applyAlignment="1">
      <alignment horizontal="center" vertical="center" wrapText="1"/>
    </xf>
    <xf numFmtId="177" fontId="8" fillId="0" borderId="17" xfId="10" applyNumberFormat="1" applyFont="1" applyFill="1" applyBorder="1" applyAlignment="1">
      <alignment horizontal="center" vertical="center" wrapText="1"/>
    </xf>
    <xf numFmtId="177" fontId="8" fillId="0" borderId="14" xfId="10" applyNumberFormat="1" applyFont="1" applyFill="1" applyBorder="1" applyAlignment="1">
      <alignment horizontal="center" vertical="center" wrapText="1"/>
    </xf>
    <xf numFmtId="177" fontId="8" fillId="0" borderId="1" xfId="10" applyNumberFormat="1" applyFont="1" applyFill="1" applyBorder="1" applyAlignment="1">
      <alignment horizontal="center" vertical="center" wrapText="1"/>
    </xf>
    <xf numFmtId="177" fontId="8" fillId="0" borderId="2" xfId="10" applyNumberFormat="1" applyFont="1" applyFill="1" applyBorder="1" applyAlignment="1">
      <alignment horizontal="center" vertical="center" wrapText="1"/>
    </xf>
    <xf numFmtId="177" fontId="6" fillId="0" borderId="0" xfId="10" applyNumberFormat="1" applyFont="1" applyFill="1" applyAlignment="1">
      <alignment horizontal="left" vertical="center"/>
    </xf>
    <xf numFmtId="177" fontId="6" fillId="0" borderId="0" xfId="8" applyNumberFormat="1" applyFont="1" applyFill="1" applyAlignment="1">
      <alignment horizontal="right" vertical="center"/>
    </xf>
    <xf numFmtId="177" fontId="6" fillId="0" borderId="0" xfId="8" applyNumberFormat="1" applyFont="1" applyFill="1" applyAlignment="1">
      <alignment horizontal="left" vertical="center"/>
    </xf>
    <xf numFmtId="177" fontId="10" fillId="0" borderId="0" xfId="9" applyNumberFormat="1" applyFont="1" applyFill="1" applyBorder="1" applyAlignment="1">
      <alignment horizontal="distributed" vertical="center"/>
    </xf>
    <xf numFmtId="177" fontId="0" fillId="0" borderId="0" xfId="9" applyNumberFormat="1" applyFont="1" applyFill="1" applyAlignment="1">
      <alignment horizontal="left"/>
    </xf>
    <xf numFmtId="177" fontId="8" fillId="0" borderId="25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center" vertical="center" wrapText="1"/>
    </xf>
    <xf numFmtId="177" fontId="8" fillId="0" borderId="17" xfId="9" applyNumberFormat="1" applyFont="1" applyFill="1" applyBorder="1" applyAlignment="1">
      <alignment horizontal="center" vertical="center" wrapText="1"/>
    </xf>
    <xf numFmtId="177" fontId="8" fillId="0" borderId="0" xfId="9" applyNumberFormat="1" applyFont="1" applyFill="1" applyBorder="1" applyAlignment="1">
      <alignment horizontal="center" vertical="center" wrapText="1"/>
    </xf>
    <xf numFmtId="177" fontId="8" fillId="0" borderId="1" xfId="9" applyNumberFormat="1" applyFont="1" applyFill="1" applyBorder="1" applyAlignment="1">
      <alignment horizontal="center" vertical="center" wrapText="1"/>
    </xf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center" wrapText="1"/>
    </xf>
    <xf numFmtId="177" fontId="8" fillId="0" borderId="0" xfId="9" applyNumberFormat="1" applyFont="1" applyFill="1" applyBorder="1" applyAlignment="1">
      <alignment horizontal="distributed" vertical="center" wrapText="1"/>
    </xf>
    <xf numFmtId="177" fontId="8" fillId="0" borderId="21" xfId="9" applyNumberFormat="1" applyFont="1" applyFill="1" applyBorder="1" applyAlignment="1">
      <alignment horizontal="distributed" vertical="center" wrapText="1"/>
    </xf>
    <xf numFmtId="177" fontId="10" fillId="0" borderId="18" xfId="9" applyNumberFormat="1" applyFont="1" applyFill="1" applyBorder="1" applyAlignment="1">
      <alignment horizontal="distributed" vertical="center"/>
    </xf>
    <xf numFmtId="177" fontId="28" fillId="0" borderId="0" xfId="9" applyNumberFormat="1" applyFont="1" applyFill="1" applyAlignment="1">
      <alignment horizontal="left"/>
    </xf>
    <xf numFmtId="177" fontId="8" fillId="0" borderId="26" xfId="8" applyNumberFormat="1" applyFont="1" applyFill="1" applyBorder="1" applyAlignment="1">
      <alignment horizontal="center" vertical="center" wrapText="1"/>
    </xf>
    <xf numFmtId="177" fontId="0" fillId="0" borderId="26" xfId="8" applyNumberFormat="1" applyFont="1" applyFill="1" applyBorder="1" applyAlignment="1">
      <alignment vertical="center" wrapText="1"/>
    </xf>
    <xf numFmtId="177" fontId="0" fillId="0" borderId="4" xfId="8" applyNumberFormat="1" applyFont="1" applyFill="1" applyBorder="1" applyAlignment="1">
      <alignment vertical="center" wrapText="1"/>
    </xf>
    <xf numFmtId="177" fontId="8" fillId="0" borderId="16" xfId="8" applyNumberFormat="1" applyFont="1" applyFill="1" applyBorder="1" applyAlignment="1">
      <alignment horizontal="center" vertical="center" wrapText="1"/>
    </xf>
    <xf numFmtId="177" fontId="8" fillId="0" borderId="22" xfId="8" applyNumberFormat="1" applyFont="1" applyFill="1" applyBorder="1" applyAlignment="1">
      <alignment horizontal="center" vertical="center" wrapText="1"/>
    </xf>
    <xf numFmtId="177" fontId="0" fillId="0" borderId="26" xfId="8" applyNumberFormat="1" applyFont="1" applyFill="1" applyBorder="1" applyAlignment="1">
      <alignment horizontal="center" vertical="center" wrapText="1"/>
    </xf>
    <xf numFmtId="177" fontId="8" fillId="0" borderId="11" xfId="8" applyNumberFormat="1" applyFont="1" applyFill="1" applyBorder="1" applyAlignment="1">
      <alignment horizontal="distributed" vertical="center" indent="15"/>
    </xf>
    <xf numFmtId="177" fontId="8" fillId="0" borderId="7" xfId="8" applyNumberFormat="1" applyFont="1" applyFill="1" applyBorder="1" applyAlignment="1">
      <alignment horizontal="distributed" vertical="center" indent="15"/>
    </xf>
    <xf numFmtId="177" fontId="8" fillId="0" borderId="9" xfId="8" applyNumberFormat="1" applyFont="1" applyFill="1" applyBorder="1" applyAlignment="1">
      <alignment horizontal="distributed" vertical="center" indent="15"/>
    </xf>
    <xf numFmtId="177" fontId="23" fillId="0" borderId="0" xfId="0" applyNumberFormat="1" applyFont="1" applyFill="1" applyBorder="1" applyAlignment="1">
      <alignment horizontal="distributed" vertical="center"/>
    </xf>
    <xf numFmtId="177" fontId="23" fillId="0" borderId="12" xfId="8" applyNumberFormat="1" applyFont="1" applyFill="1" applyBorder="1" applyAlignment="1">
      <alignment wrapText="1"/>
    </xf>
    <xf numFmtId="177" fontId="28" fillId="0" borderId="12" xfId="8" applyNumberFormat="1" applyFont="1" applyFill="1" applyBorder="1" applyAlignment="1">
      <alignment wrapText="1"/>
    </xf>
    <xf numFmtId="177" fontId="37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7" fontId="23" fillId="0" borderId="12" xfId="8" applyNumberFormat="1" applyFont="1" applyFill="1" applyBorder="1" applyAlignment="1">
      <alignment vertical="center" wrapText="1"/>
    </xf>
    <xf numFmtId="177" fontId="28" fillId="0" borderId="12" xfId="8" applyNumberFormat="1" applyFont="1" applyFill="1" applyBorder="1" applyAlignment="1">
      <alignment vertical="center" wrapText="1"/>
    </xf>
    <xf numFmtId="177" fontId="8" fillId="0" borderId="12" xfId="8" applyNumberFormat="1" applyFont="1" applyFill="1" applyBorder="1" applyAlignment="1">
      <alignment horizontal="distributed" vertical="distributed" wrapText="1" indent="2"/>
    </xf>
    <xf numFmtId="0" fontId="0" fillId="0" borderId="12" xfId="0" applyFont="1" applyFill="1" applyBorder="1" applyAlignment="1">
      <alignment horizontal="distributed" vertical="distributed" indent="2"/>
    </xf>
    <xf numFmtId="0" fontId="0" fillId="0" borderId="1" xfId="0" applyFont="1" applyFill="1" applyBorder="1" applyAlignment="1">
      <alignment horizontal="distributed" vertical="distributed" indent="2"/>
    </xf>
    <xf numFmtId="177" fontId="8" fillId="0" borderId="18" xfId="8" applyNumberFormat="1" applyFont="1" applyFill="1" applyBorder="1" applyAlignment="1">
      <alignment horizontal="distributed" vertical="distributed" indent="2"/>
    </xf>
    <xf numFmtId="0" fontId="0" fillId="0" borderId="18" xfId="0" applyFont="1" applyFill="1" applyBorder="1" applyAlignment="1">
      <alignment horizontal="distributed" vertical="distributed" indent="2"/>
    </xf>
    <xf numFmtId="0" fontId="0" fillId="0" borderId="22" xfId="0" applyFont="1" applyFill="1" applyBorder="1" applyAlignment="1">
      <alignment horizontal="distributed" vertical="distributed" indent="2"/>
    </xf>
    <xf numFmtId="0" fontId="0" fillId="0" borderId="17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8" fillId="0" borderId="11" xfId="8" applyNumberFormat="1" applyFont="1" applyFill="1" applyBorder="1" applyAlignment="1">
      <alignment horizontal="center" vertical="center"/>
    </xf>
    <xf numFmtId="177" fontId="8" fillId="0" borderId="7" xfId="8" applyNumberFormat="1" applyFont="1" applyFill="1" applyBorder="1" applyAlignment="1">
      <alignment horizontal="center" vertical="center"/>
    </xf>
    <xf numFmtId="177" fontId="8" fillId="0" borderId="17" xfId="8" applyNumberFormat="1" applyFont="1" applyFill="1" applyBorder="1" applyAlignment="1">
      <alignment horizontal="distributed" vertical="distributed" indent="2"/>
    </xf>
    <xf numFmtId="177" fontId="8" fillId="0" borderId="21" xfId="8" applyNumberFormat="1" applyFont="1" applyFill="1" applyBorder="1" applyAlignment="1">
      <alignment horizontal="distributed" vertical="distributed" indent="2"/>
    </xf>
    <xf numFmtId="177" fontId="8" fillId="0" borderId="3" xfId="8" applyNumberFormat="1" applyFont="1" applyFill="1" applyBorder="1" applyAlignment="1">
      <alignment horizontal="distributed" vertical="distributed" indent="2"/>
    </xf>
    <xf numFmtId="177" fontId="6" fillId="0" borderId="0" xfId="8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8" fontId="10" fillId="0" borderId="0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left" vertical="center"/>
    </xf>
    <xf numFmtId="178" fontId="10" fillId="0" borderId="18" xfId="0" applyNumberFormat="1" applyFont="1" applyFill="1" applyBorder="1" applyAlignment="1">
      <alignment horizontal="distributed" vertical="center"/>
    </xf>
    <xf numFmtId="178" fontId="8" fillId="0" borderId="25" xfId="0" applyNumberFormat="1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distributed" vertical="center" wrapText="1"/>
    </xf>
    <xf numFmtId="178" fontId="8" fillId="0" borderId="0" xfId="0" applyNumberFormat="1" applyFont="1" applyFill="1" applyBorder="1" applyAlignment="1">
      <alignment horizontal="distributed" vertical="center" wrapText="1"/>
    </xf>
    <xf numFmtId="178" fontId="8" fillId="0" borderId="21" xfId="0" applyNumberFormat="1" applyFont="1" applyFill="1" applyBorder="1" applyAlignment="1">
      <alignment horizontal="distributed" vertical="center" wrapText="1"/>
    </xf>
    <xf numFmtId="178" fontId="8" fillId="0" borderId="23" xfId="0" applyNumberFormat="1" applyFont="1" applyFill="1" applyBorder="1" applyAlignment="1">
      <alignment horizontal="center" vertical="center" wrapText="1"/>
    </xf>
    <xf numFmtId="178" fontId="8" fillId="0" borderId="2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17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distributed" vertical="center"/>
    </xf>
    <xf numFmtId="177" fontId="32" fillId="0" borderId="20" xfId="0" applyNumberFormat="1" applyFont="1" applyFill="1" applyBorder="1" applyAlignment="1">
      <alignment horizontal="center" vertical="center" shrinkToFit="1"/>
    </xf>
    <xf numFmtId="177" fontId="32" fillId="0" borderId="15" xfId="0" applyNumberFormat="1" applyFont="1" applyFill="1" applyBorder="1" applyAlignment="1">
      <alignment horizontal="center" vertical="center" shrinkToFit="1"/>
    </xf>
    <xf numFmtId="178" fontId="10" fillId="0" borderId="18" xfId="5" applyNumberFormat="1" applyFont="1" applyFill="1" applyBorder="1" applyAlignment="1">
      <alignment horizontal="distributed" vertical="center"/>
    </xf>
    <xf numFmtId="177" fontId="32" fillId="0" borderId="13" xfId="0" applyNumberFormat="1" applyFont="1" applyFill="1" applyBorder="1" applyAlignment="1">
      <alignment horizontal="center" vertical="center" shrinkToFit="1"/>
    </xf>
    <xf numFmtId="177" fontId="32" fillId="0" borderId="11" xfId="0" applyNumberFormat="1" applyFont="1" applyFill="1" applyBorder="1" applyAlignment="1">
      <alignment horizontal="center" vertical="center" wrapText="1"/>
    </xf>
    <xf numFmtId="177" fontId="32" fillId="0" borderId="7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Alignment="1">
      <alignment horizontal="right" vertical="center"/>
    </xf>
    <xf numFmtId="177" fontId="8" fillId="0" borderId="1" xfId="8" applyNumberFormat="1" applyFont="1" applyFill="1" applyBorder="1" applyAlignment="1">
      <alignment horizontal="left" vertical="center" wrapText="1"/>
    </xf>
    <xf numFmtId="177" fontId="8" fillId="0" borderId="3" xfId="8" applyNumberFormat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7" xfId="0" applyFont="1" applyFill="1" applyBorder="1"/>
    <xf numFmtId="0" fontId="0" fillId="0" borderId="2" xfId="0" applyFont="1" applyFill="1" applyBorder="1"/>
    <xf numFmtId="177" fontId="8" fillId="0" borderId="25" xfId="8" applyNumberFormat="1" applyFont="1" applyFill="1" applyBorder="1" applyAlignment="1">
      <alignment horizontal="right" vertical="center" wrapText="1"/>
    </xf>
    <xf numFmtId="177" fontId="8" fillId="0" borderId="17" xfId="8" applyNumberFormat="1" applyFont="1" applyFill="1" applyBorder="1" applyAlignment="1">
      <alignment horizontal="right" vertical="center" wrapText="1"/>
    </xf>
    <xf numFmtId="177" fontId="8" fillId="0" borderId="23" xfId="5" applyNumberFormat="1" applyFont="1" applyFill="1" applyBorder="1" applyAlignment="1">
      <alignment horizontal="center" vertical="center" wrapText="1"/>
    </xf>
    <xf numFmtId="177" fontId="8" fillId="0" borderId="24" xfId="5" applyNumberFormat="1" applyFont="1" applyFill="1" applyBorder="1" applyAlignment="1">
      <alignment horizontal="center" vertical="center" wrapText="1"/>
    </xf>
    <xf numFmtId="177" fontId="8" fillId="0" borderId="4" xfId="5" applyNumberFormat="1" applyFont="1" applyFill="1" applyBorder="1" applyAlignment="1">
      <alignment horizontal="center" vertical="center" wrapText="1"/>
    </xf>
    <xf numFmtId="177" fontId="8" fillId="0" borderId="22" xfId="5" applyNumberFormat="1" applyFont="1" applyFill="1" applyBorder="1" applyAlignment="1">
      <alignment horizontal="center" vertical="center" wrapText="1"/>
    </xf>
    <xf numFmtId="177" fontId="8" fillId="0" borderId="3" xfId="5" applyNumberFormat="1" applyFont="1" applyFill="1" applyBorder="1" applyAlignment="1">
      <alignment horizontal="center" vertical="center" wrapText="1"/>
    </xf>
    <xf numFmtId="177" fontId="8" fillId="0" borderId="26" xfId="5" applyNumberFormat="1" applyFont="1" applyFill="1" applyBorder="1" applyAlignment="1">
      <alignment horizontal="center" vertical="center" wrapText="1"/>
    </xf>
    <xf numFmtId="177" fontId="0" fillId="0" borderId="26" xfId="5" applyNumberFormat="1" applyFont="1" applyFill="1" applyBorder="1" applyAlignment="1">
      <alignment vertical="center" wrapText="1"/>
    </xf>
    <xf numFmtId="177" fontId="0" fillId="0" borderId="4" xfId="5" applyNumberFormat="1" applyFont="1" applyFill="1" applyBorder="1" applyAlignment="1">
      <alignment vertical="center" wrapText="1"/>
    </xf>
    <xf numFmtId="178" fontId="6" fillId="0" borderId="0" xfId="5" applyNumberFormat="1" applyFont="1" applyFill="1" applyAlignment="1">
      <alignment horizontal="center" vertical="center"/>
    </xf>
    <xf numFmtId="0" fontId="7" fillId="0" borderId="12" xfId="0" applyFont="1" applyFill="1" applyBorder="1" applyAlignment="1">
      <alignment horizontal="distributed" vertical="distributed" indent="2"/>
    </xf>
    <xf numFmtId="0" fontId="7" fillId="0" borderId="1" xfId="0" applyFont="1" applyFill="1" applyBorder="1" applyAlignment="1">
      <alignment horizontal="distributed" vertical="distributed" indent="2"/>
    </xf>
    <xf numFmtId="0" fontId="7" fillId="0" borderId="18" xfId="0" applyFont="1" applyFill="1" applyBorder="1" applyAlignment="1">
      <alignment horizontal="distributed" vertical="distributed" indent="2"/>
    </xf>
    <xf numFmtId="0" fontId="7" fillId="0" borderId="22" xfId="0" applyFont="1" applyFill="1" applyBorder="1" applyAlignment="1">
      <alignment horizontal="distributed" vertical="distributed" indent="2"/>
    </xf>
    <xf numFmtId="0" fontId="7" fillId="0" borderId="2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8" fillId="0" borderId="13" xfId="8" applyNumberFormat="1" applyFont="1" applyFill="1" applyBorder="1" applyAlignment="1">
      <alignment horizontal="distributed" vertical="distributed" indent="2"/>
    </xf>
    <xf numFmtId="0" fontId="7" fillId="0" borderId="20" xfId="0" applyFont="1" applyFill="1" applyBorder="1"/>
    <xf numFmtId="0" fontId="7" fillId="0" borderId="15" xfId="0" applyFont="1" applyFill="1" applyBorder="1"/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2" xfId="0" applyFill="1" applyBorder="1" applyAlignment="1">
      <alignment horizontal="distributed" vertical="distributed" indent="2"/>
    </xf>
    <xf numFmtId="0" fontId="0" fillId="0" borderId="1" xfId="0" applyFill="1" applyBorder="1" applyAlignment="1">
      <alignment horizontal="distributed" vertical="distributed" indent="2"/>
    </xf>
    <xf numFmtId="0" fontId="0" fillId="0" borderId="18" xfId="0" applyFill="1" applyBorder="1" applyAlignment="1">
      <alignment horizontal="distributed" vertical="distributed" indent="2"/>
    </xf>
    <xf numFmtId="0" fontId="0" fillId="0" borderId="22" xfId="0" applyFill="1" applyBorder="1" applyAlignment="1">
      <alignment horizontal="distributed" vertical="distributed" indent="2"/>
    </xf>
    <xf numFmtId="177" fontId="8" fillId="0" borderId="16" xfId="8" applyNumberFormat="1" applyFont="1" applyFill="1" applyBorder="1" applyAlignment="1">
      <alignment horizontal="distributed" vertical="distributed" indent="2"/>
    </xf>
    <xf numFmtId="177" fontId="8" fillId="0" borderId="20" xfId="8" applyNumberFormat="1" applyFont="1" applyFill="1" applyBorder="1" applyAlignment="1">
      <alignment horizontal="distributed" vertical="distributed" indent="2"/>
    </xf>
    <xf numFmtId="177" fontId="8" fillId="0" borderId="15" xfId="8" applyNumberFormat="1" applyFont="1" applyFill="1" applyBorder="1" applyAlignment="1">
      <alignment horizontal="distributed" vertical="distributed" indent="2"/>
    </xf>
    <xf numFmtId="178" fontId="10" fillId="0" borderId="0" xfId="6" applyNumberFormat="1" applyFont="1" applyFill="1" applyBorder="1" applyAlignment="1">
      <alignment horizontal="distributed" vertical="center"/>
    </xf>
    <xf numFmtId="178" fontId="10" fillId="0" borderId="18" xfId="6" applyNumberFormat="1" applyFont="1" applyFill="1" applyBorder="1" applyAlignment="1">
      <alignment horizontal="distributed" vertical="center"/>
    </xf>
    <xf numFmtId="177" fontId="8" fillId="0" borderId="26" xfId="9" applyNumberFormat="1" applyFont="1" applyFill="1" applyBorder="1" applyAlignment="1">
      <alignment horizontal="center" vertical="center" wrapText="1"/>
    </xf>
    <xf numFmtId="177" fontId="8" fillId="0" borderId="4" xfId="9" applyNumberFormat="1" applyFont="1" applyFill="1" applyBorder="1" applyAlignment="1">
      <alignment horizontal="center" vertical="center" wrapText="1"/>
    </xf>
    <xf numFmtId="177" fontId="8" fillId="0" borderId="18" xfId="9" applyNumberFormat="1" applyFont="1" applyFill="1" applyBorder="1" applyAlignment="1">
      <alignment horizontal="distributed" vertical="distributed" indent="2"/>
    </xf>
    <xf numFmtId="178" fontId="8" fillId="0" borderId="12" xfId="6" applyNumberFormat="1" applyFont="1" applyFill="1" applyBorder="1" applyAlignment="1">
      <alignment horizontal="distributed" vertical="center" wrapText="1"/>
    </xf>
    <xf numFmtId="178" fontId="8" fillId="0" borderId="0" xfId="6" applyNumberFormat="1" applyFont="1" applyFill="1" applyBorder="1" applyAlignment="1">
      <alignment horizontal="distributed" vertical="center" wrapText="1"/>
    </xf>
    <xf numFmtId="178" fontId="8" fillId="0" borderId="21" xfId="6" applyNumberFormat="1" applyFont="1" applyFill="1" applyBorder="1" applyAlignment="1">
      <alignment horizontal="distributed" vertical="center" wrapText="1"/>
    </xf>
    <xf numFmtId="177" fontId="8" fillId="0" borderId="23" xfId="9" applyNumberFormat="1" applyFont="1" applyFill="1" applyBorder="1" applyAlignment="1">
      <alignment horizontal="center" vertical="center" wrapText="1"/>
    </xf>
    <xf numFmtId="177" fontId="8" fillId="0" borderId="24" xfId="9" applyNumberFormat="1" applyFont="1" applyFill="1" applyBorder="1" applyAlignment="1">
      <alignment horizontal="center" vertical="center" wrapText="1"/>
    </xf>
    <xf numFmtId="177" fontId="8" fillId="0" borderId="11" xfId="9" applyNumberFormat="1" applyFont="1" applyFill="1" applyBorder="1" applyAlignment="1">
      <alignment horizontal="center" vertical="center"/>
    </xf>
    <xf numFmtId="177" fontId="8" fillId="0" borderId="7" xfId="9" applyNumberFormat="1" applyFont="1" applyFill="1" applyBorder="1" applyAlignment="1">
      <alignment horizontal="center" vertical="center"/>
    </xf>
    <xf numFmtId="178" fontId="6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 applyAlignment="1">
      <alignment horizontal="left" vertical="center"/>
    </xf>
    <xf numFmtId="177" fontId="8" fillId="0" borderId="16" xfId="9" applyNumberFormat="1" applyFont="1" applyFill="1" applyBorder="1" applyAlignment="1">
      <alignment horizontal="center" vertical="center" wrapText="1"/>
    </xf>
    <xf numFmtId="177" fontId="8" fillId="0" borderId="22" xfId="9" applyNumberFormat="1" applyFont="1" applyFill="1" applyBorder="1" applyAlignment="1">
      <alignment horizontal="center" vertical="center" wrapText="1"/>
    </xf>
    <xf numFmtId="177" fontId="8" fillId="0" borderId="3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distributed" wrapText="1" indent="2"/>
    </xf>
    <xf numFmtId="177" fontId="8" fillId="0" borderId="13" xfId="9" applyNumberFormat="1" applyFont="1" applyFill="1" applyBorder="1" applyAlignment="1">
      <alignment horizontal="distributed" vertical="distributed" indent="2"/>
    </xf>
    <xf numFmtId="0" fontId="0" fillId="0" borderId="20" xfId="0" applyFont="1" applyFill="1" applyBorder="1"/>
    <xf numFmtId="0" fontId="0" fillId="0" borderId="15" xfId="0" applyFont="1" applyFill="1" applyBorder="1"/>
    <xf numFmtId="177" fontId="8" fillId="0" borderId="16" xfId="9" applyNumberFormat="1" applyFont="1" applyFill="1" applyBorder="1" applyAlignment="1">
      <alignment horizontal="distributed" vertical="distributed" indent="2"/>
    </xf>
    <xf numFmtId="177" fontId="8" fillId="0" borderId="20" xfId="9" applyNumberFormat="1" applyFont="1" applyFill="1" applyBorder="1" applyAlignment="1">
      <alignment horizontal="distributed" vertical="distributed" indent="2"/>
    </xf>
    <xf numFmtId="177" fontId="8" fillId="0" borderId="15" xfId="9" applyNumberFormat="1" applyFont="1" applyFill="1" applyBorder="1" applyAlignment="1">
      <alignment horizontal="distributed" vertical="distributed" indent="2"/>
    </xf>
    <xf numFmtId="178" fontId="34" fillId="0" borderId="23" xfId="5" applyNumberFormat="1" applyFont="1" applyFill="1" applyBorder="1" applyAlignment="1">
      <alignment horizontal="center" vertical="center" wrapText="1"/>
    </xf>
    <xf numFmtId="178" fontId="34" fillId="0" borderId="24" xfId="5" applyNumberFormat="1" applyFont="1" applyFill="1" applyBorder="1" applyAlignment="1">
      <alignment horizontal="center" vertical="center" wrapText="1"/>
    </xf>
    <xf numFmtId="177" fontId="13" fillId="0" borderId="23" xfId="0" applyNumberFormat="1" applyFont="1" applyFill="1" applyBorder="1" applyAlignment="1">
      <alignment horizontal="center" vertical="center" wrapText="1"/>
    </xf>
    <xf numFmtId="177" fontId="13" fillId="0" borderId="2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8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Fill="1" applyBorder="1" applyAlignment="1">
      <alignment horizontal="center" vertical="center" wrapText="1"/>
    </xf>
    <xf numFmtId="178" fontId="8" fillId="0" borderId="4" xfId="5" applyNumberFormat="1" applyFont="1" applyFill="1" applyBorder="1" applyAlignment="1">
      <alignment horizontal="center" vertical="center" wrapText="1"/>
    </xf>
    <xf numFmtId="178" fontId="8" fillId="0" borderId="25" xfId="5" applyNumberFormat="1" applyFont="1" applyFill="1" applyBorder="1" applyAlignment="1">
      <alignment horizontal="center" vertical="center" wrapText="1"/>
    </xf>
    <xf numFmtId="178" fontId="8" fillId="0" borderId="17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34" fillId="0" borderId="25" xfId="5" applyNumberFormat="1" applyFont="1" applyFill="1" applyBorder="1" applyAlignment="1">
      <alignment horizontal="center" vertical="center" wrapText="1"/>
    </xf>
    <xf numFmtId="178" fontId="34" fillId="0" borderId="17" xfId="5" applyNumberFormat="1" applyFont="1" applyFill="1" applyBorder="1" applyAlignment="1">
      <alignment horizontal="center" vertical="center" wrapText="1"/>
    </xf>
    <xf numFmtId="177" fontId="8" fillId="0" borderId="12" xfId="5" applyNumberFormat="1" applyFont="1" applyFill="1" applyBorder="1" applyAlignment="1">
      <alignment horizontal="left" vertical="center" wrapText="1"/>
    </xf>
    <xf numFmtId="178" fontId="23" fillId="0" borderId="25" xfId="5" applyNumberFormat="1" applyFont="1" applyFill="1" applyBorder="1" applyAlignment="1">
      <alignment horizontal="center" vertical="center" wrapText="1"/>
    </xf>
    <xf numFmtId="178" fontId="23" fillId="0" borderId="17" xfId="5" applyNumberFormat="1" applyFont="1" applyFill="1" applyBorder="1" applyAlignment="1">
      <alignment horizontal="center" vertical="center" wrapText="1"/>
    </xf>
    <xf numFmtId="178" fontId="23" fillId="0" borderId="14" xfId="5" applyNumberFormat="1" applyFont="1" applyFill="1" applyBorder="1" applyAlignment="1">
      <alignment horizontal="center" vertical="center" wrapText="1"/>
    </xf>
    <xf numFmtId="178" fontId="23" fillId="0" borderId="23" xfId="5" applyNumberFormat="1" applyFont="1" applyFill="1" applyBorder="1" applyAlignment="1">
      <alignment horizontal="center" vertical="center" wrapText="1"/>
    </xf>
    <xf numFmtId="178" fontId="23" fillId="0" borderId="24" xfId="5" applyNumberFormat="1" applyFont="1" applyFill="1" applyBorder="1" applyAlignment="1">
      <alignment horizontal="center" vertical="center" wrapText="1"/>
    </xf>
    <xf numFmtId="178" fontId="23" fillId="0" borderId="4" xfId="5" applyNumberFormat="1" applyFont="1" applyFill="1" applyBorder="1" applyAlignment="1">
      <alignment horizontal="center" vertical="center" wrapText="1"/>
    </xf>
    <xf numFmtId="178" fontId="23" fillId="0" borderId="1" xfId="5" applyNumberFormat="1" applyFont="1" applyFill="1" applyBorder="1" applyAlignment="1">
      <alignment horizontal="center" vertical="center" wrapText="1"/>
    </xf>
    <xf numFmtId="178" fontId="23" fillId="0" borderId="2" xfId="5" applyNumberFormat="1" applyFont="1" applyFill="1" applyBorder="1" applyAlignment="1">
      <alignment horizontal="center" vertical="center" wrapText="1"/>
    </xf>
    <xf numFmtId="178" fontId="23" fillId="0" borderId="3" xfId="5" applyNumberFormat="1" applyFont="1" applyFill="1" applyBorder="1" applyAlignment="1">
      <alignment horizontal="center" vertical="center" wrapText="1"/>
    </xf>
    <xf numFmtId="178" fontId="23" fillId="0" borderId="12" xfId="5" applyNumberFormat="1" applyFont="1" applyFill="1" applyBorder="1" applyAlignment="1">
      <alignment horizontal="center" vertical="center" wrapText="1"/>
    </xf>
    <xf numFmtId="178" fontId="23" fillId="0" borderId="21" xfId="5" applyNumberFormat="1" applyFont="1" applyFill="1" applyBorder="1" applyAlignment="1">
      <alignment horizontal="center" vertical="center" wrapText="1"/>
    </xf>
    <xf numFmtId="178" fontId="34" fillId="0" borderId="1" xfId="5" applyNumberFormat="1" applyFont="1" applyFill="1" applyBorder="1" applyAlignment="1">
      <alignment horizontal="center" vertical="center" wrapText="1"/>
    </xf>
    <xf numFmtId="178" fontId="34" fillId="0" borderId="2" xfId="5" applyNumberFormat="1" applyFont="1" applyFill="1" applyBorder="1" applyAlignment="1">
      <alignment horizontal="center" vertical="center" wrapText="1"/>
    </xf>
    <xf numFmtId="177" fontId="10" fillId="0" borderId="0" xfId="6" applyNumberFormat="1" applyFont="1" applyFill="1" applyBorder="1" applyAlignment="1">
      <alignment horizontal="distributed" vertical="center"/>
    </xf>
    <xf numFmtId="178" fontId="32" fillId="0" borderId="17" xfId="6" applyNumberFormat="1" applyFont="1" applyFill="1" applyBorder="1" applyAlignment="1">
      <alignment horizontal="center" vertical="center" wrapText="1"/>
    </xf>
    <xf numFmtId="178" fontId="32" fillId="0" borderId="14" xfId="6" applyNumberFormat="1" applyFont="1" applyFill="1" applyBorder="1" applyAlignment="1">
      <alignment horizontal="center" vertical="center" wrapText="1"/>
    </xf>
    <xf numFmtId="178" fontId="32" fillId="0" borderId="11" xfId="6" applyNumberFormat="1" applyFont="1" applyFill="1" applyBorder="1" applyAlignment="1">
      <alignment horizontal="right" vertical="center" wrapText="1"/>
    </xf>
    <xf numFmtId="178" fontId="32" fillId="0" borderId="7" xfId="6" applyNumberFormat="1" applyFont="1" applyFill="1" applyBorder="1" applyAlignment="1">
      <alignment horizontal="right" vertical="center" wrapText="1"/>
    </xf>
    <xf numFmtId="178" fontId="32" fillId="0" borderId="7" xfId="6" applyNumberFormat="1" applyFont="1" applyFill="1" applyBorder="1" applyAlignment="1">
      <alignment horizontal="left" vertical="center" wrapText="1"/>
    </xf>
    <xf numFmtId="178" fontId="32" fillId="0" borderId="13" xfId="6" applyNumberFormat="1" applyFont="1" applyFill="1" applyBorder="1" applyAlignment="1">
      <alignment horizontal="center" vertical="center" wrapText="1"/>
    </xf>
    <xf numFmtId="178" fontId="32" fillId="0" borderId="20" xfId="6" applyNumberFormat="1" applyFont="1" applyFill="1" applyBorder="1" applyAlignment="1">
      <alignment horizontal="center" vertical="center" wrapText="1"/>
    </xf>
    <xf numFmtId="178" fontId="32" fillId="0" borderId="15" xfId="6" applyNumberFormat="1" applyFont="1" applyFill="1" applyBorder="1" applyAlignment="1">
      <alignment horizontal="center" vertical="center" wrapText="1"/>
    </xf>
    <xf numFmtId="178" fontId="32" fillId="0" borderId="8" xfId="6" applyNumberFormat="1" applyFont="1" applyFill="1" applyBorder="1" applyAlignment="1">
      <alignment horizontal="center" vertical="center" wrapText="1"/>
    </xf>
    <xf numFmtId="178" fontId="32" fillId="0" borderId="26" xfId="6" applyNumberFormat="1" applyFont="1" applyFill="1" applyBorder="1" applyAlignment="1">
      <alignment horizontal="center" vertical="center" wrapText="1"/>
    </xf>
    <xf numFmtId="178" fontId="32" fillId="0" borderId="24" xfId="6" applyNumberFormat="1" applyFont="1" applyFill="1" applyBorder="1" applyAlignment="1">
      <alignment horizontal="center" vertical="center" wrapText="1"/>
    </xf>
    <xf numFmtId="178" fontId="32" fillId="0" borderId="4" xfId="6" applyNumberFormat="1" applyFont="1" applyFill="1" applyBorder="1" applyAlignment="1">
      <alignment horizontal="center" vertical="center" wrapText="1"/>
    </xf>
    <xf numFmtId="178" fontId="32" fillId="0" borderId="16" xfId="6" applyNumberFormat="1" applyFont="1" applyFill="1" applyBorder="1" applyAlignment="1">
      <alignment horizontal="center" vertical="center" wrapText="1"/>
    </xf>
    <xf numFmtId="178" fontId="32" fillId="0" borderId="22" xfId="6" applyNumberFormat="1" applyFont="1" applyFill="1" applyBorder="1" applyAlignment="1">
      <alignment horizontal="center" vertical="center" wrapText="1"/>
    </xf>
    <xf numFmtId="178" fontId="32" fillId="0" borderId="3" xfId="6" applyNumberFormat="1" applyFont="1" applyFill="1" applyBorder="1" applyAlignment="1">
      <alignment horizontal="center" vertical="center" wrapText="1"/>
    </xf>
    <xf numFmtId="178" fontId="32" fillId="0" borderId="21" xfId="6" applyNumberFormat="1" applyFont="1" applyFill="1" applyBorder="1" applyAlignment="1">
      <alignment horizontal="center" vertical="center" wrapText="1"/>
    </xf>
    <xf numFmtId="177" fontId="8" fillId="0" borderId="0" xfId="14" applyNumberFormat="1" applyFont="1" applyFill="1" applyBorder="1" applyAlignment="1">
      <alignment horizontal="center" vertical="center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0" xfId="14" applyNumberFormat="1" applyFont="1" applyFill="1" applyBorder="1" applyAlignment="1">
      <alignment horizontal="distributed" vertical="center"/>
    </xf>
    <xf numFmtId="203" fontId="36" fillId="0" borderId="0" xfId="6" applyNumberFormat="1" applyFont="1" applyFill="1" applyBorder="1" applyAlignment="1">
      <alignment horizontal="center" vertical="center"/>
    </xf>
    <xf numFmtId="178" fontId="23" fillId="0" borderId="12" xfId="6" applyNumberFormat="1" applyFont="1" applyFill="1" applyBorder="1" applyAlignment="1">
      <alignment horizontal="left" vertical="top" wrapText="1"/>
    </xf>
    <xf numFmtId="177" fontId="8" fillId="0" borderId="5" xfId="14" applyNumberFormat="1" applyFont="1" applyFill="1" applyBorder="1" applyAlignment="1">
      <alignment horizontal="distributed" vertical="center"/>
    </xf>
    <xf numFmtId="178" fontId="43" fillId="0" borderId="0" xfId="5" applyNumberFormat="1" applyFont="1" applyFill="1" applyBorder="1" applyAlignment="1">
      <alignment horizontal="distributed" vertical="center"/>
    </xf>
    <xf numFmtId="178" fontId="32" fillId="0" borderId="30" xfId="6" applyNumberFormat="1" applyFont="1" applyFill="1" applyBorder="1" applyAlignment="1">
      <alignment horizontal="center" vertical="center" wrapText="1"/>
    </xf>
    <xf numFmtId="178" fontId="32" fillId="0" borderId="31" xfId="6" applyNumberFormat="1" applyFont="1" applyFill="1" applyBorder="1" applyAlignment="1">
      <alignment horizontal="center" vertical="center" wrapText="1"/>
    </xf>
    <xf numFmtId="178" fontId="32" fillId="0" borderId="32" xfId="6" applyNumberFormat="1" applyFont="1" applyFill="1" applyBorder="1" applyAlignment="1">
      <alignment horizontal="center" vertical="center" wrapText="1"/>
    </xf>
    <xf numFmtId="178" fontId="32" fillId="0" borderId="27" xfId="6" applyNumberFormat="1" applyFont="1" applyFill="1" applyBorder="1" applyAlignment="1">
      <alignment horizontal="center" vertical="center" wrapText="1"/>
    </xf>
    <xf numFmtId="178" fontId="32" fillId="0" borderId="28" xfId="6" applyNumberFormat="1" applyFont="1" applyFill="1" applyBorder="1" applyAlignment="1">
      <alignment horizontal="center" vertical="center" wrapText="1"/>
    </xf>
    <xf numFmtId="178" fontId="32" fillId="0" borderId="29" xfId="6" applyNumberFormat="1" applyFont="1" applyFill="1" applyBorder="1" applyAlignment="1">
      <alignment horizontal="center" vertical="center" wrapText="1"/>
    </xf>
    <xf numFmtId="178" fontId="32" fillId="0" borderId="12" xfId="6" applyNumberFormat="1" applyFont="1" applyFill="1" applyBorder="1" applyAlignment="1">
      <alignment horizontal="distributed" vertical="center" wrapText="1"/>
    </xf>
    <xf numFmtId="178" fontId="32" fillId="0" borderId="0" xfId="6" applyNumberFormat="1" applyFont="1" applyFill="1" applyBorder="1" applyAlignment="1">
      <alignment horizontal="distributed" vertical="center" wrapText="1"/>
    </xf>
    <xf numFmtId="178" fontId="32" fillId="0" borderId="21" xfId="6" applyNumberFormat="1" applyFont="1" applyFill="1" applyBorder="1" applyAlignment="1">
      <alignment horizontal="distributed" vertical="center" wrapText="1"/>
    </xf>
    <xf numFmtId="178" fontId="32" fillId="0" borderId="25" xfId="6" applyNumberFormat="1" applyFont="1" applyFill="1" applyBorder="1" applyAlignment="1">
      <alignment horizontal="center" vertical="center" wrapText="1"/>
    </xf>
    <xf numFmtId="178" fontId="32" fillId="0" borderId="23" xfId="6" applyNumberFormat="1" applyFont="1" applyFill="1" applyBorder="1" applyAlignment="1">
      <alignment horizontal="center" vertical="center" wrapText="1"/>
    </xf>
    <xf numFmtId="178" fontId="43" fillId="0" borderId="18" xfId="5" applyNumberFormat="1" applyFont="1" applyFill="1" applyBorder="1" applyAlignment="1">
      <alignment horizontal="distributed" vertical="center"/>
    </xf>
    <xf numFmtId="178" fontId="32" fillId="0" borderId="12" xfId="6" applyNumberFormat="1" applyFont="1" applyFill="1" applyBorder="1" applyAlignment="1">
      <alignment horizontal="center" vertical="center" wrapText="1"/>
    </xf>
    <xf numFmtId="178" fontId="32" fillId="0" borderId="1" xfId="6" applyNumberFormat="1" applyFont="1" applyFill="1" applyBorder="1" applyAlignment="1">
      <alignment horizontal="center" vertical="center" wrapText="1"/>
    </xf>
    <xf numFmtId="178" fontId="32" fillId="0" borderId="0" xfId="6" applyNumberFormat="1" applyFont="1" applyFill="1" applyBorder="1" applyAlignment="1">
      <alignment horizontal="center" vertical="center" wrapText="1"/>
    </xf>
    <xf numFmtId="178" fontId="32" fillId="0" borderId="2" xfId="6" applyNumberFormat="1" applyFont="1" applyFill="1" applyBorder="1" applyAlignment="1">
      <alignment horizontal="center" vertical="center" wrapText="1"/>
    </xf>
    <xf numFmtId="178" fontId="8" fillId="0" borderId="7" xfId="6" applyNumberFormat="1" applyFont="1" applyFill="1" applyBorder="1" applyAlignment="1">
      <alignment horizontal="left" vertical="center" wrapText="1"/>
    </xf>
    <xf numFmtId="178" fontId="8" fillId="0" borderId="30" xfId="6" applyNumberFormat="1" applyFont="1" applyFill="1" applyBorder="1" applyAlignment="1">
      <alignment horizontal="center" vertical="center" wrapText="1"/>
    </xf>
    <xf numFmtId="178" fontId="8" fillId="0" borderId="31" xfId="6" applyNumberFormat="1" applyFont="1" applyFill="1" applyBorder="1" applyAlignment="1">
      <alignment horizontal="center" vertical="center" wrapText="1"/>
    </xf>
    <xf numFmtId="178" fontId="8" fillId="0" borderId="32" xfId="6" applyNumberFormat="1" applyFont="1" applyFill="1" applyBorder="1" applyAlignment="1">
      <alignment horizontal="center" vertical="center" wrapText="1"/>
    </xf>
    <xf numFmtId="178" fontId="8" fillId="0" borderId="25" xfId="6" applyNumberFormat="1" applyFont="1" applyFill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/>
    </xf>
    <xf numFmtId="178" fontId="8" fillId="0" borderId="14" xfId="6" applyNumberFormat="1" applyFont="1" applyFill="1" applyBorder="1" applyAlignment="1">
      <alignment horizontal="center" vertical="center" wrapText="1"/>
    </xf>
    <xf numFmtId="178" fontId="8" fillId="0" borderId="27" xfId="6" applyNumberFormat="1" applyFont="1" applyFill="1" applyBorder="1" applyAlignment="1">
      <alignment horizontal="center" vertical="center" wrapText="1"/>
    </xf>
    <xf numFmtId="178" fontId="8" fillId="0" borderId="28" xfId="6" applyNumberFormat="1" applyFont="1" applyFill="1" applyBorder="1" applyAlignment="1">
      <alignment horizontal="center" vertical="center" wrapText="1"/>
    </xf>
    <xf numFmtId="178" fontId="8" fillId="0" borderId="29" xfId="6" applyNumberFormat="1" applyFont="1" applyFill="1" applyBorder="1" applyAlignment="1">
      <alignment horizontal="center" vertical="center" wrapText="1"/>
    </xf>
    <xf numFmtId="178" fontId="8" fillId="0" borderId="23" xfId="6" applyNumberFormat="1" applyFont="1" applyFill="1" applyBorder="1" applyAlignment="1">
      <alignment horizontal="center" vertical="center" wrapText="1"/>
    </xf>
    <xf numFmtId="178" fontId="8" fillId="0" borderId="24" xfId="6" applyNumberFormat="1" applyFont="1" applyFill="1" applyBorder="1" applyAlignment="1">
      <alignment horizontal="center" vertical="center" wrapText="1"/>
    </xf>
    <xf numFmtId="178" fontId="8" fillId="0" borderId="4" xfId="6" applyNumberFormat="1" applyFont="1" applyFill="1" applyBorder="1" applyAlignment="1">
      <alignment horizontal="center" vertical="center" wrapText="1"/>
    </xf>
    <xf numFmtId="178" fontId="8" fillId="0" borderId="20" xfId="6" applyNumberFormat="1" applyFont="1" applyFill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/>
    </xf>
    <xf numFmtId="178" fontId="8" fillId="0" borderId="8" xfId="6" applyNumberFormat="1" applyFont="1" applyFill="1" applyBorder="1" applyAlignment="1">
      <alignment horizontal="center" vertical="center" wrapText="1"/>
    </xf>
    <xf numFmtId="178" fontId="8" fillId="0" borderId="16" xfId="6" applyNumberFormat="1" applyFont="1" applyFill="1" applyBorder="1" applyAlignment="1">
      <alignment horizontal="center" vertical="center" wrapText="1"/>
    </xf>
    <xf numFmtId="178" fontId="8" fillId="0" borderId="26" xfId="6" applyNumberFormat="1" applyFont="1" applyFill="1" applyBorder="1" applyAlignment="1">
      <alignment horizontal="center" vertical="center" wrapText="1"/>
    </xf>
    <xf numFmtId="178" fontId="8" fillId="0" borderId="22" xfId="6" applyNumberFormat="1" applyFont="1" applyFill="1" applyBorder="1" applyAlignment="1">
      <alignment horizontal="center" vertical="center" wrapText="1"/>
    </xf>
    <xf numFmtId="178" fontId="8" fillId="0" borderId="3" xfId="6" applyNumberFormat="1" applyFont="1" applyFill="1" applyBorder="1" applyAlignment="1">
      <alignment horizontal="center" vertical="center" wrapText="1"/>
    </xf>
    <xf numFmtId="177" fontId="10" fillId="0" borderId="18" xfId="6" applyNumberFormat="1" applyFont="1" applyFill="1" applyBorder="1" applyAlignment="1">
      <alignment horizontal="distributed" vertical="center"/>
    </xf>
    <xf numFmtId="178" fontId="8" fillId="0" borderId="7" xfId="6" applyNumberFormat="1" applyFont="1" applyFill="1" applyBorder="1" applyAlignment="1">
      <alignment horizontal="center" vertical="center" wrapText="1"/>
    </xf>
    <xf numFmtId="178" fontId="8" fillId="0" borderId="18" xfId="6" applyNumberFormat="1" applyFont="1" applyFill="1" applyBorder="1" applyAlignment="1">
      <alignment horizontal="center" vertical="center" wrapText="1"/>
    </xf>
    <xf numFmtId="178" fontId="8" fillId="0" borderId="21" xfId="6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Alignment="1">
      <alignment horizontal="center" vertical="center"/>
    </xf>
    <xf numFmtId="178" fontId="37" fillId="0" borderId="0" xfId="5" applyNumberFormat="1" applyFont="1" applyFill="1" applyBorder="1" applyAlignment="1">
      <alignment horizontal="distributed" vertical="center"/>
    </xf>
    <xf numFmtId="177" fontId="37" fillId="0" borderId="0" xfId="6" applyNumberFormat="1" applyFont="1" applyFill="1" applyBorder="1" applyAlignment="1">
      <alignment horizontal="distributed" vertical="center"/>
    </xf>
    <xf numFmtId="178" fontId="37" fillId="0" borderId="0" xfId="6" applyNumberFormat="1" applyFont="1" applyFill="1" applyBorder="1" applyAlignment="1">
      <alignment horizontal="distributed" vertical="center"/>
    </xf>
    <xf numFmtId="178" fontId="23" fillId="0" borderId="30" xfId="6" applyNumberFormat="1" applyFont="1" applyFill="1" applyBorder="1" applyAlignment="1">
      <alignment horizontal="center" vertical="center" wrapText="1"/>
    </xf>
    <xf numFmtId="178" fontId="23" fillId="0" borderId="31" xfId="6" applyNumberFormat="1" applyFont="1" applyFill="1" applyBorder="1" applyAlignment="1">
      <alignment horizontal="center" vertical="center" wrapText="1"/>
    </xf>
    <xf numFmtId="178" fontId="23" fillId="0" borderId="32" xfId="6" applyNumberFormat="1" applyFont="1" applyFill="1" applyBorder="1" applyAlignment="1">
      <alignment horizontal="center" vertical="center" wrapText="1"/>
    </xf>
    <xf numFmtId="178" fontId="23" fillId="0" borderId="11" xfId="6" applyNumberFormat="1" applyFont="1" applyFill="1" applyBorder="1" applyAlignment="1">
      <alignment horizontal="right" vertical="center" wrapText="1"/>
    </xf>
    <xf numFmtId="178" fontId="23" fillId="0" borderId="7" xfId="6" applyNumberFormat="1" applyFont="1" applyFill="1" applyBorder="1" applyAlignment="1">
      <alignment horizontal="right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23" fillId="0" borderId="16" xfId="6" applyNumberFormat="1" applyFont="1" applyFill="1" applyBorder="1" applyAlignment="1">
      <alignment horizontal="center" vertical="center" wrapText="1"/>
    </xf>
    <xf numFmtId="178" fontId="23" fillId="0" borderId="17" xfId="6" applyNumberFormat="1" applyFont="1" applyFill="1" applyBorder="1" applyAlignment="1">
      <alignment horizontal="center" vertical="center" wrapText="1"/>
    </xf>
    <xf numFmtId="178" fontId="23" fillId="0" borderId="14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center" vertical="center" wrapText="1"/>
    </xf>
    <xf numFmtId="178" fontId="23" fillId="0" borderId="22" xfId="6" applyNumberFormat="1" applyFont="1" applyFill="1" applyBorder="1" applyAlignment="1">
      <alignment horizontal="center" vertical="center" wrapText="1"/>
    </xf>
    <xf numFmtId="178" fontId="23" fillId="0" borderId="3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left" vertical="center" wrapText="1"/>
    </xf>
    <xf numFmtId="178" fontId="23" fillId="0" borderId="15" xfId="6" applyNumberFormat="1" applyFont="1" applyFill="1" applyBorder="1" applyAlignment="1">
      <alignment horizontal="left" vertical="center" wrapText="1"/>
    </xf>
    <xf numFmtId="178" fontId="23" fillId="0" borderId="18" xfId="6" applyNumberFormat="1" applyFont="1" applyFill="1" applyBorder="1" applyAlignment="1">
      <alignment horizontal="center" vertical="center" wrapText="1"/>
    </xf>
    <xf numFmtId="178" fontId="23" fillId="0" borderId="21" xfId="6" applyNumberFormat="1" applyFont="1" applyFill="1" applyBorder="1" applyAlignment="1">
      <alignment horizontal="center" vertical="center" wrapText="1"/>
    </xf>
    <xf numFmtId="178" fontId="23" fillId="0" borderId="25" xfId="6" applyNumberFormat="1" applyFont="1" applyFill="1" applyBorder="1" applyAlignment="1">
      <alignment horizontal="center" vertical="center" wrapText="1"/>
    </xf>
    <xf numFmtId="178" fontId="23" fillId="0" borderId="26" xfId="6" applyNumberFormat="1" applyFont="1" applyFill="1" applyBorder="1" applyAlignment="1">
      <alignment horizontal="center" vertical="center" wrapText="1"/>
    </xf>
    <xf numFmtId="178" fontId="23" fillId="0" borderId="4" xfId="6" applyNumberFormat="1" applyFont="1" applyFill="1" applyBorder="1" applyAlignment="1">
      <alignment horizontal="center" vertical="center" wrapText="1"/>
    </xf>
    <xf numFmtId="178" fontId="23" fillId="0" borderId="7" xfId="6" applyNumberFormat="1" applyFont="1" applyFill="1" applyBorder="1" applyAlignment="1">
      <alignment horizontal="left" vertical="center" wrapText="1"/>
    </xf>
    <xf numFmtId="178" fontId="23" fillId="0" borderId="23" xfId="6" applyNumberFormat="1" applyFont="1" applyFill="1" applyBorder="1" applyAlignment="1">
      <alignment horizontal="center" vertical="center" wrapText="1"/>
    </xf>
    <xf numFmtId="178" fontId="23" fillId="0" borderId="24" xfId="6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Alignment="1">
      <alignment horizontal="center" vertical="top" wrapText="1"/>
    </xf>
    <xf numFmtId="49" fontId="6" fillId="0" borderId="0" xfId="5" applyNumberFormat="1" applyFont="1" applyFill="1" applyAlignment="1">
      <alignment horizontal="center" vertical="top"/>
    </xf>
    <xf numFmtId="9" fontId="0" fillId="0" borderId="23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>
      <alignment horizontal="center" vertical="center" wrapText="1"/>
    </xf>
    <xf numFmtId="9" fontId="0" fillId="0" borderId="25" xfId="5" applyNumberFormat="1" applyFont="1" applyFill="1" applyBorder="1" applyAlignment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23" xfId="5" applyNumberFormat="1" applyFont="1" applyFill="1" applyBorder="1" applyAlignment="1">
      <alignment horizontal="center" vertical="center" wrapText="1"/>
    </xf>
    <xf numFmtId="0" fontId="0" fillId="0" borderId="25" xfId="5" applyNumberFormat="1" applyFont="1" applyFill="1" applyBorder="1" applyAlignment="1">
      <alignment horizontal="center" vertical="center" wrapText="1"/>
    </xf>
    <xf numFmtId="178" fontId="8" fillId="0" borderId="27" xfId="5" applyNumberFormat="1" applyFont="1" applyFill="1" applyBorder="1" applyAlignment="1">
      <alignment horizontal="center" vertical="center" wrapText="1"/>
    </xf>
    <xf numFmtId="178" fontId="8" fillId="0" borderId="28" xfId="5" applyNumberFormat="1" applyFont="1" applyFill="1" applyBorder="1" applyAlignment="1">
      <alignment horizontal="center" vertical="center" wrapText="1"/>
    </xf>
    <xf numFmtId="178" fontId="8" fillId="0" borderId="29" xfId="5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Alignment="1">
      <alignment horizontal="right" vertical="center" wrapText="1"/>
    </xf>
    <xf numFmtId="49" fontId="6" fillId="0" borderId="0" xfId="5" applyNumberFormat="1" applyFont="1" applyFill="1" applyAlignment="1">
      <alignment horizontal="left" vertical="center"/>
    </xf>
    <xf numFmtId="178" fontId="8" fillId="0" borderId="11" xfId="5" applyNumberFormat="1" applyFont="1" applyFill="1" applyBorder="1" applyAlignment="1">
      <alignment horizontal="center" vertical="center" wrapText="1"/>
    </xf>
    <xf numFmtId="178" fontId="8" fillId="0" borderId="7" xfId="5" applyNumberFormat="1" applyFont="1" applyFill="1" applyBorder="1" applyAlignment="1">
      <alignment horizontal="center" vertical="center" wrapText="1"/>
    </xf>
    <xf numFmtId="178" fontId="8" fillId="0" borderId="13" xfId="5" applyNumberFormat="1" applyFont="1" applyFill="1" applyBorder="1" applyAlignment="1">
      <alignment horizontal="center" vertical="center" wrapText="1"/>
    </xf>
    <xf numFmtId="178" fontId="8" fillId="0" borderId="20" xfId="5" applyNumberFormat="1" applyFont="1" applyFill="1" applyBorder="1" applyAlignment="1">
      <alignment horizontal="center" vertical="center" wrapText="1"/>
    </xf>
    <xf numFmtId="178" fontId="8" fillId="0" borderId="15" xfId="5" applyNumberFormat="1" applyFont="1" applyFill="1" applyBorder="1" applyAlignment="1">
      <alignment horizontal="center" vertical="center" wrapText="1"/>
    </xf>
  </cellXfs>
  <cellStyles count="16">
    <cellStyle name="一般" xfId="0" builtinId="0"/>
    <cellStyle name="一般 2" xfId="1"/>
    <cellStyle name="一般 3" xfId="2"/>
    <cellStyle name="一般 4" xfId="3"/>
    <cellStyle name="一般 5" xfId="4"/>
    <cellStyle name="一般_04-統計結果表0926" xfId="5"/>
    <cellStyle name="一般_04-統計結果表0926 2" xfId="6"/>
    <cellStyle name="一般_04-統計結果表0926(呱呱瓜)" xfId="7"/>
    <cellStyle name="一般_04-統計結果表0926(表1-表21)" xfId="8"/>
    <cellStyle name="一般_04-統計結果表0926(表1-表21) 2" xfId="9"/>
    <cellStyle name="一般_04-統計結果表0926(英北鼻)" xfId="10"/>
    <cellStyle name="一般_16-38" xfId="11"/>
    <cellStyle name="一般_17" xfId="12"/>
    <cellStyle name="一般_26" xfId="13"/>
    <cellStyle name="一般_99年最終統計結果表_期末會後 2" xfId="14"/>
    <cellStyle name="百分比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7/107&#24180;&#20839;&#25919;&#37096;&#29151;&#24314;&#32626;&#29151;&#36896;&#26989;&#32147;&#28639;&#27010;&#27841;&#35519;&#26597;&#36039;&#26009;&#34389;&#29702;&#26696;/&#32113;&#35336;&#34920;/&#35079;&#26412;%20104&#24180;&#36774;&#29702;103&#24180;&#32113;&#35336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-1"/>
      <sheetName val="50-1"/>
      <sheetName val="51"/>
      <sheetName val="52"/>
      <sheetName val="49"/>
      <sheetName val="50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19">
          <cell r="E19">
            <v>14177.803997248742</v>
          </cell>
          <cell r="G19">
            <v>607232241.20353246</v>
          </cell>
          <cell r="H19">
            <v>170233624.52638614</v>
          </cell>
          <cell r="I19">
            <v>164245224.22820398</v>
          </cell>
          <cell r="J19">
            <v>161919933.57253072</v>
          </cell>
          <cell r="L19">
            <v>1892556986.2822149</v>
          </cell>
          <cell r="M19">
            <v>148617411.34197381</v>
          </cell>
          <cell r="R19">
            <v>159165.50983377962</v>
          </cell>
          <cell r="W19">
            <v>92730519.819716066</v>
          </cell>
          <cell r="X19">
            <v>615069412.16025329</v>
          </cell>
          <cell r="Y19">
            <v>549122917.60196519</v>
          </cell>
          <cell r="Z19">
            <v>823498454.81412208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E18">
            <v>1892556986.2822149</v>
          </cell>
          <cell r="F18">
            <v>1823599025.3699515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79659450.429710269</v>
          </cell>
          <cell r="M18">
            <v>34041821.947817221</v>
          </cell>
          <cell r="R18">
            <v>11347726.647405256</v>
          </cell>
          <cell r="S18">
            <v>5790568.5293154269</v>
          </cell>
          <cell r="T18">
            <v>14955011.081214637</v>
          </cell>
          <cell r="U18">
            <v>7876796.128277164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9"/>
      <sheetData sheetId="10">
        <row r="18">
          <cell r="E18">
            <v>1622606545.5800607</v>
          </cell>
          <cell r="F18">
            <v>1553648584.6677973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126460920.40524659</v>
          </cell>
          <cell r="M18">
            <v>34041821.947817221</v>
          </cell>
          <cell r="R18">
            <v>15579530.997384274</v>
          </cell>
          <cell r="S18">
            <v>15032420.072966484</v>
          </cell>
          <cell r="T18">
            <v>41567836.465236917</v>
          </cell>
          <cell r="U18">
            <v>14591784.826161196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11"/>
      <sheetData sheetId="12"/>
      <sheetData sheetId="13"/>
      <sheetData sheetId="14"/>
      <sheetData sheetId="15"/>
      <sheetData sheetId="16">
        <row r="18">
          <cell r="E18">
            <v>607232241.20353246</v>
          </cell>
          <cell r="F18">
            <v>436998616.67714673</v>
          </cell>
          <cell r="G18">
            <v>327954187.36831635</v>
          </cell>
          <cell r="H18">
            <v>6972609.8170829285</v>
          </cell>
          <cell r="I18">
            <v>5378453.5339665376</v>
          </cell>
          <cell r="J18">
            <v>96693365.957780898</v>
          </cell>
          <cell r="K18">
            <v>170233624.52638614</v>
          </cell>
          <cell r="L18">
            <v>5988400.2981819771</v>
          </cell>
          <cell r="Q18">
            <v>2325290.6556735104</v>
          </cell>
          <cell r="R18">
            <v>164245224.22820398</v>
          </cell>
          <cell r="S18">
            <v>161919933.57253072</v>
          </cell>
          <cell r="T18">
            <v>92730519.819716066</v>
          </cell>
          <cell r="U18">
            <v>7741752.2492025886</v>
          </cell>
          <cell r="V18">
            <v>4153137.1955090282</v>
          </cell>
          <cell r="W18">
            <v>836269.2822764006</v>
          </cell>
          <cell r="X18">
            <v>3316867.9132326297</v>
          </cell>
          <cell r="Y18">
            <v>12803198.065713501</v>
          </cell>
          <cell r="Z18">
            <v>70097722.373816505</v>
          </cell>
        </row>
      </sheetData>
      <sheetData sheetId="17"/>
      <sheetData sheetId="18">
        <row r="18">
          <cell r="E18">
            <v>816525844.9970392</v>
          </cell>
          <cell r="G18">
            <v>274137398.44582748</v>
          </cell>
          <cell r="I18">
            <v>142771654.55648893</v>
          </cell>
          <cell r="K18">
            <v>320170803.63798779</v>
          </cell>
          <cell r="O18">
            <v>79445988.356734678</v>
          </cell>
        </row>
      </sheetData>
      <sheetData sheetId="19"/>
      <sheetData sheetId="20">
        <row r="18">
          <cell r="E18">
            <v>615069412.16025329</v>
          </cell>
          <cell r="F18">
            <v>599912595.01016188</v>
          </cell>
          <cell r="G18">
            <v>982802980.06288028</v>
          </cell>
          <cell r="H18">
            <v>8684430.5320327654</v>
          </cell>
          <cell r="I18">
            <v>11734198.341534965</v>
          </cell>
          <cell r="J18">
            <v>403309013.92628628</v>
          </cell>
          <cell r="K18">
            <v>15156817.150090747</v>
          </cell>
          <cell r="L18">
            <v>1106151.8833462596</v>
          </cell>
          <cell r="M18">
            <v>1247467.2010309817</v>
          </cell>
          <cell r="N18">
            <v>12803198.065713501</v>
          </cell>
        </row>
      </sheetData>
      <sheetData sheetId="21"/>
      <sheetData sheetId="22">
        <row r="18">
          <cell r="G18">
            <v>327954187.36831635</v>
          </cell>
          <cell r="I18">
            <v>6972609.8170829285</v>
          </cell>
        </row>
      </sheetData>
      <sheetData sheetId="23"/>
      <sheetData sheetId="24">
        <row r="18">
          <cell r="E18">
            <v>70097722.373816505</v>
          </cell>
          <cell r="F18">
            <v>66034865.78458643</v>
          </cell>
          <cell r="G18">
            <v>615069412.16025329</v>
          </cell>
          <cell r="H18">
            <v>549122917.60196519</v>
          </cell>
          <cell r="I18">
            <v>539216484.37587118</v>
          </cell>
          <cell r="J18">
            <v>543367712.19140029</v>
          </cell>
          <cell r="K18">
            <v>599912595.01016188</v>
          </cell>
          <cell r="L18">
            <v>538028957.04110456</v>
          </cell>
        </row>
      </sheetData>
      <sheetData sheetId="25"/>
      <sheetData sheetId="26">
        <row r="19">
          <cell r="E19">
            <v>549122917.60196519</v>
          </cell>
          <cell r="F19">
            <v>538028957.04110456</v>
          </cell>
          <cell r="G19">
            <v>487575695.20942247</v>
          </cell>
          <cell r="H19">
            <v>327954187.36831635</v>
          </cell>
          <cell r="I19">
            <v>68215919.611239389</v>
          </cell>
          <cell r="J19">
            <v>3804191.4392418195</v>
          </cell>
          <cell r="K19">
            <v>5378453.5339665376</v>
          </cell>
          <cell r="L19">
            <v>1196882.4616509003</v>
          </cell>
          <cell r="M19">
            <v>3861427.3411211199</v>
          </cell>
          <cell r="N19">
            <v>77164633.45388636</v>
          </cell>
          <cell r="S19">
            <v>50453261.83168301</v>
          </cell>
          <cell r="T19">
            <v>24514600.208476603</v>
          </cell>
          <cell r="U19">
            <v>1942421.1656226597</v>
          </cell>
          <cell r="V19">
            <v>1128408.1940226085</v>
          </cell>
          <cell r="W19">
            <v>2126972.957060853</v>
          </cell>
          <cell r="X19">
            <v>1212126.8026057486</v>
          </cell>
          <cell r="Y19">
            <v>19528732.503894538</v>
          </cell>
          <cell r="Z19">
            <v>11093960.560860451</v>
          </cell>
          <cell r="AA19">
            <v>4564335.1142636128</v>
          </cell>
          <cell r="AB19">
            <v>6529625.4465968385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7"/>
  <sheetViews>
    <sheetView view="pageBreakPreview" zoomScale="60" zoomScaleNormal="100" workbookViewId="0">
      <selection activeCell="H35" sqref="H35"/>
    </sheetView>
  </sheetViews>
  <sheetFormatPr defaultRowHeight="15"/>
  <sheetData>
    <row r="10" spans="1:9" ht="15" customHeight="1">
      <c r="A10" s="1044" t="s">
        <v>1106</v>
      </c>
      <c r="B10" s="1044"/>
      <c r="C10" s="1044"/>
      <c r="D10" s="1044"/>
      <c r="E10" s="1044"/>
      <c r="F10" s="1044"/>
      <c r="G10" s="1044"/>
      <c r="H10" s="1044"/>
      <c r="I10" s="1044"/>
    </row>
    <row r="11" spans="1:9" ht="15" customHeight="1">
      <c r="A11" s="1044"/>
      <c r="B11" s="1044"/>
      <c r="C11" s="1044"/>
      <c r="D11" s="1044"/>
      <c r="E11" s="1044"/>
      <c r="F11" s="1044"/>
      <c r="G11" s="1044"/>
      <c r="H11" s="1044"/>
      <c r="I11" s="1044"/>
    </row>
    <row r="12" spans="1:9" ht="15" customHeight="1">
      <c r="A12" s="1044"/>
      <c r="B12" s="1044"/>
      <c r="C12" s="1044"/>
      <c r="D12" s="1044"/>
      <c r="E12" s="1044"/>
      <c r="F12" s="1044"/>
      <c r="G12" s="1044"/>
      <c r="H12" s="1044"/>
      <c r="I12" s="1044"/>
    </row>
    <row r="13" spans="1:9" ht="15" customHeight="1">
      <c r="A13" s="1044"/>
      <c r="B13" s="1044"/>
      <c r="C13" s="1044"/>
      <c r="D13" s="1044"/>
      <c r="E13" s="1044"/>
      <c r="F13" s="1044"/>
      <c r="G13" s="1044"/>
      <c r="H13" s="1044"/>
      <c r="I13" s="1044"/>
    </row>
    <row r="14" spans="1:9" ht="15" customHeight="1">
      <c r="A14" s="1044"/>
      <c r="B14" s="1044"/>
      <c r="C14" s="1044"/>
      <c r="D14" s="1044"/>
      <c r="E14" s="1044"/>
      <c r="F14" s="1044"/>
      <c r="G14" s="1044"/>
      <c r="H14" s="1044"/>
      <c r="I14" s="1044"/>
    </row>
    <row r="15" spans="1:9" ht="15" customHeight="1">
      <c r="A15" s="1044"/>
      <c r="B15" s="1044"/>
      <c r="C15" s="1044"/>
      <c r="D15" s="1044"/>
      <c r="E15" s="1044"/>
      <c r="F15" s="1044"/>
      <c r="G15" s="1044"/>
      <c r="H15" s="1044"/>
      <c r="I15" s="1044"/>
    </row>
    <row r="16" spans="1:9" ht="15" customHeight="1">
      <c r="A16" s="1044"/>
      <c r="B16" s="1044"/>
      <c r="C16" s="1044"/>
      <c r="D16" s="1044"/>
      <c r="E16" s="1044"/>
      <c r="F16" s="1044"/>
      <c r="G16" s="1044"/>
      <c r="H16" s="1044"/>
      <c r="I16" s="1044"/>
    </row>
    <row r="17" spans="1:9" ht="15" customHeight="1">
      <c r="A17" s="1044"/>
      <c r="B17" s="1044"/>
      <c r="C17" s="1044"/>
      <c r="D17" s="1044"/>
      <c r="E17" s="1044"/>
      <c r="F17" s="1044"/>
      <c r="G17" s="1044"/>
      <c r="H17" s="1044"/>
      <c r="I17" s="1044"/>
    </row>
    <row r="18" spans="1:9" ht="15" customHeight="1">
      <c r="A18" s="1044"/>
      <c r="B18" s="1044"/>
      <c r="C18" s="1044"/>
      <c r="D18" s="1044"/>
      <c r="E18" s="1044"/>
      <c r="F18" s="1044"/>
      <c r="G18" s="1044"/>
      <c r="H18" s="1044"/>
      <c r="I18" s="1044"/>
    </row>
    <row r="19" spans="1:9" ht="15" customHeight="1">
      <c r="A19" s="1044"/>
      <c r="B19" s="1044"/>
      <c r="C19" s="1044"/>
      <c r="D19" s="1044"/>
      <c r="E19" s="1044"/>
      <c r="F19" s="1044"/>
      <c r="G19" s="1044"/>
      <c r="H19" s="1044"/>
      <c r="I19" s="1044"/>
    </row>
    <row r="20" spans="1:9" ht="15" customHeight="1">
      <c r="A20" s="1044"/>
      <c r="B20" s="1044"/>
      <c r="C20" s="1044"/>
      <c r="D20" s="1044"/>
      <c r="E20" s="1044"/>
      <c r="F20" s="1044"/>
      <c r="G20" s="1044"/>
      <c r="H20" s="1044"/>
      <c r="I20" s="1044"/>
    </row>
    <row r="21" spans="1:9">
      <c r="A21" s="1044"/>
      <c r="B21" s="1044"/>
      <c r="C21" s="1044"/>
      <c r="D21" s="1044"/>
      <c r="E21" s="1044"/>
      <c r="F21" s="1044"/>
      <c r="G21" s="1044"/>
      <c r="H21" s="1044"/>
      <c r="I21" s="1044"/>
    </row>
    <row r="22" spans="1:9">
      <c r="A22" s="1044"/>
      <c r="B22" s="1044"/>
      <c r="C22" s="1044"/>
      <c r="D22" s="1044"/>
      <c r="E22" s="1044"/>
      <c r="F22" s="1044"/>
      <c r="G22" s="1044"/>
      <c r="H22" s="1044"/>
      <c r="I22" s="1044"/>
    </row>
    <row r="23" spans="1:9">
      <c r="A23" s="1044"/>
      <c r="B23" s="1044"/>
      <c r="C23" s="1044"/>
      <c r="D23" s="1044"/>
      <c r="E23" s="1044"/>
      <c r="F23" s="1044"/>
      <c r="G23" s="1044"/>
      <c r="H23" s="1044"/>
      <c r="I23" s="1044"/>
    </row>
    <row r="24" spans="1:9">
      <c r="A24" s="1044"/>
      <c r="B24" s="1044"/>
      <c r="C24" s="1044"/>
      <c r="D24" s="1044"/>
      <c r="E24" s="1044"/>
      <c r="F24" s="1044"/>
      <c r="G24" s="1044"/>
      <c r="H24" s="1044"/>
      <c r="I24" s="1044"/>
    </row>
    <row r="25" spans="1:9">
      <c r="A25" s="1044"/>
      <c r="B25" s="1044"/>
      <c r="C25" s="1044"/>
      <c r="D25" s="1044"/>
      <c r="E25" s="1044"/>
      <c r="F25" s="1044"/>
      <c r="G25" s="1044"/>
      <c r="H25" s="1044"/>
      <c r="I25" s="1044"/>
    </row>
    <row r="26" spans="1:9">
      <c r="A26" s="1044"/>
      <c r="B26" s="1044"/>
      <c r="C26" s="1044"/>
      <c r="D26" s="1044"/>
      <c r="E26" s="1044"/>
      <c r="F26" s="1044"/>
      <c r="G26" s="1044"/>
      <c r="H26" s="1044"/>
      <c r="I26" s="1044"/>
    </row>
    <row r="27" spans="1:9">
      <c r="A27" s="1044"/>
      <c r="B27" s="1044"/>
      <c r="C27" s="1044"/>
      <c r="D27" s="1044"/>
      <c r="E27" s="1044"/>
      <c r="F27" s="1044"/>
      <c r="G27" s="1044"/>
      <c r="H27" s="1044"/>
      <c r="I27" s="1044"/>
    </row>
    <row r="28" spans="1:9">
      <c r="A28" s="1044"/>
      <c r="B28" s="1044"/>
      <c r="C28" s="1044"/>
      <c r="D28" s="1044"/>
      <c r="E28" s="1044"/>
      <c r="F28" s="1044"/>
      <c r="G28" s="1044"/>
      <c r="H28" s="1044"/>
      <c r="I28" s="1044"/>
    </row>
    <row r="29" spans="1:9">
      <c r="A29" s="1044"/>
      <c r="B29" s="1044"/>
      <c r="C29" s="1044"/>
      <c r="D29" s="1044"/>
      <c r="E29" s="1044"/>
      <c r="F29" s="1044"/>
      <c r="G29" s="1044"/>
      <c r="H29" s="1044"/>
      <c r="I29" s="1044"/>
    </row>
    <row r="30" spans="1:9">
      <c r="A30" s="501"/>
      <c r="B30" s="501"/>
      <c r="C30" s="501"/>
      <c r="D30" s="501"/>
      <c r="E30" s="501"/>
      <c r="F30" s="501"/>
      <c r="G30" s="501"/>
      <c r="H30" s="501"/>
      <c r="I30" s="501"/>
    </row>
    <row r="31" spans="1:9">
      <c r="A31" s="501"/>
      <c r="B31" s="501"/>
      <c r="C31" s="501"/>
      <c r="D31" s="501"/>
      <c r="E31" s="501"/>
      <c r="F31" s="501"/>
      <c r="G31" s="501"/>
      <c r="H31" s="501"/>
      <c r="I31" s="501"/>
    </row>
    <row r="32" spans="1:9">
      <c r="A32" s="501"/>
      <c r="B32" s="501"/>
      <c r="C32" s="501"/>
      <c r="D32" s="501"/>
      <c r="E32" s="501"/>
      <c r="F32" s="501"/>
      <c r="G32" s="501"/>
      <c r="H32" s="501"/>
      <c r="I32" s="501"/>
    </row>
    <row r="33" spans="1:9">
      <c r="A33" s="501"/>
      <c r="B33" s="501"/>
      <c r="C33" s="501"/>
      <c r="D33" s="501"/>
      <c r="E33" s="501"/>
      <c r="F33" s="501"/>
      <c r="G33" s="501"/>
      <c r="H33" s="501"/>
      <c r="I33" s="501"/>
    </row>
    <row r="34" spans="1:9" ht="13.5" customHeight="1">
      <c r="A34" s="501"/>
      <c r="B34" s="501"/>
      <c r="C34" s="501"/>
      <c r="D34" s="501"/>
      <c r="E34" s="501"/>
      <c r="F34" s="501"/>
      <c r="G34" s="501"/>
      <c r="H34" s="501"/>
      <c r="I34" s="501"/>
    </row>
    <row r="35" spans="1:9">
      <c r="A35" s="501"/>
      <c r="B35" s="501"/>
      <c r="C35" s="501"/>
      <c r="D35" s="501"/>
      <c r="E35" s="501"/>
      <c r="F35" s="501"/>
      <c r="G35" s="501"/>
      <c r="H35" s="501"/>
      <c r="I35" s="501"/>
    </row>
    <row r="36" spans="1:9">
      <c r="A36" s="501"/>
      <c r="B36" s="501"/>
      <c r="C36" s="501"/>
      <c r="D36" s="501"/>
      <c r="E36" s="501"/>
      <c r="F36" s="501"/>
      <c r="G36" s="501"/>
      <c r="H36" s="501"/>
      <c r="I36" s="501"/>
    </row>
    <row r="37" spans="1:9">
      <c r="A37" s="501"/>
      <c r="B37" s="501"/>
      <c r="C37" s="501"/>
      <c r="D37" s="501"/>
      <c r="E37" s="501"/>
      <c r="F37" s="501"/>
      <c r="G37" s="501"/>
      <c r="H37" s="501"/>
      <c r="I37" s="501"/>
    </row>
  </sheetData>
  <mergeCells count="1">
    <mergeCell ref="A10:I2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view="pageBreakPreview" topLeftCell="A37" zoomScaleNormal="100" zoomScaleSheetLayoutView="100" workbookViewId="0">
      <selection activeCell="B51" sqref="B51"/>
    </sheetView>
  </sheetViews>
  <sheetFormatPr defaultRowHeight="16.5" thickBottom="1"/>
  <cols>
    <col min="1" max="1" width="6.140625" customWidth="1"/>
    <col min="2" max="2" width="74.28515625" customWidth="1"/>
    <col min="3" max="3" width="8.85546875" style="509" customWidth="1"/>
  </cols>
  <sheetData>
    <row r="1" spans="1:4" ht="29.25" customHeight="1" thickBot="1">
      <c r="A1" s="508" t="s">
        <v>966</v>
      </c>
      <c r="B1" s="508" t="s">
        <v>967</v>
      </c>
      <c r="C1" s="507" t="s">
        <v>968</v>
      </c>
    </row>
    <row r="2" spans="1:4" ht="17.25" thickBot="1">
      <c r="A2" s="503" t="s">
        <v>892</v>
      </c>
      <c r="B2" s="503" t="s">
        <v>827</v>
      </c>
      <c r="C2" s="528">
        <v>94</v>
      </c>
    </row>
    <row r="3" spans="1:4" ht="17.25" thickBot="1">
      <c r="A3" s="502" t="s">
        <v>893</v>
      </c>
      <c r="B3" s="503" t="s">
        <v>828</v>
      </c>
      <c r="C3" s="528">
        <f>C2+D3</f>
        <v>98</v>
      </c>
      <c r="D3">
        <v>4</v>
      </c>
    </row>
    <row r="4" spans="1:4" ht="17.25" thickBot="1">
      <c r="A4" s="502" t="s">
        <v>894</v>
      </c>
      <c r="B4" s="504" t="s">
        <v>829</v>
      </c>
      <c r="C4" s="528">
        <f>C3+D4</f>
        <v>102</v>
      </c>
      <c r="D4">
        <v>4</v>
      </c>
    </row>
    <row r="5" spans="1:4" ht="17.25" thickBot="1">
      <c r="A5" s="502" t="s">
        <v>895</v>
      </c>
      <c r="B5" s="504" t="s">
        <v>830</v>
      </c>
      <c r="C5" s="528">
        <f t="shared" ref="C5:C69" si="0">C4+D5</f>
        <v>106</v>
      </c>
      <c r="D5">
        <v>4</v>
      </c>
    </row>
    <row r="6" spans="1:4" ht="17.25" thickBot="1">
      <c r="A6" s="502" t="s">
        <v>896</v>
      </c>
      <c r="B6" s="504" t="s">
        <v>831</v>
      </c>
      <c r="C6" s="528">
        <f t="shared" si="0"/>
        <v>110</v>
      </c>
      <c r="D6">
        <v>4</v>
      </c>
    </row>
    <row r="7" spans="1:4" ht="17.25" thickBot="1">
      <c r="A7" s="502" t="s">
        <v>897</v>
      </c>
      <c r="B7" s="504" t="s">
        <v>832</v>
      </c>
      <c r="C7" s="528">
        <f t="shared" si="0"/>
        <v>111</v>
      </c>
      <c r="D7">
        <v>1</v>
      </c>
    </row>
    <row r="8" spans="1:4" ht="17.25" thickBot="1">
      <c r="A8" s="502" t="s">
        <v>898</v>
      </c>
      <c r="B8" s="503" t="s">
        <v>833</v>
      </c>
      <c r="C8" s="528">
        <f t="shared" si="0"/>
        <v>112</v>
      </c>
      <c r="D8">
        <v>1</v>
      </c>
    </row>
    <row r="9" spans="1:4" ht="17.25" thickBot="1">
      <c r="A9" s="502" t="s">
        <v>899</v>
      </c>
      <c r="B9" s="503" t="s">
        <v>834</v>
      </c>
      <c r="C9" s="528">
        <f t="shared" si="0"/>
        <v>113</v>
      </c>
      <c r="D9">
        <v>1</v>
      </c>
    </row>
    <row r="10" spans="1:4" ht="17.25" thickBot="1">
      <c r="A10" s="502" t="s">
        <v>900</v>
      </c>
      <c r="B10" s="503" t="s">
        <v>835</v>
      </c>
      <c r="C10" s="528">
        <f t="shared" si="0"/>
        <v>114</v>
      </c>
      <c r="D10">
        <v>1</v>
      </c>
    </row>
    <row r="11" spans="1:4" ht="17.25" thickBot="1">
      <c r="A11" s="502" t="s">
        <v>901</v>
      </c>
      <c r="B11" s="503" t="s">
        <v>836</v>
      </c>
      <c r="C11" s="528">
        <f t="shared" si="0"/>
        <v>118</v>
      </c>
      <c r="D11">
        <v>4</v>
      </c>
    </row>
    <row r="12" spans="1:4" ht="17.25" thickBot="1">
      <c r="A12" s="502" t="s">
        <v>902</v>
      </c>
      <c r="B12" s="503" t="s">
        <v>837</v>
      </c>
      <c r="C12" s="528">
        <f t="shared" si="0"/>
        <v>122</v>
      </c>
      <c r="D12">
        <v>4</v>
      </c>
    </row>
    <row r="13" spans="1:4" ht="17.25" thickBot="1">
      <c r="A13" s="502" t="s">
        <v>903</v>
      </c>
      <c r="B13" s="503" t="s">
        <v>838</v>
      </c>
      <c r="C13" s="528">
        <f t="shared" si="0"/>
        <v>126</v>
      </c>
      <c r="D13">
        <v>4</v>
      </c>
    </row>
    <row r="14" spans="1:4" ht="17.25" thickBot="1">
      <c r="A14" s="502" t="s">
        <v>904</v>
      </c>
      <c r="B14" s="503" t="s">
        <v>1102</v>
      </c>
      <c r="C14" s="528">
        <f t="shared" si="0"/>
        <v>130</v>
      </c>
      <c r="D14">
        <v>4</v>
      </c>
    </row>
    <row r="15" spans="1:4" ht="17.25" thickBot="1">
      <c r="A15" s="502" t="s">
        <v>905</v>
      </c>
      <c r="B15" s="503" t="s">
        <v>1103</v>
      </c>
      <c r="C15" s="528">
        <f t="shared" si="0"/>
        <v>132</v>
      </c>
      <c r="D15">
        <v>2</v>
      </c>
    </row>
    <row r="16" spans="1:4" ht="17.25" thickBot="1">
      <c r="A16" s="502" t="s">
        <v>906</v>
      </c>
      <c r="B16" s="503" t="s">
        <v>839</v>
      </c>
      <c r="C16" s="528">
        <f t="shared" si="0"/>
        <v>134</v>
      </c>
      <c r="D16">
        <v>2</v>
      </c>
    </row>
    <row r="17" spans="1:4" ht="17.25" thickBot="1">
      <c r="A17" s="502" t="s">
        <v>907</v>
      </c>
      <c r="B17" s="503" t="s">
        <v>840</v>
      </c>
      <c r="C17" s="528">
        <f t="shared" si="0"/>
        <v>136</v>
      </c>
      <c r="D17">
        <v>2</v>
      </c>
    </row>
    <row r="18" spans="1:4" ht="17.25" thickBot="1">
      <c r="A18" s="502" t="s">
        <v>908</v>
      </c>
      <c r="B18" s="503" t="s">
        <v>841</v>
      </c>
      <c r="C18" s="528">
        <f t="shared" si="0"/>
        <v>138</v>
      </c>
      <c r="D18">
        <v>2</v>
      </c>
    </row>
    <row r="19" spans="1:4" ht="17.25" thickBot="1">
      <c r="A19" s="502" t="s">
        <v>909</v>
      </c>
      <c r="B19" s="503" t="s">
        <v>842</v>
      </c>
      <c r="C19" s="528">
        <f t="shared" si="0"/>
        <v>142</v>
      </c>
      <c r="D19">
        <v>4</v>
      </c>
    </row>
    <row r="20" spans="1:4" ht="17.25" thickBot="1">
      <c r="A20" s="502" t="s">
        <v>910</v>
      </c>
      <c r="B20" s="503" t="s">
        <v>843</v>
      </c>
      <c r="C20" s="528">
        <f t="shared" si="0"/>
        <v>144</v>
      </c>
      <c r="D20">
        <v>2</v>
      </c>
    </row>
    <row r="21" spans="1:4" ht="17.25" thickBot="1">
      <c r="A21" s="502" t="s">
        <v>911</v>
      </c>
      <c r="B21" s="503" t="s">
        <v>844</v>
      </c>
      <c r="C21" s="528">
        <f t="shared" si="0"/>
        <v>146</v>
      </c>
      <c r="D21">
        <v>2</v>
      </c>
    </row>
    <row r="22" spans="1:4" ht="17.25" thickBot="1">
      <c r="A22" s="502" t="s">
        <v>912</v>
      </c>
      <c r="B22" s="505" t="s">
        <v>845</v>
      </c>
      <c r="C22" s="528">
        <f t="shared" si="0"/>
        <v>150</v>
      </c>
      <c r="D22">
        <v>4</v>
      </c>
    </row>
    <row r="23" spans="1:4" ht="17.25" thickBot="1">
      <c r="A23" s="502" t="s">
        <v>913</v>
      </c>
      <c r="B23" s="504" t="s">
        <v>846</v>
      </c>
      <c r="C23" s="528">
        <f t="shared" si="0"/>
        <v>152</v>
      </c>
      <c r="D23">
        <v>2</v>
      </c>
    </row>
    <row r="24" spans="1:4" ht="17.25" thickBot="1">
      <c r="A24" s="502" t="s">
        <v>914</v>
      </c>
      <c r="B24" s="504" t="s">
        <v>847</v>
      </c>
      <c r="C24" s="528">
        <f t="shared" si="0"/>
        <v>154</v>
      </c>
      <c r="D24">
        <v>2</v>
      </c>
    </row>
    <row r="25" spans="1:4" ht="17.25" thickBot="1">
      <c r="A25" s="502" t="s">
        <v>915</v>
      </c>
      <c r="B25" s="504" t="s">
        <v>848</v>
      </c>
      <c r="C25" s="528">
        <f t="shared" si="0"/>
        <v>155</v>
      </c>
      <c r="D25">
        <v>1</v>
      </c>
    </row>
    <row r="26" spans="1:4" ht="17.25" thickBot="1">
      <c r="A26" s="502" t="s">
        <v>916</v>
      </c>
      <c r="B26" s="504" t="s">
        <v>849</v>
      </c>
      <c r="C26" s="528">
        <f t="shared" si="0"/>
        <v>156</v>
      </c>
      <c r="D26">
        <v>1</v>
      </c>
    </row>
    <row r="27" spans="1:4" ht="17.25" thickBot="1">
      <c r="A27" s="502" t="s">
        <v>917</v>
      </c>
      <c r="B27" s="504" t="s">
        <v>850</v>
      </c>
      <c r="C27" s="528">
        <f t="shared" si="0"/>
        <v>158</v>
      </c>
      <c r="D27">
        <v>2</v>
      </c>
    </row>
    <row r="28" spans="1:4" ht="17.25" thickBot="1">
      <c r="A28" s="502" t="s">
        <v>918</v>
      </c>
      <c r="B28" s="504" t="s">
        <v>851</v>
      </c>
      <c r="C28" s="528">
        <f t="shared" si="0"/>
        <v>162</v>
      </c>
      <c r="D28">
        <v>4</v>
      </c>
    </row>
    <row r="29" spans="1:4" ht="17.25" thickBot="1">
      <c r="A29" s="502" t="s">
        <v>919</v>
      </c>
      <c r="B29" s="504" t="s">
        <v>852</v>
      </c>
      <c r="C29" s="528">
        <f t="shared" si="0"/>
        <v>166</v>
      </c>
      <c r="D29">
        <v>4</v>
      </c>
    </row>
    <row r="30" spans="1:4" ht="17.25" thickBot="1">
      <c r="A30" s="502" t="s">
        <v>920</v>
      </c>
      <c r="B30" s="504" t="s">
        <v>853</v>
      </c>
      <c r="C30" s="528">
        <f t="shared" si="0"/>
        <v>170</v>
      </c>
      <c r="D30">
        <v>4</v>
      </c>
    </row>
    <row r="31" spans="1:4" ht="17.25" thickBot="1">
      <c r="A31" s="502" t="s">
        <v>921</v>
      </c>
      <c r="B31" s="504" t="s">
        <v>854</v>
      </c>
      <c r="C31" s="528">
        <f t="shared" si="0"/>
        <v>172</v>
      </c>
      <c r="D31">
        <v>2</v>
      </c>
    </row>
    <row r="32" spans="1:4" ht="17.25" thickBot="1">
      <c r="A32" s="502" t="s">
        <v>922</v>
      </c>
      <c r="B32" s="505" t="s">
        <v>888</v>
      </c>
      <c r="C32" s="528">
        <f t="shared" si="0"/>
        <v>176</v>
      </c>
      <c r="D32">
        <v>4</v>
      </c>
    </row>
    <row r="33" spans="1:4" ht="17.25" thickBot="1">
      <c r="A33" s="502" t="s">
        <v>923</v>
      </c>
      <c r="B33" s="505" t="s">
        <v>889</v>
      </c>
      <c r="C33" s="528">
        <f t="shared" si="0"/>
        <v>180</v>
      </c>
      <c r="D33">
        <v>4</v>
      </c>
    </row>
    <row r="34" spans="1:4" ht="13.5" customHeight="1" thickBot="1">
      <c r="A34" s="502" t="s">
        <v>924</v>
      </c>
      <c r="B34" s="505" t="s">
        <v>855</v>
      </c>
      <c r="C34" s="528">
        <f t="shared" si="0"/>
        <v>184</v>
      </c>
      <c r="D34">
        <v>4</v>
      </c>
    </row>
    <row r="35" spans="1:4" ht="17.25" thickBot="1">
      <c r="A35" s="502" t="s">
        <v>925</v>
      </c>
      <c r="B35" s="506" t="s">
        <v>855</v>
      </c>
      <c r="C35" s="528">
        <f t="shared" si="0"/>
        <v>185</v>
      </c>
      <c r="D35">
        <v>1</v>
      </c>
    </row>
    <row r="36" spans="1:4" ht="17.25" thickBot="1">
      <c r="A36" s="502" t="s">
        <v>926</v>
      </c>
      <c r="B36" s="504" t="s">
        <v>856</v>
      </c>
      <c r="C36" s="528">
        <f t="shared" si="0"/>
        <v>186</v>
      </c>
      <c r="D36">
        <v>1</v>
      </c>
    </row>
    <row r="37" spans="1:4" ht="17.25" thickBot="1">
      <c r="A37" s="502" t="s">
        <v>927</v>
      </c>
      <c r="B37" s="504" t="s">
        <v>857</v>
      </c>
      <c r="C37" s="528">
        <f t="shared" si="0"/>
        <v>187</v>
      </c>
      <c r="D37">
        <v>1</v>
      </c>
    </row>
    <row r="38" spans="1:4" ht="17.25" thickBot="1">
      <c r="A38" s="502" t="s">
        <v>928</v>
      </c>
      <c r="B38" s="504" t="s">
        <v>858</v>
      </c>
      <c r="C38" s="528">
        <f t="shared" si="0"/>
        <v>188</v>
      </c>
      <c r="D38">
        <v>1</v>
      </c>
    </row>
    <row r="39" spans="1:4" ht="17.25" thickBot="1">
      <c r="A39" s="502" t="s">
        <v>929</v>
      </c>
      <c r="B39" s="504" t="s">
        <v>859</v>
      </c>
      <c r="C39" s="528">
        <f t="shared" si="0"/>
        <v>192</v>
      </c>
      <c r="D39">
        <v>4</v>
      </c>
    </row>
    <row r="40" spans="1:4" ht="17.25" thickBot="1">
      <c r="A40" s="502" t="s">
        <v>930</v>
      </c>
      <c r="B40" s="504" t="s">
        <v>860</v>
      </c>
      <c r="C40" s="528">
        <f t="shared" si="0"/>
        <v>196</v>
      </c>
      <c r="D40">
        <v>4</v>
      </c>
    </row>
    <row r="41" spans="1:4" ht="17.25" thickBot="1">
      <c r="A41" s="502" t="s">
        <v>931</v>
      </c>
      <c r="B41" s="504" t="s">
        <v>861</v>
      </c>
      <c r="C41" s="528">
        <f t="shared" si="0"/>
        <v>200</v>
      </c>
      <c r="D41">
        <v>4</v>
      </c>
    </row>
    <row r="42" spans="1:4" ht="17.25" thickBot="1">
      <c r="A42" s="502" t="s">
        <v>932</v>
      </c>
      <c r="B42" s="505" t="s">
        <v>1104</v>
      </c>
      <c r="C42" s="528">
        <f t="shared" si="0"/>
        <v>204</v>
      </c>
      <c r="D42">
        <v>4</v>
      </c>
    </row>
    <row r="43" spans="1:4" ht="17.25" thickBot="1">
      <c r="A43" s="502" t="s">
        <v>933</v>
      </c>
      <c r="B43" s="504" t="s">
        <v>1105</v>
      </c>
      <c r="C43" s="528">
        <f t="shared" si="0"/>
        <v>206</v>
      </c>
      <c r="D43">
        <v>2</v>
      </c>
    </row>
    <row r="44" spans="1:4" ht="17.25" thickBot="1">
      <c r="A44" s="502" t="s">
        <v>934</v>
      </c>
      <c r="B44" s="504" t="s">
        <v>862</v>
      </c>
      <c r="C44" s="528">
        <f t="shared" si="0"/>
        <v>208</v>
      </c>
      <c r="D44">
        <v>2</v>
      </c>
    </row>
    <row r="45" spans="1:4" ht="17.25" thickBot="1">
      <c r="A45" s="502" t="s">
        <v>935</v>
      </c>
      <c r="B45" s="504" t="s">
        <v>863</v>
      </c>
      <c r="C45" s="528">
        <f t="shared" si="0"/>
        <v>212</v>
      </c>
      <c r="D45">
        <v>4</v>
      </c>
    </row>
    <row r="46" spans="1:4" ht="27.75" customHeight="1" thickBot="1">
      <c r="A46" s="508" t="s">
        <v>966</v>
      </c>
      <c r="B46" s="508" t="s">
        <v>967</v>
      </c>
      <c r="C46" s="507" t="s">
        <v>968</v>
      </c>
    </row>
    <row r="47" spans="1:4" ht="17.25" thickBot="1">
      <c r="A47" s="502" t="s">
        <v>936</v>
      </c>
      <c r="B47" s="504" t="s">
        <v>890</v>
      </c>
      <c r="C47" s="528">
        <f>C45+D47</f>
        <v>216</v>
      </c>
      <c r="D47">
        <v>4</v>
      </c>
    </row>
    <row r="48" spans="1:4" ht="17.25" thickBot="1">
      <c r="A48" s="502" t="s">
        <v>937</v>
      </c>
      <c r="B48" s="504" t="s">
        <v>891</v>
      </c>
      <c r="C48" s="528">
        <f t="shared" si="0"/>
        <v>218</v>
      </c>
      <c r="D48">
        <v>2</v>
      </c>
    </row>
    <row r="49" spans="1:4" ht="17.25" thickBot="1">
      <c r="A49" s="502" t="s">
        <v>938</v>
      </c>
      <c r="B49" s="504" t="s">
        <v>864</v>
      </c>
      <c r="C49" s="528">
        <f t="shared" si="0"/>
        <v>220</v>
      </c>
      <c r="D49">
        <v>2</v>
      </c>
    </row>
    <row r="50" spans="1:4" ht="17.25" thickBot="1">
      <c r="A50" s="502" t="s">
        <v>939</v>
      </c>
      <c r="B50" s="504" t="s">
        <v>865</v>
      </c>
      <c r="C50" s="528">
        <f t="shared" si="0"/>
        <v>222</v>
      </c>
      <c r="D50">
        <v>2</v>
      </c>
    </row>
    <row r="51" spans="1:4" ht="17.25" thickBot="1">
      <c r="A51" s="502" t="s">
        <v>940</v>
      </c>
      <c r="B51" s="504" t="s">
        <v>866</v>
      </c>
      <c r="C51" s="528">
        <f t="shared" si="0"/>
        <v>224</v>
      </c>
      <c r="D51">
        <v>2</v>
      </c>
    </row>
    <row r="52" spans="1:4" ht="17.25" thickBot="1">
      <c r="A52" s="502" t="s">
        <v>941</v>
      </c>
      <c r="B52" s="504" t="s">
        <v>867</v>
      </c>
      <c r="C52" s="528">
        <f t="shared" si="0"/>
        <v>225</v>
      </c>
      <c r="D52">
        <v>1</v>
      </c>
    </row>
    <row r="53" spans="1:4" ht="17.25" thickBot="1">
      <c r="A53" s="502" t="s">
        <v>942</v>
      </c>
      <c r="B53" s="504" t="s">
        <v>868</v>
      </c>
      <c r="C53" s="528">
        <f t="shared" si="0"/>
        <v>226</v>
      </c>
      <c r="D53">
        <v>1</v>
      </c>
    </row>
    <row r="54" spans="1:4" ht="17.25" thickBot="1">
      <c r="A54" s="502" t="s">
        <v>943</v>
      </c>
      <c r="B54" s="504" t="s">
        <v>869</v>
      </c>
      <c r="C54" s="528">
        <f t="shared" si="0"/>
        <v>228</v>
      </c>
      <c r="D54">
        <v>2</v>
      </c>
    </row>
    <row r="55" spans="1:4" ht="17.25" thickBot="1">
      <c r="A55" s="502" t="s">
        <v>944</v>
      </c>
      <c r="B55" s="504" t="s">
        <v>870</v>
      </c>
      <c r="C55" s="528">
        <f t="shared" si="0"/>
        <v>230</v>
      </c>
      <c r="D55">
        <v>2</v>
      </c>
    </row>
    <row r="56" spans="1:4" ht="17.25" thickBot="1">
      <c r="A56" s="502" t="s">
        <v>945</v>
      </c>
      <c r="B56" s="504" t="s">
        <v>871</v>
      </c>
      <c r="C56" s="528">
        <f t="shared" si="0"/>
        <v>234</v>
      </c>
      <c r="D56">
        <v>4</v>
      </c>
    </row>
    <row r="57" spans="1:4" ht="17.25" thickBot="1">
      <c r="A57" s="502" t="s">
        <v>946</v>
      </c>
      <c r="B57" s="504" t="s">
        <v>872</v>
      </c>
      <c r="C57" s="528">
        <f t="shared" si="0"/>
        <v>238</v>
      </c>
      <c r="D57">
        <v>4</v>
      </c>
    </row>
    <row r="58" spans="1:4" ht="17.25" thickBot="1">
      <c r="A58" s="502" t="s">
        <v>947</v>
      </c>
      <c r="B58" s="504" t="s">
        <v>873</v>
      </c>
      <c r="C58" s="528">
        <f t="shared" si="0"/>
        <v>240</v>
      </c>
      <c r="D58">
        <v>2</v>
      </c>
    </row>
    <row r="59" spans="1:4" ht="17.25" thickBot="1">
      <c r="A59" s="502" t="s">
        <v>948</v>
      </c>
      <c r="B59" s="504" t="s">
        <v>874</v>
      </c>
      <c r="C59" s="528">
        <f t="shared" si="0"/>
        <v>242</v>
      </c>
      <c r="D59">
        <v>2</v>
      </c>
    </row>
    <row r="60" spans="1:4" ht="17.25" thickBot="1">
      <c r="A60" s="502" t="s">
        <v>949</v>
      </c>
      <c r="B60" s="504" t="s">
        <v>875</v>
      </c>
      <c r="C60" s="528">
        <f t="shared" si="0"/>
        <v>243</v>
      </c>
      <c r="D60">
        <v>1</v>
      </c>
    </row>
    <row r="61" spans="1:4" ht="17.25" thickBot="1">
      <c r="A61" s="502" t="s">
        <v>950</v>
      </c>
      <c r="B61" s="504" t="s">
        <v>876</v>
      </c>
      <c r="C61" s="528">
        <f t="shared" si="0"/>
        <v>244</v>
      </c>
      <c r="D61">
        <v>1</v>
      </c>
    </row>
    <row r="62" spans="1:4" ht="17.25" thickBot="1">
      <c r="A62" s="502" t="s">
        <v>951</v>
      </c>
      <c r="B62" s="504" t="s">
        <v>877</v>
      </c>
      <c r="C62" s="528">
        <f t="shared" si="0"/>
        <v>246</v>
      </c>
      <c r="D62">
        <v>2</v>
      </c>
    </row>
    <row r="63" spans="1:4" ht="17.25" thickBot="1">
      <c r="A63" s="502" t="s">
        <v>952</v>
      </c>
      <c r="B63" s="505" t="s">
        <v>878</v>
      </c>
      <c r="C63" s="528">
        <f t="shared" si="0"/>
        <v>248</v>
      </c>
      <c r="D63">
        <v>2</v>
      </c>
    </row>
    <row r="64" spans="1:4" ht="17.25" thickBot="1">
      <c r="A64" s="502" t="s">
        <v>953</v>
      </c>
      <c r="B64" s="506" t="s">
        <v>879</v>
      </c>
      <c r="C64" s="528">
        <f t="shared" si="0"/>
        <v>250</v>
      </c>
      <c r="D64">
        <v>2</v>
      </c>
    </row>
    <row r="65" spans="1:4" ht="17.25" thickBot="1">
      <c r="A65" s="502" t="s">
        <v>954</v>
      </c>
      <c r="B65" s="504" t="s">
        <v>880</v>
      </c>
      <c r="C65" s="528">
        <f t="shared" si="0"/>
        <v>252</v>
      </c>
      <c r="D65">
        <v>2</v>
      </c>
    </row>
    <row r="66" spans="1:4" ht="17.25" thickBot="1">
      <c r="A66" s="502" t="s">
        <v>955</v>
      </c>
      <c r="B66" s="506" t="s">
        <v>881</v>
      </c>
      <c r="C66" s="528">
        <f t="shared" si="0"/>
        <v>256</v>
      </c>
      <c r="D66">
        <v>4</v>
      </c>
    </row>
    <row r="67" spans="1:4" ht="17.25" thickBot="1">
      <c r="A67" s="502" t="s">
        <v>956</v>
      </c>
      <c r="B67" s="506" t="s">
        <v>969</v>
      </c>
      <c r="C67" s="528">
        <f t="shared" si="0"/>
        <v>260</v>
      </c>
      <c r="D67">
        <v>4</v>
      </c>
    </row>
    <row r="68" spans="1:4" ht="17.25" thickBot="1">
      <c r="A68" s="502" t="s">
        <v>957</v>
      </c>
      <c r="B68" s="506" t="s">
        <v>882</v>
      </c>
      <c r="C68" s="528">
        <f t="shared" si="0"/>
        <v>261</v>
      </c>
      <c r="D68">
        <v>1</v>
      </c>
    </row>
    <row r="69" spans="1:4" ht="17.25" thickBot="1">
      <c r="A69" s="502" t="s">
        <v>958</v>
      </c>
      <c r="B69" s="506" t="s">
        <v>883</v>
      </c>
      <c r="C69" s="528">
        <f t="shared" si="0"/>
        <v>262</v>
      </c>
      <c r="D69">
        <v>1</v>
      </c>
    </row>
    <row r="70" spans="1:4" ht="17.25" thickBot="1">
      <c r="A70" s="502" t="s">
        <v>959</v>
      </c>
      <c r="B70" s="506" t="s">
        <v>884</v>
      </c>
      <c r="C70" s="528">
        <f t="shared" ref="C70:C76" si="1">C69+D70</f>
        <v>264</v>
      </c>
      <c r="D70">
        <v>2</v>
      </c>
    </row>
    <row r="71" spans="1:4" ht="17.25" thickBot="1">
      <c r="A71" s="502" t="s">
        <v>960</v>
      </c>
      <c r="B71" s="506" t="s">
        <v>970</v>
      </c>
      <c r="C71" s="528">
        <f t="shared" si="1"/>
        <v>266</v>
      </c>
      <c r="D71">
        <v>2</v>
      </c>
    </row>
    <row r="72" spans="1:4" ht="17.25" thickBot="1">
      <c r="A72" s="502" t="s">
        <v>961</v>
      </c>
      <c r="B72" s="506" t="s">
        <v>885</v>
      </c>
      <c r="C72" s="528">
        <f t="shared" si="1"/>
        <v>267</v>
      </c>
      <c r="D72">
        <v>1</v>
      </c>
    </row>
    <row r="73" spans="1:4" ht="17.25" thickBot="1">
      <c r="A73" s="502" t="s">
        <v>962</v>
      </c>
      <c r="B73" s="506" t="s">
        <v>971</v>
      </c>
      <c r="C73" s="528">
        <f t="shared" si="1"/>
        <v>268</v>
      </c>
      <c r="D73">
        <v>1</v>
      </c>
    </row>
    <row r="74" spans="1:4" ht="17.25" thickBot="1">
      <c r="A74" s="502" t="s">
        <v>963</v>
      </c>
      <c r="B74" s="506" t="s">
        <v>886</v>
      </c>
      <c r="C74" s="528">
        <f t="shared" si="1"/>
        <v>269</v>
      </c>
      <c r="D74">
        <v>1</v>
      </c>
    </row>
    <row r="75" spans="1:4" ht="32.25" thickBot="1">
      <c r="A75" s="502" t="s">
        <v>964</v>
      </c>
      <c r="B75" s="506" t="s">
        <v>972</v>
      </c>
      <c r="C75" s="528">
        <f t="shared" si="1"/>
        <v>270</v>
      </c>
      <c r="D75">
        <v>1</v>
      </c>
    </row>
    <row r="76" spans="1:4" ht="32.25" thickBot="1">
      <c r="A76" s="502" t="s">
        <v>965</v>
      </c>
      <c r="B76" s="511" t="s">
        <v>887</v>
      </c>
      <c r="C76" s="528">
        <f t="shared" si="1"/>
        <v>271</v>
      </c>
      <c r="D76">
        <v>1</v>
      </c>
    </row>
    <row r="77" spans="1:4" ht="17.25" thickBot="1">
      <c r="A77" s="502" t="s">
        <v>1040</v>
      </c>
      <c r="B77" s="506" t="s">
        <v>1050</v>
      </c>
      <c r="C77" s="528">
        <f t="shared" ref="C77:C78" si="2">C76+D77</f>
        <v>273</v>
      </c>
      <c r="D77">
        <v>2</v>
      </c>
    </row>
    <row r="78" spans="1:4" ht="17.25" thickBot="1">
      <c r="A78" s="502" t="s">
        <v>1041</v>
      </c>
      <c r="B78" s="511" t="s">
        <v>1051</v>
      </c>
      <c r="C78" s="528">
        <f t="shared" si="2"/>
        <v>275</v>
      </c>
      <c r="D78">
        <v>2</v>
      </c>
    </row>
    <row r="79" spans="1:4" ht="17.25" thickBot="1">
      <c r="A79" s="502" t="s">
        <v>1042</v>
      </c>
      <c r="B79" s="506" t="s">
        <v>1044</v>
      </c>
      <c r="C79" s="528">
        <f t="shared" ref="C79:C80" si="3">C78+D79</f>
        <v>276</v>
      </c>
      <c r="D79">
        <v>1</v>
      </c>
    </row>
    <row r="80" spans="1:4" ht="17.25" thickBot="1">
      <c r="A80" s="502" t="s">
        <v>1043</v>
      </c>
      <c r="B80" s="511" t="s">
        <v>1045</v>
      </c>
      <c r="C80" s="528">
        <f t="shared" si="3"/>
        <v>277</v>
      </c>
      <c r="D80">
        <v>1</v>
      </c>
    </row>
    <row r="81" spans="1:3">
      <c r="A81" s="517"/>
      <c r="B81" s="518"/>
      <c r="C81" s="510"/>
    </row>
    <row r="82" spans="1:3">
      <c r="A82" s="517"/>
      <c r="B82" s="518"/>
      <c r="C82" s="510"/>
    </row>
    <row r="83" spans="1:3">
      <c r="A83" s="517"/>
      <c r="B83" s="518"/>
      <c r="C83" s="510"/>
    </row>
    <row r="84" spans="1:3">
      <c r="A84" s="517"/>
      <c r="B84" s="518"/>
      <c r="C84" s="510"/>
    </row>
    <row r="85" spans="1:3">
      <c r="A85" s="517"/>
      <c r="B85" s="518"/>
      <c r="C85" s="510"/>
    </row>
    <row r="86" spans="1:3">
      <c r="A86" s="517"/>
      <c r="B86" s="518"/>
      <c r="C86" s="510"/>
    </row>
    <row r="87" spans="1:3" s="501" customFormat="1" ht="15.75">
      <c r="C87" s="510"/>
    </row>
    <row r="88" spans="1:3" s="501" customFormat="1" ht="15.75">
      <c r="C88" s="510"/>
    </row>
    <row r="89" spans="1:3" s="501" customFormat="1" ht="15.75">
      <c r="C89" s="510"/>
    </row>
    <row r="90" spans="1:3" s="501" customFormat="1" ht="15.75">
      <c r="C90" s="510"/>
    </row>
    <row r="91" spans="1:3" s="501" customFormat="1" ht="15.75">
      <c r="C91" s="510"/>
    </row>
    <row r="92" spans="1:3" s="501" customFormat="1" ht="15.75">
      <c r="C92" s="510"/>
    </row>
    <row r="93" spans="1:3" s="501" customFormat="1" ht="15.75">
      <c r="C93" s="510"/>
    </row>
    <row r="94" spans="1:3" s="501" customFormat="1" ht="15.75">
      <c r="C94" s="510"/>
    </row>
    <row r="95" spans="1:3" s="501" customFormat="1" ht="15.75">
      <c r="C95" s="510"/>
    </row>
    <row r="96" spans="1:3" s="501" customFormat="1" ht="15.75">
      <c r="C96" s="510"/>
    </row>
    <row r="97" spans="3:3" s="501" customFormat="1" ht="15.75">
      <c r="C97" s="510"/>
    </row>
    <row r="98" spans="3:3" s="501" customFormat="1" ht="15.75">
      <c r="C98" s="510"/>
    </row>
    <row r="99" spans="3:3" s="501" customFormat="1" ht="15.75">
      <c r="C99" s="510"/>
    </row>
    <row r="100" spans="3:3" s="501" customFormat="1" ht="15.75">
      <c r="C100" s="510"/>
    </row>
    <row r="101" spans="3:3" s="501" customFormat="1" ht="15.75">
      <c r="C101" s="510"/>
    </row>
    <row r="102" spans="3:3" s="501" customFormat="1" ht="15.75">
      <c r="C102" s="510"/>
    </row>
    <row r="103" spans="3:3" s="501" customFormat="1" ht="15.75">
      <c r="C103" s="510"/>
    </row>
    <row r="104" spans="3:3" s="501" customFormat="1" ht="15.75">
      <c r="C104" s="510"/>
    </row>
    <row r="105" spans="3:3" s="501" customFormat="1" ht="15.75">
      <c r="C105" s="510"/>
    </row>
    <row r="106" spans="3:3" s="501" customFormat="1" ht="15.75">
      <c r="C106" s="510"/>
    </row>
    <row r="107" spans="3:3" s="501" customFormat="1" ht="15.75">
      <c r="C107" s="510"/>
    </row>
    <row r="108" spans="3:3" s="501" customFormat="1" ht="15.75">
      <c r="C108" s="510"/>
    </row>
    <row r="109" spans="3:3" s="501" customFormat="1" ht="15.75">
      <c r="C109" s="510"/>
    </row>
    <row r="110" spans="3:3" s="501" customFormat="1" ht="15.75">
      <c r="C110" s="510"/>
    </row>
    <row r="111" spans="3:3" s="501" customFormat="1" ht="15.75">
      <c r="C111" s="510"/>
    </row>
    <row r="112" spans="3:3" s="501" customFormat="1" ht="15.75">
      <c r="C112" s="510"/>
    </row>
    <row r="113" spans="3:3" s="501" customFormat="1" ht="15.75">
      <c r="C113" s="510"/>
    </row>
    <row r="114" spans="3:3" s="501" customFormat="1" thickBot="1">
      <c r="C114" s="510"/>
    </row>
  </sheetData>
  <phoneticPr fontId="4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B64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9" width="14.42578125" style="104" customWidth="1"/>
    <col min="10" max="13" width="26.28515625" style="104" customWidth="1"/>
    <col min="14" max="14" width="2.28515625" style="14" customWidth="1"/>
    <col min="15" max="15" width="18.7109375" style="14" customWidth="1"/>
    <col min="16" max="16" width="2.28515625" style="14" customWidth="1"/>
    <col min="17" max="17" width="1.7109375" style="15" customWidth="1"/>
    <col min="18" max="20" width="12.5703125" style="104" customWidth="1"/>
    <col min="21" max="21" width="20.5703125" style="104" customWidth="1"/>
    <col min="22" max="22" width="22.85546875" style="104" customWidth="1"/>
    <col min="23" max="26" width="23.5703125" style="104" customWidth="1"/>
    <col min="27" max="27" width="15.28515625" style="104" customWidth="1"/>
    <col min="28" max="28" width="7" style="104" bestFit="1" customWidth="1"/>
    <col min="29" max="16384" width="9.140625" style="104"/>
  </cols>
  <sheetData>
    <row r="1" spans="1:27" s="103" customFormat="1" ht="35.1" customHeight="1">
      <c r="A1" s="656"/>
      <c r="B1" s="656"/>
      <c r="C1" s="656"/>
      <c r="D1" s="656"/>
      <c r="E1" s="656"/>
      <c r="F1" s="656"/>
      <c r="G1" s="656"/>
      <c r="I1" s="656" t="s">
        <v>294</v>
      </c>
      <c r="J1" s="1048" t="s">
        <v>295</v>
      </c>
      <c r="K1" s="1048"/>
      <c r="L1" s="672"/>
      <c r="M1" s="672"/>
      <c r="N1" s="709"/>
      <c r="O1" s="709"/>
      <c r="P1" s="709"/>
      <c r="Q1" s="709"/>
      <c r="R1" s="709"/>
      <c r="S1" s="709"/>
      <c r="T1" s="709"/>
      <c r="U1" s="709"/>
      <c r="V1" s="709" t="s">
        <v>389</v>
      </c>
      <c r="W1" s="160" t="s">
        <v>390</v>
      </c>
      <c r="X1" s="710"/>
      <c r="Y1" s="710"/>
      <c r="Z1" s="710"/>
    </row>
    <row r="2" spans="1:27" ht="12.95" customHeight="1" thickBot="1">
      <c r="A2" s="104"/>
      <c r="B2" s="105"/>
      <c r="C2" s="105"/>
      <c r="D2" s="106"/>
      <c r="M2" s="177" t="s">
        <v>323</v>
      </c>
      <c r="N2" s="711"/>
      <c r="O2" s="105"/>
      <c r="P2" s="105"/>
      <c r="Q2" s="106"/>
      <c r="Z2" s="177" t="s">
        <v>323</v>
      </c>
    </row>
    <row r="3" spans="1:27" s="155" customFormat="1" ht="15" customHeight="1">
      <c r="A3" s="1060" t="s">
        <v>18</v>
      </c>
      <c r="B3" s="1060"/>
      <c r="C3" s="1060"/>
      <c r="D3" s="641"/>
      <c r="E3" s="1051" t="s">
        <v>153</v>
      </c>
      <c r="F3" s="1051" t="s">
        <v>326</v>
      </c>
      <c r="G3" s="1051" t="s">
        <v>14</v>
      </c>
      <c r="H3" s="1051" t="s">
        <v>70</v>
      </c>
      <c r="I3" s="1054" t="s">
        <v>154</v>
      </c>
      <c r="J3" s="1063" t="s">
        <v>41</v>
      </c>
      <c r="K3" s="1051" t="s">
        <v>155</v>
      </c>
      <c r="L3" s="1051" t="s">
        <v>169</v>
      </c>
      <c r="M3" s="1051" t="s">
        <v>1295</v>
      </c>
      <c r="N3" s="1060" t="s">
        <v>18</v>
      </c>
      <c r="O3" s="1060"/>
      <c r="P3" s="1060"/>
      <c r="Q3" s="641"/>
      <c r="R3" s="1054" t="s">
        <v>170</v>
      </c>
      <c r="S3" s="1067"/>
      <c r="T3" s="1057"/>
      <c r="U3" s="1051" t="s">
        <v>171</v>
      </c>
      <c r="V3" s="1051" t="s">
        <v>172</v>
      </c>
      <c r="W3" s="1057" t="s">
        <v>43</v>
      </c>
      <c r="X3" s="1051" t="s">
        <v>44</v>
      </c>
      <c r="Y3" s="1051" t="s">
        <v>45</v>
      </c>
      <c r="Z3" s="1054" t="s">
        <v>382</v>
      </c>
    </row>
    <row r="4" spans="1:27" s="155" customFormat="1" ht="15" customHeight="1">
      <c r="A4" s="1061"/>
      <c r="B4" s="1061"/>
      <c r="C4" s="1061"/>
      <c r="D4" s="642"/>
      <c r="E4" s="1052"/>
      <c r="F4" s="1052"/>
      <c r="G4" s="1052"/>
      <c r="H4" s="1052"/>
      <c r="I4" s="1055"/>
      <c r="J4" s="1064"/>
      <c r="K4" s="1052"/>
      <c r="L4" s="1052"/>
      <c r="M4" s="1052"/>
      <c r="N4" s="1061"/>
      <c r="O4" s="1061"/>
      <c r="P4" s="1061"/>
      <c r="Q4" s="642"/>
      <c r="R4" s="1055"/>
      <c r="S4" s="1068"/>
      <c r="T4" s="1058"/>
      <c r="U4" s="1052"/>
      <c r="V4" s="1052"/>
      <c r="W4" s="1058"/>
      <c r="X4" s="1052"/>
      <c r="Y4" s="1052"/>
      <c r="Z4" s="1055"/>
    </row>
    <row r="5" spans="1:27" s="155" customFormat="1" ht="15" customHeight="1">
      <c r="A5" s="1061"/>
      <c r="B5" s="1061"/>
      <c r="C5" s="1061"/>
      <c r="D5" s="642"/>
      <c r="E5" s="1052"/>
      <c r="F5" s="1052"/>
      <c r="G5" s="1052"/>
      <c r="H5" s="1052"/>
      <c r="I5" s="1056"/>
      <c r="J5" s="1065"/>
      <c r="K5" s="1052"/>
      <c r="L5" s="1052"/>
      <c r="M5" s="1052"/>
      <c r="N5" s="1061"/>
      <c r="O5" s="1061"/>
      <c r="P5" s="1061"/>
      <c r="Q5" s="642"/>
      <c r="R5" s="1056"/>
      <c r="S5" s="1069"/>
      <c r="T5" s="1059"/>
      <c r="U5" s="1052"/>
      <c r="V5" s="1052"/>
      <c r="W5" s="1058"/>
      <c r="X5" s="1052"/>
      <c r="Y5" s="1052"/>
      <c r="Z5" s="1055"/>
    </row>
    <row r="6" spans="1:27" s="644" customFormat="1" ht="30" customHeight="1">
      <c r="A6" s="1062"/>
      <c r="B6" s="1062"/>
      <c r="C6" s="1062"/>
      <c r="D6" s="673"/>
      <c r="E6" s="1053"/>
      <c r="F6" s="1053"/>
      <c r="G6" s="1053"/>
      <c r="H6" s="1053"/>
      <c r="I6" s="110" t="s">
        <v>48</v>
      </c>
      <c r="J6" s="671" t="s">
        <v>46</v>
      </c>
      <c r="K6" s="1053"/>
      <c r="L6" s="1053"/>
      <c r="M6" s="1053"/>
      <c r="N6" s="1062"/>
      <c r="O6" s="1062"/>
      <c r="P6" s="1062"/>
      <c r="Q6" s="673"/>
      <c r="R6" s="653" t="s">
        <v>61</v>
      </c>
      <c r="S6" s="653" t="s">
        <v>441</v>
      </c>
      <c r="T6" s="653" t="s">
        <v>442</v>
      </c>
      <c r="U6" s="1053"/>
      <c r="V6" s="1053"/>
      <c r="W6" s="1059"/>
      <c r="X6" s="1053"/>
      <c r="Y6" s="1053"/>
      <c r="Z6" s="1056"/>
    </row>
    <row r="7" spans="1:27" s="115" customFormat="1" ht="24.95" hidden="1" customHeight="1">
      <c r="A7" s="1066" t="s">
        <v>1111</v>
      </c>
      <c r="B7" s="1066"/>
      <c r="C7" s="1066"/>
      <c r="D7" s="2"/>
      <c r="E7" s="50">
        <v>15868</v>
      </c>
      <c r="F7" s="50"/>
      <c r="G7" s="50">
        <v>603026494</v>
      </c>
      <c r="H7" s="50">
        <v>236139489</v>
      </c>
      <c r="I7" s="50">
        <v>228742370</v>
      </c>
      <c r="J7" s="50">
        <v>226443369</v>
      </c>
      <c r="K7" s="50">
        <v>267919195</v>
      </c>
      <c r="L7" s="50">
        <v>884014361</v>
      </c>
      <c r="M7" s="50">
        <v>182557765</v>
      </c>
      <c r="N7" s="1066" t="s">
        <v>1111</v>
      </c>
      <c r="O7" s="1066"/>
      <c r="P7" s="1066"/>
      <c r="Q7" s="2"/>
      <c r="R7" s="112">
        <v>299953</v>
      </c>
      <c r="S7" s="112">
        <v>299953</v>
      </c>
      <c r="T7" s="112">
        <v>299953</v>
      </c>
      <c r="U7" s="113">
        <v>665306</v>
      </c>
      <c r="V7" s="113">
        <v>1500561</v>
      </c>
      <c r="W7" s="113">
        <v>134398980</v>
      </c>
      <c r="X7" s="113">
        <v>554575873</v>
      </c>
      <c r="Y7" s="113">
        <v>526282949</v>
      </c>
      <c r="Z7" s="113">
        <v>577217481</v>
      </c>
    </row>
    <row r="8" spans="1:27" s="115" customFormat="1" ht="24.95" hidden="1" customHeight="1">
      <c r="A8" s="1045" t="s">
        <v>780</v>
      </c>
      <c r="B8" s="1045"/>
      <c r="C8" s="1045"/>
      <c r="D8" s="2"/>
      <c r="E8" s="50">
        <v>15359.729863485445</v>
      </c>
      <c r="F8" s="50"/>
      <c r="G8" s="50">
        <v>494994273.78069001</v>
      </c>
      <c r="H8" s="50">
        <v>154947634.2259225</v>
      </c>
      <c r="I8" s="50">
        <v>147881489.17477137</v>
      </c>
      <c r="J8" s="50">
        <v>145674634.91233367</v>
      </c>
      <c r="K8" s="50">
        <v>265380930.84711596</v>
      </c>
      <c r="L8" s="50">
        <v>1212122873.0867617</v>
      </c>
      <c r="M8" s="50">
        <f>189268917.971572-210349</f>
        <v>189058568.97157201</v>
      </c>
      <c r="N8" s="1045" t="s">
        <v>780</v>
      </c>
      <c r="O8" s="1045"/>
      <c r="P8" s="1045"/>
      <c r="Q8" s="2"/>
      <c r="R8" s="116">
        <v>245028.31251835014</v>
      </c>
      <c r="S8" s="116">
        <v>245028.31251835014</v>
      </c>
      <c r="T8" s="116">
        <v>245028.31251835014</v>
      </c>
      <c r="U8" s="117">
        <v>917907.97199039278</v>
      </c>
      <c r="V8" s="117">
        <v>1397307.4488225766</v>
      </c>
      <c r="W8" s="117">
        <v>123272356.01037998</v>
      </c>
      <c r="X8" s="117">
        <v>501494769.53363603</v>
      </c>
      <c r="Y8" s="117">
        <v>500259936.87579286</v>
      </c>
      <c r="Z8" s="117">
        <v>489940996.20230705</v>
      </c>
      <c r="AA8" s="180"/>
    </row>
    <row r="9" spans="1:27" s="115" customFormat="1" ht="24.95" hidden="1" customHeight="1">
      <c r="A9" s="1045" t="s">
        <v>1112</v>
      </c>
      <c r="B9" s="1045"/>
      <c r="C9" s="1045"/>
      <c r="D9" s="2"/>
      <c r="E9" s="50">
        <v>16753</v>
      </c>
      <c r="F9" s="50"/>
      <c r="G9" s="50">
        <v>487002541</v>
      </c>
      <c r="H9" s="50">
        <v>124334744</v>
      </c>
      <c r="I9" s="50">
        <v>119263459</v>
      </c>
      <c r="J9" s="50">
        <v>117073324</v>
      </c>
      <c r="K9" s="164" t="s">
        <v>9</v>
      </c>
      <c r="L9" s="50">
        <v>948584982</v>
      </c>
      <c r="M9" s="50">
        <v>292594178</v>
      </c>
      <c r="N9" s="1045" t="s">
        <v>1112</v>
      </c>
      <c r="O9" s="1045"/>
      <c r="P9" s="1045"/>
      <c r="Q9" s="2"/>
      <c r="R9" s="116">
        <v>227442</v>
      </c>
      <c r="S9" s="116">
        <v>227442</v>
      </c>
      <c r="T9" s="116">
        <v>227442</v>
      </c>
      <c r="U9" s="117">
        <v>2748724</v>
      </c>
      <c r="V9" s="117">
        <v>2277419</v>
      </c>
      <c r="W9" s="117">
        <v>94437596</v>
      </c>
      <c r="X9" s="117">
        <v>506459891</v>
      </c>
      <c r="Y9" s="117">
        <v>489213132</v>
      </c>
      <c r="Z9" s="117">
        <v>483138909</v>
      </c>
      <c r="AA9" s="180"/>
    </row>
    <row r="10" spans="1:27" s="115" customFormat="1" ht="20.25" hidden="1" customHeight="1">
      <c r="A10" s="1045" t="s">
        <v>1113</v>
      </c>
      <c r="B10" s="1045"/>
      <c r="C10" s="1045"/>
      <c r="D10" s="2"/>
      <c r="E10" s="50">
        <v>16709.810728069348</v>
      </c>
      <c r="F10" s="50"/>
      <c r="G10" s="50">
        <v>414737390.60567856</v>
      </c>
      <c r="H10" s="50">
        <v>116562601.85559039</v>
      </c>
      <c r="I10" s="50">
        <v>109429314.44336228</v>
      </c>
      <c r="J10" s="50">
        <v>107238593.52444988</v>
      </c>
      <c r="K10" s="50">
        <v>247400044.96104524</v>
      </c>
      <c r="L10" s="50">
        <v>887937777.42154884</v>
      </c>
      <c r="M10" s="50">
        <f>141128054.140623-262211</f>
        <v>140865843.140623</v>
      </c>
      <c r="N10" s="1045" t="s">
        <v>1113</v>
      </c>
      <c r="O10" s="1045"/>
      <c r="P10" s="1045"/>
      <c r="Q10" s="2"/>
      <c r="R10" s="116">
        <v>228813.06455282203</v>
      </c>
      <c r="S10" s="116">
        <v>228813.06455282203</v>
      </c>
      <c r="T10" s="116">
        <v>228813.06455282203</v>
      </c>
      <c r="U10" s="117">
        <v>1021801.3551703647</v>
      </c>
      <c r="V10" s="117">
        <v>1309253.9037219542</v>
      </c>
      <c r="W10" s="117">
        <v>91350274.64845255</v>
      </c>
      <c r="X10" s="117">
        <v>401820999.30479008</v>
      </c>
      <c r="Y10" s="117">
        <v>419108300.79884535</v>
      </c>
      <c r="Z10" s="117">
        <v>408986059.54365325</v>
      </c>
      <c r="AA10" s="180"/>
    </row>
    <row r="11" spans="1:27" s="115" customFormat="1" ht="20.25" hidden="1" customHeight="1">
      <c r="A11" s="1045" t="s">
        <v>1114</v>
      </c>
      <c r="B11" s="1045"/>
      <c r="C11" s="1045"/>
      <c r="D11" s="2"/>
      <c r="E11" s="50">
        <v>16533.995190724807</v>
      </c>
      <c r="F11" s="50"/>
      <c r="G11" s="50">
        <v>481177186.66022843</v>
      </c>
      <c r="H11" s="50">
        <v>136657553.45562047</v>
      </c>
      <c r="I11" s="50">
        <v>129931448.67445837</v>
      </c>
      <c r="J11" s="50">
        <v>127518867.79717611</v>
      </c>
      <c r="K11" s="50">
        <v>282425075.65857679</v>
      </c>
      <c r="L11" s="98">
        <v>1094008385.2415526</v>
      </c>
      <c r="M11" s="50">
        <v>161385785.02982691</v>
      </c>
      <c r="N11" s="1045" t="s">
        <v>1114</v>
      </c>
      <c r="O11" s="1045"/>
      <c r="P11" s="1045"/>
      <c r="Q11" s="2"/>
      <c r="R11" s="116">
        <v>228948.67022142731</v>
      </c>
      <c r="S11" s="116">
        <v>228948.67022142731</v>
      </c>
      <c r="T11" s="116">
        <v>228948.67022142731</v>
      </c>
      <c r="U11" s="117">
        <v>1130274.6968304445</v>
      </c>
      <c r="V11" s="117">
        <v>1398324.8235549179</v>
      </c>
      <c r="W11" s="117">
        <v>100773783.08861336</v>
      </c>
      <c r="X11" s="117">
        <v>444122840.59282225</v>
      </c>
      <c r="Y11" s="117">
        <v>476703908.25929618</v>
      </c>
      <c r="Z11" s="117">
        <v>476118838.14378631</v>
      </c>
      <c r="AA11" s="180"/>
    </row>
    <row r="12" spans="1:27" s="115" customFormat="1" ht="20.25" hidden="1" customHeight="1">
      <c r="A12" s="1045" t="s">
        <v>1115</v>
      </c>
      <c r="B12" s="1045"/>
      <c r="C12" s="1045"/>
      <c r="D12" s="2"/>
      <c r="E12" s="50">
        <v>13011.990598236272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98">
        <v>1104507474.4175601</v>
      </c>
      <c r="M12" s="50">
        <v>143334000.27478242</v>
      </c>
      <c r="N12" s="1045" t="s">
        <v>1115</v>
      </c>
      <c r="O12" s="1045"/>
      <c r="P12" s="1045"/>
      <c r="Q12" s="2"/>
      <c r="R12" s="50">
        <v>193925.71732453088</v>
      </c>
      <c r="S12" s="50">
        <v>193925.71732453088</v>
      </c>
      <c r="T12" s="50">
        <v>193925.71732453088</v>
      </c>
      <c r="U12" s="50">
        <v>760423.0129820758</v>
      </c>
      <c r="V12" s="50">
        <v>1198687.9497604966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180"/>
    </row>
    <row r="13" spans="1:27" s="115" customFormat="1" ht="20.25" hidden="1" customHeight="1">
      <c r="A13" s="1045" t="s">
        <v>1116</v>
      </c>
      <c r="B13" s="1045"/>
      <c r="C13" s="1045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98">
        <v>1110604457.444062</v>
      </c>
      <c r="M13" s="50">
        <v>149366518.39722168</v>
      </c>
      <c r="N13" s="1045" t="s">
        <v>1116</v>
      </c>
      <c r="O13" s="1045"/>
      <c r="P13" s="1045"/>
      <c r="Q13" s="2"/>
      <c r="R13" s="50">
        <v>166140.25630622066</v>
      </c>
      <c r="S13" s="50">
        <v>166140.25630622066</v>
      </c>
      <c r="T13" s="50">
        <v>166140.25630622066</v>
      </c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180"/>
    </row>
    <row r="14" spans="1:27" s="115" customFormat="1" ht="17.100000000000001" hidden="1" customHeight="1">
      <c r="A14" s="1045" t="s">
        <v>268</v>
      </c>
      <c r="B14" s="1045"/>
      <c r="C14" s="1045"/>
      <c r="D14" s="2"/>
      <c r="E14" s="50">
        <v>12737</v>
      </c>
      <c r="F14" s="119" t="s">
        <v>369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712" t="s">
        <v>1005</v>
      </c>
      <c r="L14" s="98">
        <v>1814153456.0773289</v>
      </c>
      <c r="M14" s="50">
        <v>165085444.02328008</v>
      </c>
      <c r="N14" s="1045" t="s">
        <v>268</v>
      </c>
      <c r="O14" s="1045"/>
      <c r="P14" s="1045"/>
      <c r="Q14" s="2"/>
      <c r="R14" s="50">
        <v>155909.24169496537</v>
      </c>
      <c r="S14" s="50">
        <v>155909.24169496537</v>
      </c>
      <c r="T14" s="50">
        <v>155909.24169496537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180"/>
    </row>
    <row r="15" spans="1:27" s="115" customFormat="1" ht="17.100000000000001" hidden="1" customHeight="1">
      <c r="A15" s="1045" t="s">
        <v>1117</v>
      </c>
      <c r="B15" s="1045"/>
      <c r="C15" s="1045"/>
      <c r="D15" s="2"/>
      <c r="E15" s="50">
        <v>13442</v>
      </c>
      <c r="F15" s="119" t="s">
        <v>369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98">
        <v>1858282579.7641816</v>
      </c>
      <c r="M15" s="50">
        <v>160251243.33020073</v>
      </c>
      <c r="N15" s="1045" t="s">
        <v>1117</v>
      </c>
      <c r="O15" s="1045"/>
      <c r="P15" s="1045"/>
      <c r="Q15" s="2"/>
      <c r="R15" s="50">
        <v>145594.46687390516</v>
      </c>
      <c r="S15" s="119" t="s">
        <v>495</v>
      </c>
      <c r="T15" s="119" t="s">
        <v>495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180"/>
    </row>
    <row r="16" spans="1:27" s="115" customFormat="1" ht="17.100000000000001" hidden="1" customHeight="1">
      <c r="A16" s="1045" t="s">
        <v>1118</v>
      </c>
      <c r="B16" s="1045"/>
      <c r="C16" s="1045"/>
      <c r="D16" s="2"/>
      <c r="E16" s="50">
        <v>13388.599999999908</v>
      </c>
      <c r="F16" s="119" t="s">
        <v>369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98">
        <v>1616947529.8692384</v>
      </c>
      <c r="M16" s="50">
        <v>163700524.03846496</v>
      </c>
      <c r="N16" s="1045" t="s">
        <v>1118</v>
      </c>
      <c r="O16" s="1045"/>
      <c r="P16" s="1045"/>
      <c r="Q16" s="2"/>
      <c r="R16" s="50">
        <v>138340.60233372761</v>
      </c>
      <c r="S16" s="119" t="s">
        <v>495</v>
      </c>
      <c r="T16" s="119" t="s">
        <v>495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180"/>
    </row>
    <row r="17" spans="1:27" s="115" customFormat="1" ht="21" hidden="1" customHeight="1">
      <c r="A17" s="1045" t="s">
        <v>1122</v>
      </c>
      <c r="B17" s="1045"/>
      <c r="C17" s="1045"/>
      <c r="D17" s="2"/>
      <c r="E17" s="50">
        <v>13660.999999999831</v>
      </c>
      <c r="F17" s="119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98">
        <v>1677734614.1587782</v>
      </c>
      <c r="M17" s="50">
        <v>163975341.56943136</v>
      </c>
      <c r="N17" s="1045" t="s">
        <v>1122</v>
      </c>
      <c r="O17" s="1045"/>
      <c r="P17" s="1045"/>
      <c r="Q17" s="2"/>
      <c r="R17" s="50">
        <v>138234.84637123178</v>
      </c>
      <c r="S17" s="119" t="s">
        <v>495</v>
      </c>
      <c r="T17" s="119" t="s">
        <v>495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180"/>
    </row>
    <row r="18" spans="1:27" s="115" customFormat="1" ht="17.25" hidden="1" customHeight="1">
      <c r="A18" s="1045" t="s">
        <v>1124</v>
      </c>
      <c r="B18" s="1045"/>
      <c r="C18" s="1045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98">
        <v>1905911401.124707</v>
      </c>
      <c r="M18" s="50">
        <v>191003037.46149382</v>
      </c>
      <c r="N18" s="1045" t="s">
        <v>1124</v>
      </c>
      <c r="O18" s="1045"/>
      <c r="P18" s="1045"/>
      <c r="Q18" s="2"/>
      <c r="R18" s="50">
        <v>148534.99487466394</v>
      </c>
      <c r="S18" s="119" t="s">
        <v>495</v>
      </c>
      <c r="T18" s="119" t="s">
        <v>495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180"/>
    </row>
    <row r="19" spans="1:27" s="115" customFormat="1" ht="17.25" hidden="1" customHeight="1">
      <c r="A19" s="1045" t="s">
        <v>1125</v>
      </c>
      <c r="B19" s="1045"/>
      <c r="C19" s="1045"/>
      <c r="D19" s="2"/>
      <c r="E19" s="50">
        <v>14177.803997248742</v>
      </c>
      <c r="F19" s="712" t="s">
        <v>369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712" t="s">
        <v>1004</v>
      </c>
      <c r="L19" s="98">
        <v>1892556986.2822149</v>
      </c>
      <c r="M19" s="98">
        <v>148617411.34197381</v>
      </c>
      <c r="N19" s="1045" t="s">
        <v>1125</v>
      </c>
      <c r="O19" s="1045"/>
      <c r="P19" s="1045"/>
      <c r="Q19" s="2"/>
      <c r="R19" s="50">
        <v>159165.50983377962</v>
      </c>
      <c r="S19" s="712" t="s">
        <v>369</v>
      </c>
      <c r="T19" s="712" t="s">
        <v>369</v>
      </c>
      <c r="U19" s="712" t="s">
        <v>369</v>
      </c>
      <c r="V19" s="712" t="s">
        <v>369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180"/>
    </row>
    <row r="20" spans="1:27" s="115" customFormat="1" ht="17.25" hidden="1" customHeight="1">
      <c r="A20" s="1045" t="s">
        <v>1126</v>
      </c>
      <c r="B20" s="1045"/>
      <c r="C20" s="1045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98">
        <v>1918058080.3343196</v>
      </c>
      <c r="M20" s="50">
        <v>190678611.62853298</v>
      </c>
      <c r="N20" s="1045" t="s">
        <v>1126</v>
      </c>
      <c r="O20" s="1045"/>
      <c r="P20" s="1045"/>
      <c r="Q20" s="2"/>
      <c r="R20" s="50">
        <v>140111.07516775819</v>
      </c>
      <c r="S20" s="117">
        <v>108761.0742814828</v>
      </c>
      <c r="T20" s="117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180"/>
    </row>
    <row r="21" spans="1:27" s="115" customFormat="1" ht="17.25" hidden="1" customHeight="1">
      <c r="A21" s="1045" t="s">
        <v>1127</v>
      </c>
      <c r="B21" s="1045"/>
      <c r="C21" s="1045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98">
        <v>2003052329.1130562</v>
      </c>
      <c r="M21" s="50">
        <v>190414740.88586792</v>
      </c>
      <c r="N21" s="1045" t="s">
        <v>1127</v>
      </c>
      <c r="O21" s="1045"/>
      <c r="P21" s="1045"/>
      <c r="Q21" s="2"/>
      <c r="R21" s="50">
        <v>123945.6041718116</v>
      </c>
      <c r="S21" s="117">
        <v>96355.270638620423</v>
      </c>
      <c r="T21" s="117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180"/>
    </row>
    <row r="22" spans="1:27" s="115" customFormat="1" ht="17.25" customHeight="1">
      <c r="A22" s="1045" t="s">
        <v>1128</v>
      </c>
      <c r="B22" s="1045"/>
      <c r="C22" s="1045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98">
        <v>1698497265.2204094</v>
      </c>
      <c r="M22" s="50">
        <v>207419774.22403622</v>
      </c>
      <c r="N22" s="1045" t="s">
        <v>1128</v>
      </c>
      <c r="O22" s="1045"/>
      <c r="P22" s="1045"/>
      <c r="Q22" s="2"/>
      <c r="R22" s="50">
        <v>129748.91678256127</v>
      </c>
      <c r="S22" s="117">
        <v>100458.06187200011</v>
      </c>
      <c r="T22" s="117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180"/>
    </row>
    <row r="23" spans="1:27" s="115" customFormat="1" ht="17.25" customHeight="1">
      <c r="A23" s="1045" t="s">
        <v>1129</v>
      </c>
      <c r="B23" s="1045"/>
      <c r="C23" s="1045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98">
        <v>1626676822.6598606</v>
      </c>
      <c r="M23" s="50">
        <v>218141479.24689919</v>
      </c>
      <c r="N23" s="1045" t="s">
        <v>1129</v>
      </c>
      <c r="O23" s="1045"/>
      <c r="P23" s="1045"/>
      <c r="Q23" s="2"/>
      <c r="R23" s="50">
        <v>130399.44559872786</v>
      </c>
      <c r="S23" s="117">
        <v>101399.88593268413</v>
      </c>
      <c r="T23" s="117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180"/>
    </row>
    <row r="24" spans="1:27" s="115" customFormat="1" ht="17.25" customHeight="1">
      <c r="A24" s="1045" t="s">
        <v>1130</v>
      </c>
      <c r="B24" s="1045"/>
      <c r="C24" s="1045"/>
      <c r="D24" s="2"/>
      <c r="E24" s="50">
        <v>15207.000000172809</v>
      </c>
      <c r="F24" s="712" t="s">
        <v>369</v>
      </c>
      <c r="G24" s="50">
        <v>547611812.77995157</v>
      </c>
      <c r="H24" s="50">
        <v>137126536.04493457</v>
      </c>
      <c r="I24" s="50">
        <v>129391786.15531978</v>
      </c>
      <c r="J24" s="50">
        <v>125999915.51610923</v>
      </c>
      <c r="K24" s="712" t="s">
        <v>1004</v>
      </c>
      <c r="L24" s="713" t="s">
        <v>821</v>
      </c>
      <c r="M24" s="119" t="s">
        <v>821</v>
      </c>
      <c r="N24" s="1045" t="s">
        <v>1130</v>
      </c>
      <c r="O24" s="1045"/>
      <c r="P24" s="1045"/>
      <c r="Q24" s="2"/>
      <c r="R24" s="50">
        <v>134428</v>
      </c>
      <c r="S24" s="117">
        <v>103546.87</v>
      </c>
      <c r="T24" s="117">
        <v>30881.29</v>
      </c>
      <c r="U24" s="712" t="s">
        <v>369</v>
      </c>
      <c r="V24" s="712" t="s">
        <v>369</v>
      </c>
      <c r="W24" s="50">
        <v>80238358.935887784</v>
      </c>
      <c r="X24" s="50">
        <v>576688747.43929529</v>
      </c>
      <c r="Y24" s="50">
        <v>517113178.12585998</v>
      </c>
      <c r="Z24" s="50">
        <v>664011122.9845506</v>
      </c>
      <c r="AA24" s="180"/>
    </row>
    <row r="25" spans="1:27" s="115" customFormat="1" ht="17.25" customHeight="1">
      <c r="A25" s="1045" t="s">
        <v>1131</v>
      </c>
      <c r="B25" s="1045"/>
      <c r="C25" s="1045"/>
      <c r="D25" s="2"/>
      <c r="E25" s="50">
        <v>15829.000000031116</v>
      </c>
      <c r="F25" s="50">
        <v>708940198.25449634</v>
      </c>
      <c r="G25" s="50">
        <v>567102429.23699069</v>
      </c>
      <c r="H25" s="50">
        <v>133161954.36866666</v>
      </c>
      <c r="I25" s="50">
        <v>124613294.69650538</v>
      </c>
      <c r="J25" s="50">
        <v>121995604.3656088</v>
      </c>
      <c r="K25" s="50">
        <v>343623497.72454458</v>
      </c>
      <c r="L25" s="98">
        <v>1709412871.6277041</v>
      </c>
      <c r="M25" s="50">
        <v>253279691.42593685</v>
      </c>
      <c r="N25" s="1045" t="s">
        <v>1131</v>
      </c>
      <c r="O25" s="1045"/>
      <c r="P25" s="1045"/>
      <c r="Q25" s="2"/>
      <c r="R25" s="50">
        <v>133471.69626538767</v>
      </c>
      <c r="S25" s="117">
        <v>103784.429826194</v>
      </c>
      <c r="T25" s="117">
        <v>29687.266439194005</v>
      </c>
      <c r="U25" s="50">
        <v>1745928.2138986546</v>
      </c>
      <c r="V25" s="50">
        <v>1920822.7590590257</v>
      </c>
      <c r="W25" s="50">
        <v>94245885.974165216</v>
      </c>
      <c r="X25" s="50">
        <v>547540193.72682142</v>
      </c>
      <c r="Y25" s="50">
        <v>520449405.38864887</v>
      </c>
      <c r="Z25" s="50">
        <v>710346699.53891146</v>
      </c>
      <c r="AA25" s="180"/>
    </row>
    <row r="26" spans="1:27" s="115" customFormat="1" ht="17.25" customHeight="1">
      <c r="A26" s="1045" t="s">
        <v>1132</v>
      </c>
      <c r="B26" s="1045"/>
      <c r="C26" s="1045"/>
      <c r="D26" s="2"/>
      <c r="E26" s="50">
        <v>15486.999999856676</v>
      </c>
      <c r="F26" s="50">
        <v>722039413.9271723</v>
      </c>
      <c r="G26" s="50">
        <v>595707112.30569518</v>
      </c>
      <c r="H26" s="50">
        <v>150102589.31661955</v>
      </c>
      <c r="I26" s="50">
        <v>140818663.1638214</v>
      </c>
      <c r="J26" s="50">
        <v>137817636.71564007</v>
      </c>
      <c r="K26" s="50">
        <v>349985543.05605161</v>
      </c>
      <c r="L26" s="98">
        <v>1919414800.3673985</v>
      </c>
      <c r="M26" s="50">
        <v>229600557.27906713</v>
      </c>
      <c r="N26" s="1045" t="s">
        <v>1132</v>
      </c>
      <c r="O26" s="1045"/>
      <c r="P26" s="1045"/>
      <c r="Q26" s="2"/>
      <c r="R26" s="50">
        <v>131242.65344171703</v>
      </c>
      <c r="S26" s="117">
        <v>101362.41762153729</v>
      </c>
      <c r="T26" s="117">
        <v>29880.235820179703</v>
      </c>
      <c r="U26" s="50">
        <v>1682623.0736105777</v>
      </c>
      <c r="V26" s="50">
        <v>1951049.3035332789</v>
      </c>
      <c r="W26" s="50">
        <v>98604434.366141617</v>
      </c>
      <c r="X26" s="50">
        <v>598318147.28366256</v>
      </c>
      <c r="Y26" s="50">
        <v>558912815.25161576</v>
      </c>
      <c r="Z26" s="50">
        <v>739829850.52408111</v>
      </c>
      <c r="AA26" s="180"/>
    </row>
    <row r="27" spans="1:27" s="115" customFormat="1" ht="17.100000000000001" customHeight="1">
      <c r="A27" s="1045" t="s">
        <v>57</v>
      </c>
      <c r="B27" s="1045"/>
      <c r="C27" s="1045"/>
      <c r="D27" s="2"/>
      <c r="E27" s="99"/>
      <c r="F27" s="99"/>
      <c r="G27" s="99"/>
      <c r="H27" s="99"/>
      <c r="I27" s="99"/>
      <c r="J27" s="99"/>
      <c r="K27" s="99"/>
      <c r="L27" s="99"/>
      <c r="M27" s="99"/>
      <c r="N27" s="1045" t="s">
        <v>57</v>
      </c>
      <c r="O27" s="1045"/>
      <c r="P27" s="1045"/>
      <c r="Q27" s="2"/>
      <c r="R27" s="99"/>
      <c r="S27" s="540"/>
      <c r="T27" s="540"/>
      <c r="U27" s="50"/>
      <c r="V27" s="50"/>
      <c r="W27" s="50"/>
      <c r="X27" s="50"/>
      <c r="Y27" s="50"/>
      <c r="Z27" s="714"/>
      <c r="AA27" s="180"/>
    </row>
    <row r="28" spans="1:27" ht="17.100000000000001" customHeight="1">
      <c r="A28" s="661"/>
      <c r="B28" s="661" t="s">
        <v>58</v>
      </c>
      <c r="C28" s="661"/>
      <c r="D28" s="122"/>
      <c r="E28" s="99">
        <v>10823.650746298248</v>
      </c>
      <c r="F28" s="715">
        <v>683844652.02517736</v>
      </c>
      <c r="G28" s="715">
        <v>560232832.88145745</v>
      </c>
      <c r="H28" s="715">
        <v>141528375.05247596</v>
      </c>
      <c r="I28" s="715">
        <v>133060181.54505883</v>
      </c>
      <c r="J28" s="715">
        <v>130305543.14352739</v>
      </c>
      <c r="K28" s="715">
        <v>343787756.39749479</v>
      </c>
      <c r="L28" s="715">
        <v>1892652611.0256698</v>
      </c>
      <c r="M28" s="715">
        <v>215059511.04716453</v>
      </c>
      <c r="N28" s="661"/>
      <c r="O28" s="661" t="s">
        <v>47</v>
      </c>
      <c r="P28" s="661"/>
      <c r="Q28" s="122"/>
      <c r="R28" s="99">
        <v>114911.61897604004</v>
      </c>
      <c r="S28" s="512">
        <v>88431.868940181579</v>
      </c>
      <c r="T28" s="512">
        <v>26479.750035858506</v>
      </c>
      <c r="U28" s="99">
        <v>1510087.9614337785</v>
      </c>
      <c r="V28" s="715">
        <v>1720478.1193469609</v>
      </c>
      <c r="W28" s="715">
        <v>93604438.138890624</v>
      </c>
      <c r="X28" s="715">
        <v>564086287.0183512</v>
      </c>
      <c r="Y28" s="715">
        <v>527382748.22870958</v>
      </c>
      <c r="Z28" s="715">
        <v>701645900.08714497</v>
      </c>
      <c r="AA28" s="180"/>
    </row>
    <row r="29" spans="1:27" ht="17.100000000000001" customHeight="1">
      <c r="A29" s="661"/>
      <c r="B29" s="661" t="s">
        <v>20</v>
      </c>
      <c r="C29" s="661"/>
      <c r="D29" s="122"/>
      <c r="E29" s="99">
        <v>4663.3492535584373</v>
      </c>
      <c r="F29" s="715">
        <v>38194761.901995711</v>
      </c>
      <c r="G29" s="715">
        <v>35474279.424238361</v>
      </c>
      <c r="H29" s="715">
        <v>8574214.2641436886</v>
      </c>
      <c r="I29" s="715">
        <v>7758481.6187626878</v>
      </c>
      <c r="J29" s="715">
        <v>7512093.5721127484</v>
      </c>
      <c r="K29" s="715">
        <v>6197786.6585563095</v>
      </c>
      <c r="L29" s="715">
        <v>26762189.341728281</v>
      </c>
      <c r="M29" s="715">
        <v>14541046.231902722</v>
      </c>
      <c r="N29" s="661"/>
      <c r="O29" s="661" t="s">
        <v>20</v>
      </c>
      <c r="P29" s="661"/>
      <c r="Q29" s="122"/>
      <c r="R29" s="99">
        <v>16331.034465677023</v>
      </c>
      <c r="S29" s="512">
        <v>12930.548681355822</v>
      </c>
      <c r="T29" s="512">
        <v>3400.485784321208</v>
      </c>
      <c r="U29" s="99">
        <v>172535.11217679793</v>
      </c>
      <c r="V29" s="715">
        <v>230571.18418631694</v>
      </c>
      <c r="W29" s="715">
        <v>4999996.2272509979</v>
      </c>
      <c r="X29" s="715">
        <v>34231860.265311725</v>
      </c>
      <c r="Y29" s="715">
        <v>31530067.022906296</v>
      </c>
      <c r="Z29" s="715">
        <v>38183950.436936624</v>
      </c>
      <c r="AA29" s="180"/>
    </row>
    <row r="30" spans="1:27" ht="17.100000000000001" customHeight="1">
      <c r="A30" s="1045" t="s">
        <v>21</v>
      </c>
      <c r="B30" s="1045"/>
      <c r="C30" s="1045"/>
      <c r="D30" s="2"/>
      <c r="E30" s="99"/>
      <c r="F30" s="716"/>
      <c r="G30" s="99"/>
      <c r="H30" s="99"/>
      <c r="I30" s="99"/>
      <c r="J30" s="99"/>
      <c r="K30" s="99"/>
      <c r="L30" s="99"/>
      <c r="M30" s="99"/>
      <c r="N30" s="1045" t="s">
        <v>21</v>
      </c>
      <c r="O30" s="1045"/>
      <c r="P30" s="1045"/>
      <c r="Q30" s="2"/>
      <c r="R30" s="99"/>
      <c r="S30" s="99"/>
      <c r="T30" s="99"/>
      <c r="U30" s="99"/>
      <c r="V30" s="99"/>
      <c r="W30" s="99"/>
      <c r="X30" s="99"/>
      <c r="Y30" s="99"/>
      <c r="Z30" s="99"/>
      <c r="AA30" s="180"/>
    </row>
    <row r="31" spans="1:27" ht="17.100000000000001" customHeight="1">
      <c r="A31" s="661"/>
      <c r="B31" s="661" t="s">
        <v>71</v>
      </c>
      <c r="C31" s="661"/>
      <c r="D31" s="122"/>
      <c r="E31" s="99">
        <v>2406.9999999774313</v>
      </c>
      <c r="F31" s="715">
        <v>420623364.64331239</v>
      </c>
      <c r="G31" s="715">
        <v>355108409.70285499</v>
      </c>
      <c r="H31" s="715">
        <v>89204112.25426434</v>
      </c>
      <c r="I31" s="715">
        <v>84678665.890460566</v>
      </c>
      <c r="J31" s="715">
        <v>82885165.92954953</v>
      </c>
      <c r="K31" s="715">
        <v>259178143.64653084</v>
      </c>
      <c r="L31" s="715">
        <v>1453164464.7781844</v>
      </c>
      <c r="M31" s="715">
        <v>115885020.43423215</v>
      </c>
      <c r="N31" s="661"/>
      <c r="O31" s="661" t="s">
        <v>71</v>
      </c>
      <c r="P31" s="661"/>
      <c r="Q31" s="122"/>
      <c r="R31" s="99">
        <v>58408.542685830136</v>
      </c>
      <c r="S31" s="512">
        <v>45644.106566966868</v>
      </c>
      <c r="T31" s="512">
        <v>12764.436118863328</v>
      </c>
      <c r="U31" s="99">
        <v>499938.36272091069</v>
      </c>
      <c r="V31" s="715">
        <v>765649.67045412085</v>
      </c>
      <c r="W31" s="715">
        <v>61850925.875910468</v>
      </c>
      <c r="X31" s="715">
        <v>367552906.11097974</v>
      </c>
      <c r="Y31" s="715">
        <v>339987490.67651957</v>
      </c>
      <c r="Z31" s="715">
        <v>449596795.63682729</v>
      </c>
      <c r="AA31" s="180"/>
    </row>
    <row r="32" spans="1:27" ht="17.100000000000001" customHeight="1">
      <c r="A32" s="661"/>
      <c r="B32" s="661" t="s">
        <v>72</v>
      </c>
      <c r="C32" s="661"/>
      <c r="D32" s="122"/>
      <c r="E32" s="99">
        <v>1060.999999989624</v>
      </c>
      <c r="F32" s="715">
        <v>59253170.048533998</v>
      </c>
      <c r="G32" s="715">
        <v>44634763.874373443</v>
      </c>
      <c r="H32" s="715">
        <v>9466535.1247980725</v>
      </c>
      <c r="I32" s="715">
        <v>8817887.2867209967</v>
      </c>
      <c r="J32" s="715">
        <v>8631356.257652251</v>
      </c>
      <c r="K32" s="715">
        <v>18029581.385108761</v>
      </c>
      <c r="L32" s="715">
        <v>83531324.77882129</v>
      </c>
      <c r="M32" s="715">
        <v>15291493.33456596</v>
      </c>
      <c r="N32" s="661"/>
      <c r="O32" s="661" t="s">
        <v>72</v>
      </c>
      <c r="P32" s="661"/>
      <c r="Q32" s="122"/>
      <c r="R32" s="99">
        <v>9745.2210013245549</v>
      </c>
      <c r="S32" s="512">
        <v>7336.6553512020346</v>
      </c>
      <c r="T32" s="512">
        <v>2408.565650122518</v>
      </c>
      <c r="U32" s="99">
        <v>99303.333084682978</v>
      </c>
      <c r="V32" s="715">
        <v>132832.69089998674</v>
      </c>
      <c r="W32" s="715">
        <v>6141294.4765947722</v>
      </c>
      <c r="X32" s="715">
        <v>41904614.265495174</v>
      </c>
      <c r="Y32" s="715">
        <v>39950704.174858801</v>
      </c>
      <c r="Z32" s="715">
        <v>64942165.859471671</v>
      </c>
      <c r="AA32" s="180"/>
    </row>
    <row r="33" spans="1:28" ht="17.100000000000001" customHeight="1">
      <c r="A33" s="661"/>
      <c r="B33" s="661" t="s">
        <v>73</v>
      </c>
      <c r="C33" s="661"/>
      <c r="D33" s="122"/>
      <c r="E33" s="99">
        <v>5725.0000000805139</v>
      </c>
      <c r="F33" s="715">
        <v>122058199.46485136</v>
      </c>
      <c r="G33" s="715">
        <v>95521639.359620914</v>
      </c>
      <c r="H33" s="715">
        <v>26535160.430205502</v>
      </c>
      <c r="I33" s="715">
        <v>24534843.233229674</v>
      </c>
      <c r="J33" s="715">
        <v>24014693.866709322</v>
      </c>
      <c r="K33" s="715">
        <v>36977284.494110599</v>
      </c>
      <c r="L33" s="715">
        <v>171211882.37508145</v>
      </c>
      <c r="M33" s="715">
        <v>49749966.892677225</v>
      </c>
      <c r="N33" s="661"/>
      <c r="O33" s="661" t="s">
        <v>73</v>
      </c>
      <c r="P33" s="661"/>
      <c r="Q33" s="122"/>
      <c r="R33" s="99">
        <v>27622.078837176035</v>
      </c>
      <c r="S33" s="512">
        <v>20640.384697455749</v>
      </c>
      <c r="T33" s="512">
        <v>6981.6941397202645</v>
      </c>
      <c r="U33" s="99">
        <v>344500.95778335992</v>
      </c>
      <c r="V33" s="715">
        <v>440407.51835507737</v>
      </c>
      <c r="W33" s="715">
        <v>14826602.887367781</v>
      </c>
      <c r="X33" s="715">
        <v>93126471.188864186</v>
      </c>
      <c r="Y33" s="715">
        <v>85547329.533702612</v>
      </c>
      <c r="Z33" s="715">
        <v>117049862.60652243</v>
      </c>
      <c r="AA33" s="180"/>
    </row>
    <row r="34" spans="1:28" ht="13.5" customHeight="1">
      <c r="A34" s="661"/>
      <c r="B34" s="661" t="s">
        <v>318</v>
      </c>
      <c r="C34" s="661"/>
      <c r="D34" s="122"/>
      <c r="E34" s="99">
        <v>5874.9999998090861</v>
      </c>
      <c r="F34" s="715">
        <v>47066461.91147621</v>
      </c>
      <c r="G34" s="715">
        <v>41943542.468846366</v>
      </c>
      <c r="H34" s="715">
        <v>10133217.782351848</v>
      </c>
      <c r="I34" s="715">
        <v>9331709.2514102515</v>
      </c>
      <c r="J34" s="715">
        <v>9044500.662728725</v>
      </c>
      <c r="K34" s="715">
        <v>8707184.5183003023</v>
      </c>
      <c r="L34" s="715">
        <v>39902224.751311161</v>
      </c>
      <c r="M34" s="715">
        <v>22636579.77659161</v>
      </c>
      <c r="N34" s="661"/>
      <c r="O34" s="661" t="s">
        <v>318</v>
      </c>
      <c r="P34" s="661"/>
      <c r="Q34" s="122"/>
      <c r="R34" s="99">
        <v>19299.810917386316</v>
      </c>
      <c r="S34" s="512">
        <v>14840.271005912689</v>
      </c>
      <c r="T34" s="512">
        <v>4459.5399114736256</v>
      </c>
      <c r="U34" s="99">
        <v>206165.00002162246</v>
      </c>
      <c r="V34" s="715">
        <v>293626.42382409429</v>
      </c>
      <c r="W34" s="715">
        <v>6071878.0052684806</v>
      </c>
      <c r="X34" s="715">
        <v>40122441.250323012</v>
      </c>
      <c r="Y34" s="715">
        <v>37278771.705535308</v>
      </c>
      <c r="Z34" s="715">
        <v>46530380.31126152</v>
      </c>
      <c r="AA34" s="180"/>
    </row>
    <row r="35" spans="1:28" ht="17.100000000000001" customHeight="1">
      <c r="A35" s="661"/>
      <c r="B35" s="661" t="s">
        <v>317</v>
      </c>
      <c r="C35" s="661"/>
      <c r="D35" s="122"/>
      <c r="E35" s="99">
        <v>419</v>
      </c>
      <c r="F35" s="715">
        <v>73038217.859000027</v>
      </c>
      <c r="G35" s="715">
        <v>58498756.899999961</v>
      </c>
      <c r="H35" s="715">
        <v>14763563.724999998</v>
      </c>
      <c r="I35" s="715">
        <v>13455557.502000019</v>
      </c>
      <c r="J35" s="715">
        <v>13241919.999000017</v>
      </c>
      <c r="K35" s="715">
        <v>27093349.011999998</v>
      </c>
      <c r="L35" s="715">
        <v>171604903.68400002</v>
      </c>
      <c r="M35" s="715">
        <v>26037496.840999976</v>
      </c>
      <c r="N35" s="661"/>
      <c r="O35" s="661" t="s">
        <v>317</v>
      </c>
      <c r="P35" s="661"/>
      <c r="Q35" s="122"/>
      <c r="R35" s="99">
        <v>16167</v>
      </c>
      <c r="S35" s="512">
        <v>12901</v>
      </c>
      <c r="T35" s="512">
        <v>3266</v>
      </c>
      <c r="U35" s="99">
        <v>532715.41999999993</v>
      </c>
      <c r="V35" s="715">
        <v>318533</v>
      </c>
      <c r="W35" s="715">
        <v>9713733.1209999956</v>
      </c>
      <c r="X35" s="715">
        <v>55611714.468000047</v>
      </c>
      <c r="Y35" s="715">
        <v>56148519.161000006</v>
      </c>
      <c r="Z35" s="715">
        <v>61710646.10999997</v>
      </c>
      <c r="AA35" s="180"/>
    </row>
    <row r="36" spans="1:28" ht="17.100000000000001" customHeight="1">
      <c r="A36" s="1045" t="s">
        <v>22</v>
      </c>
      <c r="B36" s="1045"/>
      <c r="C36" s="1045"/>
      <c r="D36" s="2"/>
      <c r="E36" s="99"/>
      <c r="F36" s="715"/>
      <c r="G36" s="715"/>
      <c r="H36" s="715"/>
      <c r="I36" s="715"/>
      <c r="J36" s="715"/>
      <c r="K36" s="715"/>
      <c r="L36" s="715"/>
      <c r="M36" s="715"/>
      <c r="N36" s="1045" t="s">
        <v>22</v>
      </c>
      <c r="O36" s="1045"/>
      <c r="P36" s="1045"/>
      <c r="Q36" s="2"/>
      <c r="R36" s="99"/>
      <c r="S36" s="540"/>
      <c r="T36" s="540"/>
      <c r="U36" s="99"/>
      <c r="V36" s="715"/>
      <c r="W36" s="715"/>
      <c r="X36" s="715"/>
      <c r="Y36" s="715"/>
      <c r="Z36" s="715"/>
      <c r="AA36" s="180"/>
    </row>
    <row r="37" spans="1:28" ht="17.100000000000001" customHeight="1">
      <c r="A37" s="1049" t="s">
        <v>59</v>
      </c>
      <c r="B37" s="1049"/>
      <c r="C37" s="6"/>
      <c r="D37" s="2"/>
      <c r="E37" s="99">
        <v>15113.999999902679</v>
      </c>
      <c r="F37" s="715">
        <v>716075773.87836516</v>
      </c>
      <c r="G37" s="715">
        <v>590084281.03686023</v>
      </c>
      <c r="H37" s="715">
        <v>148729901.74359116</v>
      </c>
      <c r="I37" s="715">
        <v>139695730.02846929</v>
      </c>
      <c r="J37" s="715">
        <v>136706492.01310593</v>
      </c>
      <c r="K37" s="715">
        <v>347502352.63507932</v>
      </c>
      <c r="L37" s="715">
        <v>1910100869.7517564</v>
      </c>
      <c r="M37" s="715">
        <v>227444616.1162267</v>
      </c>
      <c r="N37" s="1049" t="s">
        <v>59</v>
      </c>
      <c r="O37" s="1049"/>
      <c r="P37" s="6"/>
      <c r="Q37" s="2"/>
      <c r="R37" s="99">
        <v>129610.96383475966</v>
      </c>
      <c r="S37" s="512">
        <v>100098.90153327199</v>
      </c>
      <c r="T37" s="512">
        <v>29512.062301487676</v>
      </c>
      <c r="U37" s="99">
        <v>1661562.932687494</v>
      </c>
      <c r="V37" s="715">
        <v>1913976.2488049555</v>
      </c>
      <c r="W37" s="715">
        <v>97796923.233216345</v>
      </c>
      <c r="X37" s="715">
        <v>592901064.22166049</v>
      </c>
      <c r="Y37" s="715">
        <v>553565739.74496603</v>
      </c>
      <c r="Z37" s="715">
        <v>733551721.48183072</v>
      </c>
      <c r="AA37" s="180"/>
      <c r="AB37" s="717"/>
    </row>
    <row r="38" spans="1:28" ht="17.100000000000001" customHeight="1">
      <c r="A38" s="7"/>
      <c r="B38" s="661" t="s">
        <v>23</v>
      </c>
      <c r="C38" s="7"/>
      <c r="D38" s="2"/>
      <c r="E38" s="99">
        <v>4946.0000000516193</v>
      </c>
      <c r="F38" s="715">
        <v>348473573.40404671</v>
      </c>
      <c r="G38" s="715">
        <v>300690482.54617906</v>
      </c>
      <c r="H38" s="715">
        <v>80898315.514563277</v>
      </c>
      <c r="I38" s="715">
        <v>76527433.697064087</v>
      </c>
      <c r="J38" s="715">
        <v>74874698.707449898</v>
      </c>
      <c r="K38" s="715">
        <v>209600171.5931356</v>
      </c>
      <c r="L38" s="715">
        <v>1187328486.3066187</v>
      </c>
      <c r="M38" s="715">
        <v>129023436.28369737</v>
      </c>
      <c r="N38" s="7"/>
      <c r="O38" s="661" t="s">
        <v>23</v>
      </c>
      <c r="P38" s="7"/>
      <c r="Q38" s="2"/>
      <c r="R38" s="99">
        <v>64542.459981398759</v>
      </c>
      <c r="S38" s="512">
        <v>50926.467936526467</v>
      </c>
      <c r="T38" s="512">
        <v>13615.992044872368</v>
      </c>
      <c r="U38" s="99">
        <v>579534.58290172543</v>
      </c>
      <c r="V38" s="715">
        <v>1030143.9854087095</v>
      </c>
      <c r="W38" s="715">
        <v>53953636.537281692</v>
      </c>
      <c r="X38" s="715">
        <v>301892636.06380713</v>
      </c>
      <c r="Y38" s="715">
        <v>283309068.68462288</v>
      </c>
      <c r="Z38" s="715">
        <v>359167277.36822695</v>
      </c>
      <c r="AA38" s="180"/>
      <c r="AB38" s="717"/>
    </row>
    <row r="39" spans="1:28" ht="17.100000000000001" customHeight="1">
      <c r="A39" s="121"/>
      <c r="B39" s="121" t="s">
        <v>1133</v>
      </c>
      <c r="C39" s="121"/>
      <c r="D39" s="122"/>
      <c r="E39" s="99">
        <v>1492.000000031793</v>
      </c>
      <c r="F39" s="715">
        <v>71381751.620184138</v>
      </c>
      <c r="G39" s="715">
        <v>63788183.413510896</v>
      </c>
      <c r="H39" s="715">
        <v>16195675.908156075</v>
      </c>
      <c r="I39" s="715">
        <v>15160419.063281074</v>
      </c>
      <c r="J39" s="715">
        <v>14882701.958938012</v>
      </c>
      <c r="K39" s="715">
        <v>44373656.219167866</v>
      </c>
      <c r="L39" s="715">
        <v>236442732.99641022</v>
      </c>
      <c r="M39" s="715">
        <v>33598010.510146379</v>
      </c>
      <c r="N39" s="121"/>
      <c r="O39" s="121" t="s">
        <v>1133</v>
      </c>
      <c r="P39" s="121"/>
      <c r="Q39" s="122"/>
      <c r="R39" s="99">
        <v>14518.614910939325</v>
      </c>
      <c r="S39" s="512">
        <v>11628.41116430311</v>
      </c>
      <c r="T39" s="512">
        <v>2890.203746636209</v>
      </c>
      <c r="U39" s="99">
        <v>112189.94844710086</v>
      </c>
      <c r="V39" s="715">
        <v>312612.92662973405</v>
      </c>
      <c r="W39" s="715">
        <v>10102180.082232682</v>
      </c>
      <c r="X39" s="715">
        <v>65216176.214549422</v>
      </c>
      <c r="Y39" s="715">
        <v>58030934.476026334</v>
      </c>
      <c r="Z39" s="715">
        <v>69559758.0017744</v>
      </c>
      <c r="AA39" s="180"/>
      <c r="AB39" s="717"/>
    </row>
    <row r="40" spans="1:28" ht="17.100000000000001" customHeight="1">
      <c r="A40" s="121"/>
      <c r="B40" s="121" t="s">
        <v>1134</v>
      </c>
      <c r="C40" s="121"/>
      <c r="D40" s="122"/>
      <c r="E40" s="99">
        <v>1019.9999999992461</v>
      </c>
      <c r="F40" s="715">
        <v>171411025.42019871</v>
      </c>
      <c r="G40" s="715">
        <v>153582651.26598758</v>
      </c>
      <c r="H40" s="715">
        <v>45206577.083343312</v>
      </c>
      <c r="I40" s="715">
        <v>43002575.443004176</v>
      </c>
      <c r="J40" s="715">
        <v>42018477.850395635</v>
      </c>
      <c r="K40" s="715">
        <v>125653269.42478262</v>
      </c>
      <c r="L40" s="715">
        <v>742408710.05619562</v>
      </c>
      <c r="M40" s="715">
        <v>70374132.501739368</v>
      </c>
      <c r="N40" s="121"/>
      <c r="O40" s="121" t="s">
        <v>1134</v>
      </c>
      <c r="P40" s="121"/>
      <c r="Q40" s="122"/>
      <c r="R40" s="99">
        <v>31847.847885759791</v>
      </c>
      <c r="S40" s="512">
        <v>25127.497278471667</v>
      </c>
      <c r="T40" s="512">
        <v>6720.3506072881237</v>
      </c>
      <c r="U40" s="99">
        <v>264840.54914529761</v>
      </c>
      <c r="V40" s="715">
        <v>452338.08819171472</v>
      </c>
      <c r="W40" s="715">
        <v>30346073.894639626</v>
      </c>
      <c r="X40" s="715">
        <v>151565309.80026644</v>
      </c>
      <c r="Y40" s="715">
        <v>146572309.69138518</v>
      </c>
      <c r="Z40" s="715">
        <v>179960463.72106478</v>
      </c>
      <c r="AA40" s="180"/>
      <c r="AB40" s="717"/>
    </row>
    <row r="41" spans="1:28" ht="17.100000000000001" customHeight="1">
      <c r="A41" s="121"/>
      <c r="B41" s="121" t="s">
        <v>1135</v>
      </c>
      <c r="C41" s="121"/>
      <c r="D41" s="122"/>
      <c r="E41" s="99">
        <v>1216.0000000707414</v>
      </c>
      <c r="F41" s="715">
        <v>55363592.099543758</v>
      </c>
      <c r="G41" s="715">
        <v>43545586.301678449</v>
      </c>
      <c r="H41" s="715">
        <v>10033620.396795534</v>
      </c>
      <c r="I41" s="715">
        <v>9379231.1066010594</v>
      </c>
      <c r="J41" s="715">
        <v>9130982.424365906</v>
      </c>
      <c r="K41" s="715">
        <v>23480736.251206528</v>
      </c>
      <c r="L41" s="715">
        <v>131230977.15717565</v>
      </c>
      <c r="M41" s="715">
        <v>15681466.008143241</v>
      </c>
      <c r="N41" s="121"/>
      <c r="O41" s="121" t="s">
        <v>1135</v>
      </c>
      <c r="P41" s="121"/>
      <c r="Q41" s="122"/>
      <c r="R41" s="99">
        <v>8744.3931625452988</v>
      </c>
      <c r="S41" s="512">
        <v>6716.7038462926994</v>
      </c>
      <c r="T41" s="512">
        <v>2027.6893162526007</v>
      </c>
      <c r="U41" s="99">
        <v>118447.41040478728</v>
      </c>
      <c r="V41" s="715">
        <v>166617.0501490442</v>
      </c>
      <c r="W41" s="715">
        <v>6339960.0030667791</v>
      </c>
      <c r="X41" s="715">
        <v>45349234.494512483</v>
      </c>
      <c r="Y41" s="715">
        <v>40544567.80239594</v>
      </c>
      <c r="Z41" s="715">
        <v>60498551.057344049</v>
      </c>
      <c r="AA41" s="180"/>
      <c r="AB41" s="717"/>
    </row>
    <row r="42" spans="1:28" ht="17.100000000000001" customHeight="1">
      <c r="A42" s="121"/>
      <c r="B42" s="121" t="s">
        <v>1110</v>
      </c>
      <c r="C42" s="121"/>
      <c r="D42" s="122"/>
      <c r="E42" s="99">
        <v>1217.9999999498373</v>
      </c>
      <c r="F42" s="715">
        <v>50317204.264120176</v>
      </c>
      <c r="G42" s="715">
        <v>39774061.565001585</v>
      </c>
      <c r="H42" s="715">
        <v>9462442.126268236</v>
      </c>
      <c r="I42" s="715">
        <v>8985208.0841778405</v>
      </c>
      <c r="J42" s="715">
        <v>8842536.4737502988</v>
      </c>
      <c r="K42" s="715">
        <v>16092509.69797869</v>
      </c>
      <c r="L42" s="715">
        <v>77246066.096837237</v>
      </c>
      <c r="M42" s="715">
        <v>9369827.2636684533</v>
      </c>
      <c r="N42" s="121"/>
      <c r="O42" s="121" t="s">
        <v>1110</v>
      </c>
      <c r="P42" s="121"/>
      <c r="Q42" s="122"/>
      <c r="R42" s="99">
        <v>9431.6040221544263</v>
      </c>
      <c r="S42" s="512">
        <v>7453.8556474589896</v>
      </c>
      <c r="T42" s="512">
        <v>1977.7483746954365</v>
      </c>
      <c r="U42" s="99">
        <v>84056.67490453925</v>
      </c>
      <c r="V42" s="715">
        <v>98575.920438216519</v>
      </c>
      <c r="W42" s="715">
        <v>7165422.5573426187</v>
      </c>
      <c r="X42" s="715">
        <v>39761915.554478429</v>
      </c>
      <c r="Y42" s="715">
        <v>38161256.71481549</v>
      </c>
      <c r="Z42" s="715">
        <v>49148504.588043645</v>
      </c>
      <c r="AA42" s="180"/>
      <c r="AB42" s="717"/>
    </row>
    <row r="43" spans="1:28" ht="17.100000000000001" customHeight="1">
      <c r="A43" s="121"/>
      <c r="B43" s="661" t="s">
        <v>25</v>
      </c>
      <c r="C43" s="121"/>
      <c r="D43" s="122"/>
      <c r="E43" s="99">
        <v>4607.999999930139</v>
      </c>
      <c r="F43" s="715">
        <v>165631970.65063936</v>
      </c>
      <c r="G43" s="715">
        <v>129258942.38291854</v>
      </c>
      <c r="H43" s="715">
        <v>30244709.365406215</v>
      </c>
      <c r="I43" s="715">
        <v>28397911.172785711</v>
      </c>
      <c r="J43" s="715">
        <v>27805439.88353163</v>
      </c>
      <c r="K43" s="715">
        <v>61369118.072095446</v>
      </c>
      <c r="L43" s="715">
        <v>280353858.72337389</v>
      </c>
      <c r="M43" s="715">
        <v>45365339.252734013</v>
      </c>
      <c r="N43" s="121"/>
      <c r="O43" s="661" t="s">
        <v>25</v>
      </c>
      <c r="P43" s="121"/>
      <c r="Q43" s="122"/>
      <c r="R43" s="99">
        <v>27524.034408885433</v>
      </c>
      <c r="S43" s="512">
        <v>20409.19658155449</v>
      </c>
      <c r="T43" s="512">
        <v>7114.8378273309563</v>
      </c>
      <c r="U43" s="99">
        <v>277971.72032049426</v>
      </c>
      <c r="V43" s="715">
        <v>335994.88190142321</v>
      </c>
      <c r="W43" s="715">
        <v>19732722.942026891</v>
      </c>
      <c r="X43" s="715">
        <v>129410649.31008919</v>
      </c>
      <c r="Y43" s="715">
        <v>121452505.48660707</v>
      </c>
      <c r="Z43" s="715">
        <v>167890081.09992141</v>
      </c>
      <c r="AA43" s="180"/>
      <c r="AB43" s="717"/>
    </row>
    <row r="44" spans="1:28" ht="17.100000000000001" customHeight="1">
      <c r="A44" s="121"/>
      <c r="B44" s="121" t="s">
        <v>1136</v>
      </c>
      <c r="C44" s="121"/>
      <c r="D44" s="122"/>
      <c r="E44" s="99">
        <v>2229.9999999700453</v>
      </c>
      <c r="F44" s="715">
        <v>113212118.46647951</v>
      </c>
      <c r="G44" s="715">
        <v>86251421.343576193</v>
      </c>
      <c r="H44" s="715">
        <v>22465732.877971459</v>
      </c>
      <c r="I44" s="715">
        <v>21511976.001543157</v>
      </c>
      <c r="J44" s="715">
        <v>21129478.532887705</v>
      </c>
      <c r="K44" s="715">
        <v>43345552.174027167</v>
      </c>
      <c r="L44" s="715">
        <v>209616381.11510128</v>
      </c>
      <c r="M44" s="715">
        <v>31120203.797308773</v>
      </c>
      <c r="N44" s="121"/>
      <c r="O44" s="121" t="s">
        <v>1136</v>
      </c>
      <c r="P44" s="121"/>
      <c r="Q44" s="122"/>
      <c r="R44" s="99">
        <v>17461.830469879766</v>
      </c>
      <c r="S44" s="512">
        <v>12854.810865480727</v>
      </c>
      <c r="T44" s="512">
        <v>4607.01960439903</v>
      </c>
      <c r="U44" s="99">
        <v>143931.24892245379</v>
      </c>
      <c r="V44" s="715">
        <v>206302.94324259815</v>
      </c>
      <c r="W44" s="715">
        <v>15279303.696061982</v>
      </c>
      <c r="X44" s="715">
        <v>90265482.425867587</v>
      </c>
      <c r="Y44" s="715">
        <v>82685273.889619112</v>
      </c>
      <c r="Z44" s="715">
        <v>112568132.80712791</v>
      </c>
      <c r="AA44" s="180"/>
      <c r="AB44" s="717"/>
    </row>
    <row r="45" spans="1:28" ht="17.100000000000001" customHeight="1">
      <c r="A45" s="121"/>
      <c r="B45" s="121" t="s">
        <v>1137</v>
      </c>
      <c r="C45" s="121"/>
      <c r="D45" s="122"/>
      <c r="E45" s="99">
        <v>2377.999999960105</v>
      </c>
      <c r="F45" s="715">
        <v>52419852.184159778</v>
      </c>
      <c r="G45" s="715">
        <v>43007521.039342493</v>
      </c>
      <c r="H45" s="715">
        <v>7778976.4874347588</v>
      </c>
      <c r="I45" s="715">
        <v>6885935.1712425677</v>
      </c>
      <c r="J45" s="715">
        <v>6675961.3506439384</v>
      </c>
      <c r="K45" s="715">
        <v>18023565.89806826</v>
      </c>
      <c r="L45" s="715">
        <v>70737477.608272687</v>
      </c>
      <c r="M45" s="715">
        <v>14245135.455425277</v>
      </c>
      <c r="N45" s="121"/>
      <c r="O45" s="121" t="s">
        <v>1137</v>
      </c>
      <c r="P45" s="121"/>
      <c r="Q45" s="122"/>
      <c r="R45" s="99">
        <v>10062.203939005673</v>
      </c>
      <c r="S45" s="512">
        <v>7554.3857160737498</v>
      </c>
      <c r="T45" s="512">
        <v>2507.8182229319309</v>
      </c>
      <c r="U45" s="99">
        <v>134040.47139804042</v>
      </c>
      <c r="V45" s="715">
        <v>129691.93865882473</v>
      </c>
      <c r="W45" s="715">
        <v>4453419.2459649043</v>
      </c>
      <c r="X45" s="715">
        <v>39145166.884221755</v>
      </c>
      <c r="Y45" s="715">
        <v>38767231.596987791</v>
      </c>
      <c r="Z45" s="715">
        <v>55321948.292793497</v>
      </c>
      <c r="AA45" s="180"/>
      <c r="AB45" s="717"/>
    </row>
    <row r="46" spans="1:28" s="108" customFormat="1" ht="17.100000000000001" customHeight="1">
      <c r="A46" s="121"/>
      <c r="B46" s="661" t="s">
        <v>26</v>
      </c>
      <c r="C46" s="121"/>
      <c r="D46" s="122"/>
      <c r="E46" s="99">
        <v>4815.9999999663351</v>
      </c>
      <c r="F46" s="715">
        <v>187667931.02726719</v>
      </c>
      <c r="G46" s="715">
        <v>146544384.79838806</v>
      </c>
      <c r="H46" s="715">
        <v>34212201.700545378</v>
      </c>
      <c r="I46" s="715">
        <v>31666948.265004829</v>
      </c>
      <c r="J46" s="715">
        <v>31036051.245014802</v>
      </c>
      <c r="K46" s="715">
        <v>71932214.056910664</v>
      </c>
      <c r="L46" s="715">
        <v>425292605.6872164</v>
      </c>
      <c r="M46" s="715">
        <v>49601812.896099582</v>
      </c>
      <c r="N46" s="121"/>
      <c r="O46" s="661" t="s">
        <v>26</v>
      </c>
      <c r="P46" s="121"/>
      <c r="Q46" s="122"/>
      <c r="R46" s="99">
        <v>33144.643985495924</v>
      </c>
      <c r="S46" s="512">
        <v>25218.322741265722</v>
      </c>
      <c r="T46" s="512">
        <v>7926.3212442302092</v>
      </c>
      <c r="U46" s="99">
        <v>756102.15538187406</v>
      </c>
      <c r="V46" s="715">
        <v>504687.30334084481</v>
      </c>
      <c r="W46" s="715">
        <v>22149962.537934575</v>
      </c>
      <c r="X46" s="715">
        <v>147587279.16517556</v>
      </c>
      <c r="Y46" s="715">
        <v>136939545.98655772</v>
      </c>
      <c r="Z46" s="715">
        <v>190081540.678965</v>
      </c>
      <c r="AA46" s="180"/>
      <c r="AB46" s="717"/>
    </row>
    <row r="47" spans="1:28" ht="17.100000000000001" customHeight="1">
      <c r="A47" s="121"/>
      <c r="B47" s="121" t="s">
        <v>1138</v>
      </c>
      <c r="C47" s="121"/>
      <c r="D47" s="122"/>
      <c r="E47" s="99">
        <v>1355.9999999543591</v>
      </c>
      <c r="F47" s="715">
        <v>47669315.699463323</v>
      </c>
      <c r="G47" s="715">
        <v>37783517.708491728</v>
      </c>
      <c r="H47" s="715">
        <v>8393361.9939736463</v>
      </c>
      <c r="I47" s="715">
        <v>7795785.3189939642</v>
      </c>
      <c r="J47" s="715">
        <v>7655071.9273502221</v>
      </c>
      <c r="K47" s="715">
        <v>16665647.645908883</v>
      </c>
      <c r="L47" s="715">
        <v>91894328.766705483</v>
      </c>
      <c r="M47" s="715">
        <v>11129219.4304564</v>
      </c>
      <c r="N47" s="121"/>
      <c r="O47" s="121" t="s">
        <v>1138</v>
      </c>
      <c r="P47" s="121"/>
      <c r="Q47" s="122"/>
      <c r="R47" s="99">
        <v>8147.6764232673841</v>
      </c>
      <c r="S47" s="512">
        <v>6192.8202003861625</v>
      </c>
      <c r="T47" s="512">
        <v>1954.8562228812229</v>
      </c>
      <c r="U47" s="99">
        <v>95038.468590549644</v>
      </c>
      <c r="V47" s="715">
        <v>117556.11395205156</v>
      </c>
      <c r="W47" s="715">
        <v>5554115.0511516482</v>
      </c>
      <c r="X47" s="715">
        <v>38458965.101310648</v>
      </c>
      <c r="Y47" s="715">
        <v>35287367.870049365</v>
      </c>
      <c r="Z47" s="715">
        <v>53822589.632518806</v>
      </c>
      <c r="AA47" s="180"/>
      <c r="AB47" s="717"/>
    </row>
    <row r="48" spans="1:28" ht="17.100000000000001" customHeight="1">
      <c r="A48" s="121"/>
      <c r="B48" s="121" t="s">
        <v>1139</v>
      </c>
      <c r="C48" s="121"/>
      <c r="D48" s="122"/>
      <c r="E48" s="99">
        <v>1871.0000000228572</v>
      </c>
      <c r="F48" s="715">
        <v>103497837.28466807</v>
      </c>
      <c r="G48" s="715">
        <v>78167606.648358807</v>
      </c>
      <c r="H48" s="715">
        <v>17438540.443996292</v>
      </c>
      <c r="I48" s="715">
        <v>16021232.555853449</v>
      </c>
      <c r="J48" s="715">
        <v>15663427.094092187</v>
      </c>
      <c r="K48" s="715">
        <v>40853058.1286541</v>
      </c>
      <c r="L48" s="715">
        <v>270867802.61450326</v>
      </c>
      <c r="M48" s="715">
        <v>29909388.62470698</v>
      </c>
      <c r="N48" s="121"/>
      <c r="O48" s="121" t="s">
        <v>1139</v>
      </c>
      <c r="P48" s="121"/>
      <c r="Q48" s="122"/>
      <c r="R48" s="99">
        <v>16804.489430437279</v>
      </c>
      <c r="S48" s="512">
        <v>12856.743182108832</v>
      </c>
      <c r="T48" s="512">
        <v>3947.7462483284435</v>
      </c>
      <c r="U48" s="99">
        <v>482248.50609732931</v>
      </c>
      <c r="V48" s="715">
        <v>234608.81934188609</v>
      </c>
      <c r="W48" s="715">
        <v>12455494.989803487</v>
      </c>
      <c r="X48" s="715">
        <v>79434393.201540843</v>
      </c>
      <c r="Y48" s="715">
        <v>74796103.150425747</v>
      </c>
      <c r="Z48" s="715">
        <v>100655160.43212017</v>
      </c>
      <c r="AA48" s="180"/>
      <c r="AB48" s="717"/>
    </row>
    <row r="49" spans="1:28" ht="17.100000000000001" customHeight="1">
      <c r="A49" s="121"/>
      <c r="B49" s="121" t="s">
        <v>1140</v>
      </c>
      <c r="C49" s="121"/>
      <c r="D49" s="122"/>
      <c r="E49" s="99">
        <v>1588.999999989127</v>
      </c>
      <c r="F49" s="715">
        <v>36500778.043135494</v>
      </c>
      <c r="G49" s="715">
        <v>30593260.441537343</v>
      </c>
      <c r="H49" s="715">
        <v>8380299.2625754448</v>
      </c>
      <c r="I49" s="715">
        <v>7849930.3901574053</v>
      </c>
      <c r="J49" s="715">
        <v>7717552.2235724144</v>
      </c>
      <c r="K49" s="715">
        <v>14413508.282347661</v>
      </c>
      <c r="L49" s="715">
        <v>62530474.306007721</v>
      </c>
      <c r="M49" s="715">
        <v>8563204.8409362435</v>
      </c>
      <c r="N49" s="121"/>
      <c r="O49" s="121" t="s">
        <v>1140</v>
      </c>
      <c r="P49" s="121"/>
      <c r="Q49" s="122"/>
      <c r="R49" s="99">
        <v>8192.4781317913003</v>
      </c>
      <c r="S49" s="512">
        <v>6168.7593587707488</v>
      </c>
      <c r="T49" s="512">
        <v>2023.7187730205517</v>
      </c>
      <c r="U49" s="99">
        <v>178815.18069399544</v>
      </c>
      <c r="V49" s="715">
        <v>152522.37004690713</v>
      </c>
      <c r="W49" s="715">
        <v>4140352.4969794522</v>
      </c>
      <c r="X49" s="715">
        <v>29693920.862323973</v>
      </c>
      <c r="Y49" s="715">
        <v>26856074.966082733</v>
      </c>
      <c r="Z49" s="715">
        <v>35603790.614325508</v>
      </c>
      <c r="AA49" s="180"/>
      <c r="AB49" s="717"/>
    </row>
    <row r="50" spans="1:28" ht="17.100000000000001" customHeight="1">
      <c r="A50" s="121"/>
      <c r="B50" s="661" t="s">
        <v>28</v>
      </c>
      <c r="C50" s="121"/>
      <c r="D50" s="122"/>
      <c r="E50" s="99">
        <v>743.99999995456085</v>
      </c>
      <c r="F50" s="715">
        <v>14302298.7964136</v>
      </c>
      <c r="G50" s="715">
        <v>13590471.309375985</v>
      </c>
      <c r="H50" s="715">
        <v>3374675.163076438</v>
      </c>
      <c r="I50" s="715">
        <v>3103436.8936146586</v>
      </c>
      <c r="J50" s="715">
        <v>2990302.1771093933</v>
      </c>
      <c r="K50" s="715">
        <v>4600848.9129366595</v>
      </c>
      <c r="L50" s="715">
        <v>17125919.034546979</v>
      </c>
      <c r="M50" s="715">
        <v>3454027.6836953987</v>
      </c>
      <c r="N50" s="121"/>
      <c r="O50" s="661" t="s">
        <v>28</v>
      </c>
      <c r="P50" s="121"/>
      <c r="Q50" s="122"/>
      <c r="R50" s="99">
        <v>4399.825458979587</v>
      </c>
      <c r="S50" s="512">
        <v>3544.9142739254221</v>
      </c>
      <c r="T50" s="512">
        <v>854.91118505416512</v>
      </c>
      <c r="U50" s="99">
        <v>47954.474083397494</v>
      </c>
      <c r="V50" s="715">
        <v>43150.07815397931</v>
      </c>
      <c r="W50" s="715">
        <v>1960601.21597298</v>
      </c>
      <c r="X50" s="715">
        <v>14010499.682588717</v>
      </c>
      <c r="Y50" s="715">
        <v>11864619.5871785</v>
      </c>
      <c r="Z50" s="715">
        <v>16412822.334719244</v>
      </c>
      <c r="AA50" s="180"/>
      <c r="AB50" s="717"/>
    </row>
    <row r="51" spans="1:28" ht="17.100000000000001" customHeight="1">
      <c r="A51" s="1049" t="s">
        <v>29</v>
      </c>
      <c r="B51" s="1049"/>
      <c r="C51" s="6"/>
      <c r="D51" s="2"/>
      <c r="E51" s="99">
        <v>372.99999995399594</v>
      </c>
      <c r="F51" s="715">
        <v>5963640.0488073211</v>
      </c>
      <c r="G51" s="715">
        <v>5622831.2688349951</v>
      </c>
      <c r="H51" s="715">
        <v>1372687.5730284927</v>
      </c>
      <c r="I51" s="715">
        <v>1122933.1353521363</v>
      </c>
      <c r="J51" s="715">
        <v>1111144.7025341406</v>
      </c>
      <c r="K51" s="715">
        <v>2483190.4209723729</v>
      </c>
      <c r="L51" s="715">
        <v>9313930.6156420223</v>
      </c>
      <c r="M51" s="715">
        <v>2155941.1628404441</v>
      </c>
      <c r="N51" s="1049" t="s">
        <v>29</v>
      </c>
      <c r="O51" s="1049"/>
      <c r="P51" s="6"/>
      <c r="Q51" s="2"/>
      <c r="R51" s="99">
        <v>1631.6896069573052</v>
      </c>
      <c r="S51" s="512">
        <v>1263.5160882652769</v>
      </c>
      <c r="T51" s="512">
        <v>368.17351869202872</v>
      </c>
      <c r="U51" s="99">
        <v>21060.140923084571</v>
      </c>
      <c r="V51" s="715">
        <v>37073.054728323077</v>
      </c>
      <c r="W51" s="715">
        <v>807511.13292533054</v>
      </c>
      <c r="X51" s="715">
        <v>5417083.0620018532</v>
      </c>
      <c r="Y51" s="715">
        <v>5347075.506649809</v>
      </c>
      <c r="Z51" s="715">
        <v>6278129.042250501</v>
      </c>
      <c r="AA51" s="180"/>
      <c r="AB51" s="717"/>
    </row>
    <row r="52" spans="1:28" ht="17.100000000000001" customHeight="1">
      <c r="A52" s="1045" t="s">
        <v>152</v>
      </c>
      <c r="B52" s="1045"/>
      <c r="C52" s="1045"/>
      <c r="D52" s="2"/>
      <c r="E52" s="99"/>
      <c r="F52" s="715"/>
      <c r="G52" s="715"/>
      <c r="H52" s="715"/>
      <c r="I52" s="715"/>
      <c r="J52" s="715"/>
      <c r="K52" s="715"/>
      <c r="L52" s="715"/>
      <c r="M52" s="715"/>
      <c r="N52" s="1045" t="s">
        <v>152</v>
      </c>
      <c r="O52" s="1045"/>
      <c r="P52" s="1045"/>
      <c r="Q52" s="2"/>
      <c r="R52" s="99"/>
      <c r="S52" s="540"/>
      <c r="T52" s="540"/>
      <c r="U52" s="99"/>
      <c r="V52" s="715"/>
      <c r="W52" s="715"/>
      <c r="X52" s="715"/>
      <c r="Y52" s="715"/>
      <c r="Z52" s="715"/>
      <c r="AA52" s="180"/>
    </row>
    <row r="53" spans="1:28" ht="17.100000000000001" customHeight="1">
      <c r="A53" s="1049" t="s">
        <v>30</v>
      </c>
      <c r="B53" s="1049" t="s">
        <v>30</v>
      </c>
      <c r="C53" s="647"/>
      <c r="D53" s="2"/>
      <c r="E53" s="99">
        <v>5399.0975168316681</v>
      </c>
      <c r="F53" s="715">
        <v>374255449.33291274</v>
      </c>
      <c r="G53" s="715">
        <v>313678006.87518668</v>
      </c>
      <c r="H53" s="715">
        <v>72459450.472514033</v>
      </c>
      <c r="I53" s="715">
        <v>67106891.196766853</v>
      </c>
      <c r="J53" s="715">
        <v>65673485.275719881</v>
      </c>
      <c r="K53" s="715">
        <v>161086966.98317796</v>
      </c>
      <c r="L53" s="715">
        <v>892836173.84402323</v>
      </c>
      <c r="M53" s="715">
        <v>100177544.3813697</v>
      </c>
      <c r="N53" s="1049" t="s">
        <v>30</v>
      </c>
      <c r="O53" s="1049" t="s">
        <v>30</v>
      </c>
      <c r="P53" s="647"/>
      <c r="Q53" s="2"/>
      <c r="R53" s="99">
        <v>62283.57393391183</v>
      </c>
      <c r="S53" s="718">
        <v>47994.466619601902</v>
      </c>
      <c r="T53" s="718">
        <v>14289.107314309927</v>
      </c>
      <c r="U53" s="99">
        <v>1017210.7447751559</v>
      </c>
      <c r="V53" s="715">
        <v>900234.65877468034</v>
      </c>
      <c r="W53" s="715">
        <v>47812417.539379276</v>
      </c>
      <c r="X53" s="715">
        <v>309860079.50670612</v>
      </c>
      <c r="Y53" s="715">
        <v>298060305.63915658</v>
      </c>
      <c r="Z53" s="715">
        <v>381570634.06521213</v>
      </c>
      <c r="AA53" s="180"/>
    </row>
    <row r="54" spans="1:28" ht="17.100000000000001" customHeight="1">
      <c r="A54" s="661"/>
      <c r="B54" s="661" t="s">
        <v>31</v>
      </c>
      <c r="C54" s="661"/>
      <c r="D54" s="122"/>
      <c r="E54" s="99">
        <v>3744.1589521779115</v>
      </c>
      <c r="F54" s="715">
        <v>164730797.54152837</v>
      </c>
      <c r="G54" s="715">
        <v>139317423.76749489</v>
      </c>
      <c r="H54" s="715">
        <v>32140049.122923903</v>
      </c>
      <c r="I54" s="715">
        <v>29157528.382079985</v>
      </c>
      <c r="J54" s="715">
        <v>28540125.148921348</v>
      </c>
      <c r="K54" s="715">
        <v>65496310.473846242</v>
      </c>
      <c r="L54" s="715">
        <v>338128622.78258246</v>
      </c>
      <c r="M54" s="715">
        <v>53605247.180857368</v>
      </c>
      <c r="N54" s="661"/>
      <c r="O54" s="661" t="s">
        <v>31</v>
      </c>
      <c r="P54" s="661"/>
      <c r="Q54" s="122"/>
      <c r="R54" s="99">
        <v>31711.653024382158</v>
      </c>
      <c r="S54" s="718">
        <v>24380.828660481631</v>
      </c>
      <c r="T54" s="718">
        <v>7330.8243639005404</v>
      </c>
      <c r="U54" s="99">
        <v>333593.60948022199</v>
      </c>
      <c r="V54" s="715">
        <v>389004.71444904921</v>
      </c>
      <c r="W54" s="715">
        <v>21464852.409036666</v>
      </c>
      <c r="X54" s="715">
        <v>138145210.67251757</v>
      </c>
      <c r="Y54" s="715">
        <v>132989786.05974606</v>
      </c>
      <c r="Z54" s="715">
        <v>173724683.45431998</v>
      </c>
      <c r="AA54" s="180"/>
    </row>
    <row r="55" spans="1:28" ht="17.100000000000001" customHeight="1">
      <c r="A55" s="661"/>
      <c r="B55" s="661" t="s">
        <v>32</v>
      </c>
      <c r="C55" s="661"/>
      <c r="D55" s="122"/>
      <c r="E55" s="540">
        <v>1069.1628777571552</v>
      </c>
      <c r="F55" s="719">
        <v>103359306.39251025</v>
      </c>
      <c r="G55" s="719">
        <v>83611127.415816024</v>
      </c>
      <c r="H55" s="719">
        <v>19328691.310669478</v>
      </c>
      <c r="I55" s="719">
        <v>17806320.360929109</v>
      </c>
      <c r="J55" s="719">
        <v>17411646.80265541</v>
      </c>
      <c r="K55" s="719">
        <v>57797592.223358095</v>
      </c>
      <c r="L55" s="719">
        <v>291176587.86759549</v>
      </c>
      <c r="M55" s="719">
        <v>27298888.6264899</v>
      </c>
      <c r="N55" s="661"/>
      <c r="O55" s="661" t="s">
        <v>32</v>
      </c>
      <c r="P55" s="661"/>
      <c r="Q55" s="122"/>
      <c r="R55" s="540">
        <v>17564.386271137089</v>
      </c>
      <c r="S55" s="718">
        <v>13517.419707077699</v>
      </c>
      <c r="T55" s="718">
        <v>4046.966564059383</v>
      </c>
      <c r="U55" s="540">
        <v>166326.49156505713</v>
      </c>
      <c r="V55" s="719">
        <v>167384.7681676716</v>
      </c>
      <c r="W55" s="719">
        <v>13137325.557270987</v>
      </c>
      <c r="X55" s="719">
        <v>84262166.096586093</v>
      </c>
      <c r="Y55" s="719">
        <v>79635774.039127275</v>
      </c>
      <c r="Z55" s="719">
        <v>104902510.59558176</v>
      </c>
      <c r="AA55" s="180"/>
    </row>
    <row r="56" spans="1:28" ht="17.100000000000001" customHeight="1">
      <c r="A56" s="661"/>
      <c r="B56" s="661" t="s">
        <v>33</v>
      </c>
      <c r="C56" s="661"/>
      <c r="D56" s="122"/>
      <c r="E56" s="540">
        <v>585.7756868966062</v>
      </c>
      <c r="F56" s="719">
        <v>106165345.39887412</v>
      </c>
      <c r="G56" s="719">
        <v>90749455.69187519</v>
      </c>
      <c r="H56" s="719">
        <v>20990710.038920548</v>
      </c>
      <c r="I56" s="719">
        <v>20143042.453757662</v>
      </c>
      <c r="J56" s="719">
        <v>19721713.324143142</v>
      </c>
      <c r="K56" s="719">
        <v>37793064.285974339</v>
      </c>
      <c r="L56" s="719">
        <v>263530963.19384515</v>
      </c>
      <c r="M56" s="719">
        <v>19273408.574022416</v>
      </c>
      <c r="N56" s="661"/>
      <c r="O56" s="661" t="s">
        <v>33</v>
      </c>
      <c r="P56" s="661"/>
      <c r="Q56" s="122"/>
      <c r="R56" s="540">
        <v>13007.534638392555</v>
      </c>
      <c r="S56" s="718">
        <v>10096.218252042554</v>
      </c>
      <c r="T56" s="718">
        <v>2911.3163863499981</v>
      </c>
      <c r="U56" s="540">
        <v>517290.64372987766</v>
      </c>
      <c r="V56" s="719">
        <v>343845.17615796078</v>
      </c>
      <c r="W56" s="719">
        <v>13210239.573071646</v>
      </c>
      <c r="X56" s="719">
        <v>87452702.737602338</v>
      </c>
      <c r="Y56" s="719">
        <v>85434745.540283412</v>
      </c>
      <c r="Z56" s="719">
        <v>102943440.01531033</v>
      </c>
      <c r="AA56" s="180"/>
    </row>
    <row r="57" spans="1:28" ht="17.100000000000001" customHeight="1" thickBot="1">
      <c r="A57" s="1050" t="s">
        <v>34</v>
      </c>
      <c r="B57" s="1050"/>
      <c r="C57" s="662"/>
      <c r="D57" s="124"/>
      <c r="E57" s="100">
        <v>10087.902483024985</v>
      </c>
      <c r="F57" s="720">
        <v>347783964.59426159</v>
      </c>
      <c r="G57" s="720">
        <v>282029105.43050992</v>
      </c>
      <c r="H57" s="720">
        <v>77643138.844105631</v>
      </c>
      <c r="I57" s="720">
        <v>73711771.96705471</v>
      </c>
      <c r="J57" s="720">
        <v>72144151.439919844</v>
      </c>
      <c r="K57" s="720">
        <v>188898576.07287106</v>
      </c>
      <c r="L57" s="720">
        <v>1026578626.5233753</v>
      </c>
      <c r="M57" s="720">
        <v>129423012.89769706</v>
      </c>
      <c r="N57" s="1050" t="s">
        <v>34</v>
      </c>
      <c r="O57" s="1050"/>
      <c r="P57" s="662"/>
      <c r="Q57" s="124"/>
      <c r="R57" s="100">
        <v>68959.079507805174</v>
      </c>
      <c r="S57" s="721">
        <v>53367.951001935457</v>
      </c>
      <c r="T57" s="721">
        <v>15591.128505869825</v>
      </c>
      <c r="U57" s="100">
        <v>665412.32883541856</v>
      </c>
      <c r="V57" s="720">
        <v>1050814.6447585984</v>
      </c>
      <c r="W57" s="720">
        <v>50792016.82676214</v>
      </c>
      <c r="X57" s="720">
        <v>288458067.77695614</v>
      </c>
      <c r="Y57" s="720">
        <v>260852509.61245909</v>
      </c>
      <c r="Z57" s="720">
        <v>358259216.45887065</v>
      </c>
      <c r="AA57" s="180"/>
    </row>
    <row r="58" spans="1:28" ht="12.6" customHeight="1">
      <c r="A58" s="200" t="s">
        <v>584</v>
      </c>
      <c r="B58" s="201"/>
      <c r="C58" s="201"/>
      <c r="D58" s="202"/>
      <c r="E58" s="201"/>
      <c r="F58" s="201"/>
      <c r="G58" s="201"/>
      <c r="H58" s="201"/>
      <c r="I58" s="203"/>
      <c r="N58" s="200" t="s">
        <v>1007</v>
      </c>
      <c r="O58" s="204"/>
      <c r="P58" s="205"/>
      <c r="Q58" s="205"/>
      <c r="R58" s="205"/>
      <c r="S58" s="205"/>
      <c r="T58" s="205"/>
      <c r="U58" s="105"/>
      <c r="V58" s="105"/>
      <c r="W58" s="1046"/>
      <c r="X58" s="1046"/>
      <c r="Y58" s="1046"/>
      <c r="Z58" s="1046"/>
    </row>
    <row r="59" spans="1:28" ht="12.6" customHeight="1">
      <c r="A59" s="200" t="s">
        <v>585</v>
      </c>
      <c r="B59" s="201"/>
      <c r="C59" s="201"/>
      <c r="D59" s="202"/>
      <c r="E59" s="201"/>
      <c r="F59" s="201"/>
      <c r="G59" s="201"/>
      <c r="H59" s="201"/>
      <c r="I59" s="201"/>
      <c r="N59" s="200" t="s">
        <v>1008</v>
      </c>
      <c r="O59" s="105"/>
      <c r="P59" s="105"/>
      <c r="Q59" s="105"/>
      <c r="R59" s="105"/>
      <c r="S59" s="105"/>
      <c r="T59" s="105"/>
      <c r="U59" s="105"/>
      <c r="V59" s="105"/>
      <c r="W59" s="1047"/>
      <c r="X59" s="1047"/>
      <c r="Y59" s="1047"/>
      <c r="Z59" s="1047"/>
    </row>
    <row r="60" spans="1:28" ht="12.6" customHeight="1">
      <c r="A60" s="200" t="s">
        <v>586</v>
      </c>
      <c r="B60" s="201"/>
      <c r="C60" s="201"/>
      <c r="D60" s="202"/>
      <c r="E60" s="201"/>
      <c r="F60" s="201"/>
      <c r="G60" s="201"/>
      <c r="H60" s="201"/>
      <c r="I60" s="201"/>
      <c r="O60" s="105"/>
      <c r="P60" s="105"/>
      <c r="Q60" s="105"/>
      <c r="R60" s="105"/>
      <c r="S60" s="105"/>
      <c r="T60" s="105"/>
      <c r="U60" s="105"/>
      <c r="V60" s="105"/>
      <c r="W60" s="1047"/>
      <c r="X60" s="1047"/>
      <c r="Y60" s="1047"/>
      <c r="Z60" s="1047"/>
    </row>
    <row r="61" spans="1:28" ht="12.6" customHeight="1">
      <c r="A61" s="200" t="s">
        <v>587</v>
      </c>
      <c r="B61" s="201"/>
      <c r="C61" s="201"/>
      <c r="D61" s="202"/>
      <c r="E61" s="201"/>
      <c r="F61" s="201"/>
      <c r="G61" s="201"/>
      <c r="H61" s="201"/>
      <c r="I61" s="201"/>
      <c r="O61" s="105"/>
      <c r="P61" s="105"/>
      <c r="Q61" s="105"/>
      <c r="R61" s="105"/>
      <c r="S61" s="105"/>
      <c r="T61" s="105"/>
      <c r="U61" s="105"/>
      <c r="V61" s="105"/>
      <c r="W61" s="1047"/>
      <c r="X61" s="1047"/>
      <c r="Y61" s="1047"/>
      <c r="Z61" s="1047"/>
    </row>
    <row r="62" spans="1:28">
      <c r="O62" s="14" t="s">
        <v>588</v>
      </c>
    </row>
    <row r="64" spans="1:28">
      <c r="B64" s="121" t="s">
        <v>1141</v>
      </c>
      <c r="E64" s="104">
        <f>E41+E42</f>
        <v>2434.0000000205787</v>
      </c>
      <c r="F64" s="104">
        <f t="shared" ref="F64:M64" si="0">F41+F42</f>
        <v>105680796.36366394</v>
      </c>
      <c r="G64" s="104">
        <f t="shared" si="0"/>
        <v>83319647.866680026</v>
      </c>
      <c r="H64" s="104">
        <f t="shared" si="0"/>
        <v>19496062.523063771</v>
      </c>
      <c r="I64" s="104">
        <f t="shared" si="0"/>
        <v>18364439.1907789</v>
      </c>
      <c r="J64" s="104">
        <f t="shared" si="0"/>
        <v>17973518.898116205</v>
      </c>
      <c r="K64" s="104">
        <f t="shared" si="0"/>
        <v>39573245.949185222</v>
      </c>
      <c r="L64" s="104">
        <f t="shared" si="0"/>
        <v>208477043.25401288</v>
      </c>
      <c r="M64" s="104">
        <f t="shared" si="0"/>
        <v>25051293.271811694</v>
      </c>
      <c r="O64" s="121" t="s">
        <v>1141</v>
      </c>
      <c r="R64" s="104">
        <f t="shared" ref="R64:Z64" si="1">R41+R42</f>
        <v>18175.997184699725</v>
      </c>
      <c r="S64" s="104">
        <f t="shared" si="1"/>
        <v>14170.559493751689</v>
      </c>
      <c r="T64" s="104">
        <f t="shared" si="1"/>
        <v>4005.437690948037</v>
      </c>
      <c r="U64" s="104">
        <f t="shared" si="1"/>
        <v>202504.08530932653</v>
      </c>
      <c r="V64" s="104">
        <f t="shared" si="1"/>
        <v>265192.97058726073</v>
      </c>
      <c r="W64" s="104">
        <f t="shared" si="1"/>
        <v>13505382.560409397</v>
      </c>
      <c r="X64" s="104">
        <f t="shared" si="1"/>
        <v>85111150.048990905</v>
      </c>
      <c r="Y64" s="104">
        <f t="shared" si="1"/>
        <v>78705824.517211437</v>
      </c>
      <c r="Z64" s="104">
        <f t="shared" si="1"/>
        <v>109647055.64538769</v>
      </c>
    </row>
  </sheetData>
  <mergeCells count="76">
    <mergeCell ref="A23:C23"/>
    <mergeCell ref="N23:P23"/>
    <mergeCell ref="A22:C22"/>
    <mergeCell ref="A11:C11"/>
    <mergeCell ref="A9:C9"/>
    <mergeCell ref="N12:P12"/>
    <mergeCell ref="A20:C20"/>
    <mergeCell ref="A21:C21"/>
    <mergeCell ref="E3:E6"/>
    <mergeCell ref="A3:C6"/>
    <mergeCell ref="A19:C19"/>
    <mergeCell ref="G3:G6"/>
    <mergeCell ref="I3:I5"/>
    <mergeCell ref="A10:C10"/>
    <mergeCell ref="A7:C7"/>
    <mergeCell ref="F3:F6"/>
    <mergeCell ref="A8:C8"/>
    <mergeCell ref="A17:C17"/>
    <mergeCell ref="A18:C18"/>
    <mergeCell ref="A13:C13"/>
    <mergeCell ref="A12:C12"/>
    <mergeCell ref="A16:C16"/>
    <mergeCell ref="A15:C15"/>
    <mergeCell ref="A14:C14"/>
    <mergeCell ref="W3:W6"/>
    <mergeCell ref="X3:X6"/>
    <mergeCell ref="Y3:Y6"/>
    <mergeCell ref="H3:H6"/>
    <mergeCell ref="N22:P22"/>
    <mergeCell ref="M3:M6"/>
    <mergeCell ref="L3:L6"/>
    <mergeCell ref="N11:P11"/>
    <mergeCell ref="N3:P6"/>
    <mergeCell ref="J3:J5"/>
    <mergeCell ref="N16:P16"/>
    <mergeCell ref="N13:P13"/>
    <mergeCell ref="N14:P14"/>
    <mergeCell ref="N7:P7"/>
    <mergeCell ref="N9:P9"/>
    <mergeCell ref="R3:T5"/>
    <mergeCell ref="Z3:Z6"/>
    <mergeCell ref="V3:V6"/>
    <mergeCell ref="A53:B53"/>
    <mergeCell ref="A57:B57"/>
    <mergeCell ref="N36:P36"/>
    <mergeCell ref="N27:P27"/>
    <mergeCell ref="A52:C52"/>
    <mergeCell ref="N52:P52"/>
    <mergeCell ref="N37:O37"/>
    <mergeCell ref="A37:B37"/>
    <mergeCell ref="N51:O51"/>
    <mergeCell ref="A51:B51"/>
    <mergeCell ref="A30:C30"/>
    <mergeCell ref="A36:C36"/>
    <mergeCell ref="N30:P30"/>
    <mergeCell ref="A27:C27"/>
    <mergeCell ref="U3:U6"/>
    <mergeCell ref="N17:P17"/>
    <mergeCell ref="N21:P21"/>
    <mergeCell ref="N20:P20"/>
    <mergeCell ref="N15:P15"/>
    <mergeCell ref="N19:P19"/>
    <mergeCell ref="J1:K1"/>
    <mergeCell ref="N18:P18"/>
    <mergeCell ref="N53:O53"/>
    <mergeCell ref="N57:O57"/>
    <mergeCell ref="N8:P8"/>
    <mergeCell ref="N10:P10"/>
    <mergeCell ref="K3:K6"/>
    <mergeCell ref="N25:P25"/>
    <mergeCell ref="A24:C24"/>
    <mergeCell ref="A26:C26"/>
    <mergeCell ref="N24:P24"/>
    <mergeCell ref="N26:P26"/>
    <mergeCell ref="W58:Z61"/>
    <mergeCell ref="A25:C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94" pageOrder="overThenDown" orientation="portrait" useFirstPageNumber="1" r:id="rId1"/>
  <headerFooter alignWithMargins="0">
    <oddFooter>&amp;C&amp;P</oddFooter>
  </headerFooter>
  <colBreaks count="1" manualBreakCount="1">
    <brk id="13" max="4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M71"/>
  <sheetViews>
    <sheetView tabSelected="1" view="pageBreakPreview" zoomScaleNormal="50" zoomScaleSheetLayoutView="100" workbookViewId="0">
      <selection activeCell="N3" sqref="N3:P6"/>
    </sheetView>
  </sheetViews>
  <sheetFormatPr defaultColWidth="9.140625" defaultRowHeight="15.75"/>
  <cols>
    <col min="1" max="1" width="2.28515625" style="14" customWidth="1"/>
    <col min="2" max="2" width="16.7109375" style="14" customWidth="1"/>
    <col min="3" max="3" width="1.42578125" style="14" customWidth="1"/>
    <col min="4" max="4" width="1.7109375" style="15" customWidth="1"/>
    <col min="5" max="5" width="10.7109375" style="104" customWidth="1"/>
    <col min="6" max="6" width="14.5703125" style="104" customWidth="1"/>
    <col min="7" max="9" width="15.7109375" style="104" customWidth="1"/>
    <col min="10" max="13" width="25.5703125" style="104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0" width="14" style="104" customWidth="1"/>
    <col min="21" max="22" width="19.7109375" style="104" customWidth="1"/>
    <col min="23" max="26" width="24.28515625" style="104" customWidth="1"/>
    <col min="27" max="16384" width="9.140625" style="104"/>
  </cols>
  <sheetData>
    <row r="1" spans="1:65" s="103" customFormat="1" ht="34.5" customHeight="1">
      <c r="A1" s="1070" t="s">
        <v>296</v>
      </c>
      <c r="B1" s="1070"/>
      <c r="C1" s="1070"/>
      <c r="D1" s="1070"/>
      <c r="E1" s="1070"/>
      <c r="F1" s="1070"/>
      <c r="G1" s="1070"/>
      <c r="H1" s="1070"/>
      <c r="I1" s="1070"/>
      <c r="J1" s="1048" t="s">
        <v>298</v>
      </c>
      <c r="K1" s="1048"/>
      <c r="L1" s="1048"/>
      <c r="M1" s="1048"/>
      <c r="N1" s="1070" t="s">
        <v>296</v>
      </c>
      <c r="O1" s="1070"/>
      <c r="P1" s="1070"/>
      <c r="Q1" s="1070"/>
      <c r="R1" s="1070"/>
      <c r="S1" s="1070"/>
      <c r="T1" s="1070"/>
      <c r="U1" s="1070"/>
      <c r="V1" s="1070"/>
      <c r="W1" s="1048" t="s">
        <v>297</v>
      </c>
      <c r="X1" s="1048"/>
      <c r="Y1" s="1048"/>
      <c r="Z1" s="1048"/>
    </row>
    <row r="2" spans="1:65" ht="12.95" customHeight="1" thickBot="1">
      <c r="A2" s="104"/>
      <c r="B2" s="105"/>
      <c r="C2" s="105"/>
      <c r="D2" s="106"/>
      <c r="M2" s="177" t="s">
        <v>323</v>
      </c>
      <c r="N2" s="711"/>
      <c r="O2" s="105"/>
      <c r="P2" s="105"/>
      <c r="Q2" s="106"/>
      <c r="Z2" s="177" t="s">
        <v>323</v>
      </c>
    </row>
    <row r="3" spans="1:65" s="155" customFormat="1" ht="12" customHeight="1">
      <c r="A3" s="1060" t="s">
        <v>1</v>
      </c>
      <c r="B3" s="1060"/>
      <c r="C3" s="1060"/>
      <c r="D3" s="641"/>
      <c r="E3" s="1051" t="s">
        <v>153</v>
      </c>
      <c r="F3" s="1051" t="s">
        <v>326</v>
      </c>
      <c r="G3" s="1051" t="s">
        <v>14</v>
      </c>
      <c r="H3" s="1051" t="s">
        <v>70</v>
      </c>
      <c r="I3" s="1071" t="s">
        <v>154</v>
      </c>
      <c r="J3" s="1063" t="s">
        <v>41</v>
      </c>
      <c r="K3" s="1051" t="s">
        <v>155</v>
      </c>
      <c r="L3" s="1051" t="s">
        <v>169</v>
      </c>
      <c r="M3" s="1051" t="s">
        <v>42</v>
      </c>
      <c r="N3" s="1060" t="s">
        <v>1</v>
      </c>
      <c r="O3" s="1060"/>
      <c r="P3" s="1060"/>
      <c r="Q3" s="641"/>
      <c r="R3" s="1054" t="s">
        <v>170</v>
      </c>
      <c r="S3" s="1067"/>
      <c r="T3" s="1057"/>
      <c r="U3" s="1051" t="s">
        <v>171</v>
      </c>
      <c r="V3" s="1051" t="s">
        <v>172</v>
      </c>
      <c r="W3" s="1057" t="s">
        <v>43</v>
      </c>
      <c r="X3" s="1051" t="s">
        <v>44</v>
      </c>
      <c r="Y3" s="1051" t="s">
        <v>45</v>
      </c>
      <c r="Z3" s="1054" t="s">
        <v>382</v>
      </c>
    </row>
    <row r="4" spans="1:65" s="155" customFormat="1" ht="12" customHeight="1">
      <c r="A4" s="1061"/>
      <c r="B4" s="1061"/>
      <c r="C4" s="1061"/>
      <c r="D4" s="642"/>
      <c r="E4" s="1052"/>
      <c r="F4" s="1052"/>
      <c r="G4" s="1052"/>
      <c r="H4" s="1052"/>
      <c r="I4" s="1072"/>
      <c r="J4" s="1064"/>
      <c r="K4" s="1052"/>
      <c r="L4" s="1052"/>
      <c r="M4" s="1052"/>
      <c r="N4" s="1061"/>
      <c r="O4" s="1061"/>
      <c r="P4" s="1061"/>
      <c r="Q4" s="642"/>
      <c r="R4" s="1055"/>
      <c r="S4" s="1068"/>
      <c r="T4" s="1058"/>
      <c r="U4" s="1052"/>
      <c r="V4" s="1052"/>
      <c r="W4" s="1058"/>
      <c r="X4" s="1052"/>
      <c r="Y4" s="1052"/>
      <c r="Z4" s="1055"/>
    </row>
    <row r="5" spans="1:65" s="155" customFormat="1" ht="12" customHeight="1">
      <c r="A5" s="1061"/>
      <c r="B5" s="1061"/>
      <c r="C5" s="1061"/>
      <c r="D5" s="642"/>
      <c r="E5" s="1052"/>
      <c r="F5" s="1052"/>
      <c r="G5" s="1052"/>
      <c r="H5" s="1052"/>
      <c r="I5" s="1073"/>
      <c r="J5" s="1065"/>
      <c r="K5" s="1052"/>
      <c r="L5" s="1052"/>
      <c r="M5" s="1052"/>
      <c r="N5" s="1061"/>
      <c r="O5" s="1061"/>
      <c r="P5" s="1061"/>
      <c r="Q5" s="642"/>
      <c r="R5" s="1056"/>
      <c r="S5" s="1069"/>
      <c r="T5" s="1059"/>
      <c r="U5" s="1052"/>
      <c r="V5" s="1052"/>
      <c r="W5" s="1058"/>
      <c r="X5" s="1052"/>
      <c r="Y5" s="1052"/>
      <c r="Z5" s="1055"/>
    </row>
    <row r="6" spans="1:65" s="644" customFormat="1" ht="29.25" customHeight="1">
      <c r="A6" s="1062"/>
      <c r="B6" s="1062"/>
      <c r="C6" s="1062"/>
      <c r="D6" s="673"/>
      <c r="E6" s="1053"/>
      <c r="F6" s="1053"/>
      <c r="G6" s="1053"/>
      <c r="H6" s="1053"/>
      <c r="I6" s="110" t="s">
        <v>48</v>
      </c>
      <c r="J6" s="671" t="s">
        <v>46</v>
      </c>
      <c r="K6" s="1053"/>
      <c r="L6" s="1053"/>
      <c r="M6" s="1053"/>
      <c r="N6" s="1062"/>
      <c r="O6" s="1062"/>
      <c r="P6" s="1062"/>
      <c r="Q6" s="673"/>
      <c r="R6" s="653" t="s">
        <v>61</v>
      </c>
      <c r="S6" s="653" t="s">
        <v>441</v>
      </c>
      <c r="T6" s="653" t="s">
        <v>442</v>
      </c>
      <c r="U6" s="1053"/>
      <c r="V6" s="1053"/>
      <c r="W6" s="1059"/>
      <c r="X6" s="1053"/>
      <c r="Y6" s="1053"/>
      <c r="Z6" s="1056"/>
    </row>
    <row r="7" spans="1:65" s="115" customFormat="1" ht="12.75" hidden="1" customHeight="1">
      <c r="A7" s="1066" t="s">
        <v>779</v>
      </c>
      <c r="B7" s="1066"/>
      <c r="C7" s="1066"/>
      <c r="D7" s="2"/>
      <c r="E7" s="112">
        <v>15868</v>
      </c>
      <c r="F7" s="113"/>
      <c r="G7" s="113">
        <v>603026494</v>
      </c>
      <c r="H7" s="113">
        <v>236139489</v>
      </c>
      <c r="I7" s="113">
        <v>228742370</v>
      </c>
      <c r="J7" s="113">
        <v>226443369</v>
      </c>
      <c r="K7" s="113">
        <v>267919195</v>
      </c>
      <c r="L7" s="113">
        <v>884014361</v>
      </c>
      <c r="M7" s="113">
        <v>182557765</v>
      </c>
      <c r="N7" s="1066" t="s">
        <v>779</v>
      </c>
      <c r="O7" s="1066"/>
      <c r="P7" s="1066"/>
      <c r="Q7" s="2"/>
      <c r="R7" s="112">
        <v>299953</v>
      </c>
      <c r="S7" s="113"/>
      <c r="T7" s="113"/>
      <c r="U7" s="113">
        <v>665306</v>
      </c>
      <c r="V7" s="113">
        <v>1500561</v>
      </c>
      <c r="W7" s="113">
        <v>134398980</v>
      </c>
      <c r="X7" s="113">
        <v>554575873</v>
      </c>
      <c r="Y7" s="113">
        <v>526282949</v>
      </c>
      <c r="Z7" s="113">
        <v>577217481</v>
      </c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</row>
    <row r="8" spans="1:65" s="115" customFormat="1" ht="12.75" hidden="1" customHeight="1">
      <c r="A8" s="1045" t="s">
        <v>780</v>
      </c>
      <c r="B8" s="1045"/>
      <c r="C8" s="1045"/>
      <c r="D8" s="2"/>
      <c r="E8" s="116">
        <v>15359.729863485445</v>
      </c>
      <c r="F8" s="117"/>
      <c r="G8" s="117">
        <v>494994273.78069001</v>
      </c>
      <c r="H8" s="117">
        <v>154947634.2259225</v>
      </c>
      <c r="I8" s="117">
        <v>147881489.17477137</v>
      </c>
      <c r="J8" s="117">
        <v>145674634.91233367</v>
      </c>
      <c r="K8" s="117">
        <v>265380930.84711596</v>
      </c>
      <c r="L8" s="117">
        <v>1212122873.0867617</v>
      </c>
      <c r="M8" s="117">
        <v>189058568.97157201</v>
      </c>
      <c r="N8" s="1045" t="s">
        <v>780</v>
      </c>
      <c r="O8" s="1045"/>
      <c r="P8" s="1045"/>
      <c r="Q8" s="2"/>
      <c r="R8" s="116">
        <v>245028.31251835014</v>
      </c>
      <c r="S8" s="117"/>
      <c r="T8" s="117"/>
      <c r="U8" s="117">
        <v>917907.97199039278</v>
      </c>
      <c r="V8" s="117">
        <v>1397307.4488225766</v>
      </c>
      <c r="W8" s="117">
        <v>123272356.01037998</v>
      </c>
      <c r="X8" s="117">
        <v>501494769.53363603</v>
      </c>
      <c r="Y8" s="117">
        <v>500259936.87579286</v>
      </c>
      <c r="Z8" s="117">
        <v>489940996.20230705</v>
      </c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</row>
    <row r="9" spans="1:65" s="115" customFormat="1" ht="12.75" hidden="1" customHeight="1">
      <c r="A9" s="1045" t="s">
        <v>1202</v>
      </c>
      <c r="B9" s="1045"/>
      <c r="C9" s="1045"/>
      <c r="D9" s="2"/>
      <c r="E9" s="116">
        <v>16753</v>
      </c>
      <c r="F9" s="117"/>
      <c r="G9" s="117">
        <v>487002541</v>
      </c>
      <c r="H9" s="117">
        <v>124334744</v>
      </c>
      <c r="I9" s="117">
        <v>119263459</v>
      </c>
      <c r="J9" s="117">
        <v>117073324</v>
      </c>
      <c r="K9" s="164" t="s">
        <v>66</v>
      </c>
      <c r="L9" s="117">
        <v>948584982</v>
      </c>
      <c r="M9" s="117">
        <v>292594178</v>
      </c>
      <c r="N9" s="1045" t="s">
        <v>1202</v>
      </c>
      <c r="O9" s="1045"/>
      <c r="P9" s="1045"/>
      <c r="Q9" s="2"/>
      <c r="R9" s="116">
        <v>227442</v>
      </c>
      <c r="S9" s="117"/>
      <c r="T9" s="117"/>
      <c r="U9" s="117">
        <v>2748724</v>
      </c>
      <c r="V9" s="117">
        <v>2277419</v>
      </c>
      <c r="W9" s="117">
        <v>94437596</v>
      </c>
      <c r="X9" s="117">
        <v>506459891</v>
      </c>
      <c r="Y9" s="117">
        <v>489213132</v>
      </c>
      <c r="Z9" s="117">
        <v>483138909</v>
      </c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</row>
    <row r="10" spans="1:65" s="115" customFormat="1" ht="12.75" hidden="1" customHeight="1">
      <c r="A10" s="1045" t="s">
        <v>1203</v>
      </c>
      <c r="B10" s="1045"/>
      <c r="C10" s="1045"/>
      <c r="D10" s="2"/>
      <c r="E10" s="116">
        <v>16709.810728069348</v>
      </c>
      <c r="F10" s="117"/>
      <c r="G10" s="117">
        <v>414737390.60567856</v>
      </c>
      <c r="H10" s="117">
        <v>116562601.85559039</v>
      </c>
      <c r="I10" s="117">
        <v>109429314.44336228</v>
      </c>
      <c r="J10" s="117">
        <v>107238593.52444988</v>
      </c>
      <c r="K10" s="117">
        <v>247400044.96104524</v>
      </c>
      <c r="L10" s="117">
        <v>887937777.42154884</v>
      </c>
      <c r="M10" s="117">
        <v>140865843.140623</v>
      </c>
      <c r="N10" s="1045" t="s">
        <v>1203</v>
      </c>
      <c r="O10" s="1045"/>
      <c r="P10" s="1045"/>
      <c r="Q10" s="2"/>
      <c r="R10" s="116">
        <v>228813.06455282203</v>
      </c>
      <c r="S10" s="117"/>
      <c r="T10" s="117"/>
      <c r="U10" s="117">
        <v>1021801.3551703647</v>
      </c>
      <c r="V10" s="117">
        <v>1309253.9037219542</v>
      </c>
      <c r="W10" s="117">
        <v>91350274.64845255</v>
      </c>
      <c r="X10" s="117">
        <v>401820999.30479008</v>
      </c>
      <c r="Y10" s="117">
        <v>419108300.79884535</v>
      </c>
      <c r="Z10" s="117">
        <v>408986059.54365325</v>
      </c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</row>
    <row r="11" spans="1:65" s="115" customFormat="1" ht="12.75" hidden="1" customHeight="1">
      <c r="A11" s="1045" t="s">
        <v>1204</v>
      </c>
      <c r="B11" s="1045"/>
      <c r="C11" s="1045"/>
      <c r="D11" s="2"/>
      <c r="E11" s="116">
        <v>16533.995190724807</v>
      </c>
      <c r="F11" s="117"/>
      <c r="G11" s="117">
        <v>481177186.66022843</v>
      </c>
      <c r="H11" s="117">
        <v>136657553.45562047</v>
      </c>
      <c r="I11" s="117">
        <v>129931448.67445837</v>
      </c>
      <c r="J11" s="117">
        <v>127518867.79717611</v>
      </c>
      <c r="K11" s="117">
        <v>282425075.65857679</v>
      </c>
      <c r="L11" s="98">
        <v>1094008385.2415526</v>
      </c>
      <c r="M11" s="117">
        <v>161385785.02982691</v>
      </c>
      <c r="N11" s="1045" t="s">
        <v>1204</v>
      </c>
      <c r="O11" s="1045"/>
      <c r="P11" s="1045"/>
      <c r="Q11" s="2"/>
      <c r="R11" s="116">
        <v>228948.67022142731</v>
      </c>
      <c r="S11" s="117"/>
      <c r="T11" s="117"/>
      <c r="U11" s="117">
        <v>1130274.6968304445</v>
      </c>
      <c r="V11" s="117">
        <v>1398324.8235549179</v>
      </c>
      <c r="W11" s="117">
        <v>100773783.08861336</v>
      </c>
      <c r="X11" s="117">
        <v>444122840.59282225</v>
      </c>
      <c r="Y11" s="117">
        <v>476703908.25929618</v>
      </c>
      <c r="Z11" s="117">
        <v>476118838.14378631</v>
      </c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</row>
    <row r="12" spans="1:65" s="115" customFormat="1" ht="13.7" hidden="1" customHeight="1">
      <c r="A12" s="1045" t="s">
        <v>1205</v>
      </c>
      <c r="B12" s="1045"/>
      <c r="C12" s="1045"/>
      <c r="D12" s="2"/>
      <c r="E12" s="50">
        <v>13011.99059823642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98">
        <v>1104507474.4175601</v>
      </c>
      <c r="M12" s="50">
        <v>143334000.27478242</v>
      </c>
      <c r="N12" s="1045" t="s">
        <v>1205</v>
      </c>
      <c r="O12" s="1045"/>
      <c r="P12" s="1045"/>
      <c r="Q12" s="2"/>
      <c r="R12" s="50">
        <v>193925.71732453088</v>
      </c>
      <c r="S12" s="50"/>
      <c r="T12" s="50"/>
      <c r="U12" s="50">
        <v>752804.04328510386</v>
      </c>
      <c r="V12" s="50">
        <v>1193573.853800901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</row>
    <row r="13" spans="1:65" s="115" customFormat="1" ht="6" hidden="1" customHeight="1">
      <c r="A13" s="1045" t="s">
        <v>1206</v>
      </c>
      <c r="B13" s="1045"/>
      <c r="C13" s="1045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98">
        <v>1110604457.444062</v>
      </c>
      <c r="M13" s="50">
        <v>149366518.39722168</v>
      </c>
      <c r="N13" s="1045" t="s">
        <v>1206</v>
      </c>
      <c r="O13" s="1045"/>
      <c r="P13" s="1045"/>
      <c r="Q13" s="2"/>
      <c r="R13" s="50">
        <v>166140.25630622066</v>
      </c>
      <c r="S13" s="50"/>
      <c r="T13" s="50"/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</row>
    <row r="14" spans="1:65" s="115" customFormat="1" ht="14.1" hidden="1" customHeight="1">
      <c r="A14" s="1045" t="s">
        <v>1207</v>
      </c>
      <c r="B14" s="1045"/>
      <c r="C14" s="1045"/>
      <c r="D14" s="2"/>
      <c r="E14" s="50">
        <v>12737</v>
      </c>
      <c r="F14" s="119" t="s">
        <v>753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119" t="s">
        <v>753</v>
      </c>
      <c r="L14" s="98">
        <v>1814153456.0773289</v>
      </c>
      <c r="M14" s="50">
        <v>165085444.02328008</v>
      </c>
      <c r="N14" s="1045" t="s">
        <v>1207</v>
      </c>
      <c r="O14" s="1045"/>
      <c r="P14" s="1045"/>
      <c r="Q14" s="2"/>
      <c r="R14" s="50">
        <v>155909.24169496537</v>
      </c>
      <c r="S14" s="119" t="s">
        <v>753</v>
      </c>
      <c r="T14" s="119" t="s">
        <v>753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</row>
    <row r="15" spans="1:65" s="115" customFormat="1" ht="14.1" hidden="1" customHeight="1">
      <c r="A15" s="1045" t="s">
        <v>1208</v>
      </c>
      <c r="B15" s="1045"/>
      <c r="C15" s="1045"/>
      <c r="D15" s="2"/>
      <c r="E15" s="50">
        <v>13442</v>
      </c>
      <c r="F15" s="119" t="s">
        <v>753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98">
        <v>1858282579.7641816</v>
      </c>
      <c r="M15" s="50">
        <v>160251243.33020073</v>
      </c>
      <c r="N15" s="1045" t="s">
        <v>1208</v>
      </c>
      <c r="O15" s="1045"/>
      <c r="P15" s="1045"/>
      <c r="Q15" s="2"/>
      <c r="R15" s="50">
        <v>145594.46687390516</v>
      </c>
      <c r="S15" s="119" t="s">
        <v>753</v>
      </c>
      <c r="T15" s="119" t="s">
        <v>753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</row>
    <row r="16" spans="1:65" s="115" customFormat="1" ht="14.25" hidden="1" customHeight="1">
      <c r="A16" s="1045" t="s">
        <v>1209</v>
      </c>
      <c r="B16" s="1045"/>
      <c r="C16" s="1045"/>
      <c r="D16" s="2"/>
      <c r="E16" s="50">
        <v>13388.599999999908</v>
      </c>
      <c r="F16" s="119" t="s">
        <v>753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98">
        <v>1616947529.8692384</v>
      </c>
      <c r="M16" s="50">
        <v>163700524.03846496</v>
      </c>
      <c r="N16" s="1045" t="s">
        <v>1209</v>
      </c>
      <c r="O16" s="1045"/>
      <c r="P16" s="1045"/>
      <c r="Q16" s="2"/>
      <c r="R16" s="50">
        <v>138340.60233372761</v>
      </c>
      <c r="S16" s="119" t="s">
        <v>753</v>
      </c>
      <c r="T16" s="119" t="s">
        <v>753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</row>
    <row r="17" spans="1:65" s="115" customFormat="1" ht="21" hidden="1" customHeight="1">
      <c r="A17" s="1045" t="s">
        <v>1267</v>
      </c>
      <c r="B17" s="1045"/>
      <c r="C17" s="1045"/>
      <c r="D17" s="2"/>
      <c r="E17" s="50">
        <v>13660.999999999831</v>
      </c>
      <c r="F17" s="119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98">
        <v>1677734614.1587782</v>
      </c>
      <c r="M17" s="50">
        <v>163975341.56943136</v>
      </c>
      <c r="N17" s="1045" t="s">
        <v>1267</v>
      </c>
      <c r="O17" s="1045"/>
      <c r="P17" s="1045"/>
      <c r="Q17" s="2"/>
      <c r="R17" s="50">
        <v>138234.84637123178</v>
      </c>
      <c r="S17" s="119" t="s">
        <v>754</v>
      </c>
      <c r="T17" s="119" t="s">
        <v>754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180"/>
    </row>
    <row r="18" spans="1:65" s="115" customFormat="1" ht="15.75" hidden="1" customHeight="1">
      <c r="A18" s="1045" t="s">
        <v>1271</v>
      </c>
      <c r="B18" s="1045"/>
      <c r="C18" s="1045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98">
        <v>1905911401.124707</v>
      </c>
      <c r="M18" s="50">
        <v>191003037.46149382</v>
      </c>
      <c r="N18" s="1045" t="s">
        <v>1271</v>
      </c>
      <c r="O18" s="1045"/>
      <c r="P18" s="1045"/>
      <c r="Q18" s="2"/>
      <c r="R18" s="50">
        <v>148534.99487466394</v>
      </c>
      <c r="S18" s="119" t="s">
        <v>754</v>
      </c>
      <c r="T18" s="119" t="s">
        <v>754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180"/>
    </row>
    <row r="19" spans="1:65" s="115" customFormat="1" ht="15" hidden="1" customHeight="1">
      <c r="A19" s="1045" t="s">
        <v>1272</v>
      </c>
      <c r="B19" s="1045"/>
      <c r="C19" s="1045"/>
      <c r="D19" s="2"/>
      <c r="E19" s="50">
        <v>14177.803997248742</v>
      </c>
      <c r="F19" s="712" t="s">
        <v>369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712" t="s">
        <v>369</v>
      </c>
      <c r="L19" s="98">
        <v>1892556986.2822149</v>
      </c>
      <c r="M19" s="98">
        <v>148617411.34197381</v>
      </c>
      <c r="N19" s="1045" t="s">
        <v>1272</v>
      </c>
      <c r="O19" s="1045"/>
      <c r="P19" s="1045"/>
      <c r="Q19" s="2"/>
      <c r="R19" s="50">
        <v>159165.50983377962</v>
      </c>
      <c r="S19" s="712" t="s">
        <v>369</v>
      </c>
      <c r="T19" s="712" t="s">
        <v>369</v>
      </c>
      <c r="U19" s="712" t="s">
        <v>369</v>
      </c>
      <c r="V19" s="712" t="s">
        <v>369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180"/>
    </row>
    <row r="20" spans="1:65" s="115" customFormat="1" ht="15" hidden="1" customHeight="1">
      <c r="A20" s="1045" t="s">
        <v>1273</v>
      </c>
      <c r="B20" s="1045"/>
      <c r="C20" s="1045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98">
        <v>1918058080.3343196</v>
      </c>
      <c r="M20" s="50">
        <v>190678611.62853298</v>
      </c>
      <c r="N20" s="1045" t="s">
        <v>1273</v>
      </c>
      <c r="O20" s="1045"/>
      <c r="P20" s="1045"/>
      <c r="Q20" s="2"/>
      <c r="R20" s="50">
        <v>140111.07516775819</v>
      </c>
      <c r="S20" s="117">
        <v>108761.0742814828</v>
      </c>
      <c r="T20" s="117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180"/>
    </row>
    <row r="21" spans="1:65" s="115" customFormat="1" hidden="1">
      <c r="A21" s="1045" t="s">
        <v>1274</v>
      </c>
      <c r="B21" s="1045"/>
      <c r="C21" s="1045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98">
        <v>2003052329.1130562</v>
      </c>
      <c r="M21" s="50">
        <v>190414740.88586792</v>
      </c>
      <c r="N21" s="1045" t="s">
        <v>1274</v>
      </c>
      <c r="O21" s="1045"/>
      <c r="P21" s="1045"/>
      <c r="Q21" s="2"/>
      <c r="R21" s="50">
        <v>123945.6041718116</v>
      </c>
      <c r="S21" s="117">
        <v>96355.270638620423</v>
      </c>
      <c r="T21" s="117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180"/>
    </row>
    <row r="22" spans="1:65" s="115" customFormat="1" ht="15" customHeight="1">
      <c r="A22" s="1045" t="s">
        <v>1128</v>
      </c>
      <c r="B22" s="1045"/>
      <c r="C22" s="1045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98">
        <v>1698497265.2204094</v>
      </c>
      <c r="M22" s="50">
        <v>207419774.22403622</v>
      </c>
      <c r="N22" s="1045" t="s">
        <v>1128</v>
      </c>
      <c r="O22" s="1045"/>
      <c r="P22" s="1045"/>
      <c r="Q22" s="2"/>
      <c r="R22" s="50">
        <v>129748.91678256127</v>
      </c>
      <c r="S22" s="117">
        <v>100458.06187200011</v>
      </c>
      <c r="T22" s="117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180"/>
    </row>
    <row r="23" spans="1:65" s="115" customFormat="1" ht="15" customHeight="1">
      <c r="A23" s="1045" t="s">
        <v>1129</v>
      </c>
      <c r="B23" s="1045"/>
      <c r="C23" s="1045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98">
        <v>1626676822.6598606</v>
      </c>
      <c r="M23" s="50">
        <v>218141479.24689919</v>
      </c>
      <c r="N23" s="1045" t="s">
        <v>1129</v>
      </c>
      <c r="O23" s="1045"/>
      <c r="P23" s="1045"/>
      <c r="Q23" s="2"/>
      <c r="R23" s="50">
        <v>130399.44559872786</v>
      </c>
      <c r="S23" s="50">
        <v>101399.88593268413</v>
      </c>
      <c r="T23" s="50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</row>
    <row r="24" spans="1:65" s="115" customFormat="1" ht="17.25" customHeight="1">
      <c r="A24" s="1045" t="s">
        <v>1130</v>
      </c>
      <c r="B24" s="1045"/>
      <c r="C24" s="1045"/>
      <c r="D24" s="2"/>
      <c r="E24" s="50">
        <v>15207.000000172809</v>
      </c>
      <c r="F24" s="712" t="s">
        <v>369</v>
      </c>
      <c r="G24" s="50">
        <v>547611812.77995157</v>
      </c>
      <c r="H24" s="50">
        <v>137126536.04493457</v>
      </c>
      <c r="I24" s="50">
        <v>129391786.15531978</v>
      </c>
      <c r="J24" s="50">
        <v>125999915.51610923</v>
      </c>
      <c r="K24" s="712" t="s">
        <v>1004</v>
      </c>
      <c r="L24" s="713" t="s">
        <v>821</v>
      </c>
      <c r="M24" s="119" t="s">
        <v>821</v>
      </c>
      <c r="N24" s="1045" t="s">
        <v>1130</v>
      </c>
      <c r="O24" s="1045"/>
      <c r="P24" s="1045"/>
      <c r="Q24" s="2"/>
      <c r="R24" s="50">
        <v>134428</v>
      </c>
      <c r="S24" s="117">
        <v>103546.87</v>
      </c>
      <c r="T24" s="117">
        <v>30881.29</v>
      </c>
      <c r="U24" s="712" t="s">
        <v>369</v>
      </c>
      <c r="V24" s="712" t="s">
        <v>369</v>
      </c>
      <c r="W24" s="50">
        <v>80238358.935887784</v>
      </c>
      <c r="X24" s="50">
        <v>576688747.43929529</v>
      </c>
      <c r="Y24" s="50">
        <v>517113178.12585998</v>
      </c>
      <c r="Z24" s="50">
        <v>664011122.9845506</v>
      </c>
      <c r="AA24" s="180"/>
    </row>
    <row r="25" spans="1:65" s="115" customFormat="1" ht="17.25" customHeight="1">
      <c r="A25" s="1045" t="s">
        <v>1131</v>
      </c>
      <c r="B25" s="1045"/>
      <c r="C25" s="1045"/>
      <c r="D25" s="2"/>
      <c r="E25" s="50">
        <v>15829.000000031116</v>
      </c>
      <c r="F25" s="50">
        <v>708940198.25449634</v>
      </c>
      <c r="G25" s="50">
        <v>567102429.23699069</v>
      </c>
      <c r="H25" s="50">
        <v>133161954.36866666</v>
      </c>
      <c r="I25" s="50">
        <v>124613294.69650538</v>
      </c>
      <c r="J25" s="50">
        <v>121995604.3656088</v>
      </c>
      <c r="K25" s="50">
        <v>343623497.72454458</v>
      </c>
      <c r="L25" s="98">
        <v>1709412871.6277041</v>
      </c>
      <c r="M25" s="50">
        <v>253279691.42593685</v>
      </c>
      <c r="N25" s="1045" t="s">
        <v>1131</v>
      </c>
      <c r="O25" s="1045"/>
      <c r="P25" s="1045"/>
      <c r="Q25" s="2"/>
      <c r="R25" s="50">
        <v>133471.69626538767</v>
      </c>
      <c r="S25" s="117">
        <v>103784.429826194</v>
      </c>
      <c r="T25" s="117">
        <v>29687.266439194005</v>
      </c>
      <c r="U25" s="50">
        <v>1745928.2138986546</v>
      </c>
      <c r="V25" s="50">
        <v>1920822.7590590257</v>
      </c>
      <c r="W25" s="50">
        <v>94245885.974165216</v>
      </c>
      <c r="X25" s="50">
        <v>547540193.72682142</v>
      </c>
      <c r="Y25" s="50">
        <v>520449405.38864887</v>
      </c>
      <c r="Z25" s="50">
        <v>710346699.53891146</v>
      </c>
      <c r="AA25" s="180"/>
    </row>
    <row r="26" spans="1:65" s="115" customFormat="1" ht="17.25" customHeight="1">
      <c r="A26" s="1045" t="s">
        <v>1132</v>
      </c>
      <c r="B26" s="1045"/>
      <c r="C26" s="1045"/>
      <c r="D26" s="2"/>
      <c r="E26" s="50">
        <v>15486.999999856676</v>
      </c>
      <c r="F26" s="50">
        <v>722039413.9271723</v>
      </c>
      <c r="G26" s="50">
        <v>595707112.30569518</v>
      </c>
      <c r="H26" s="50">
        <v>150102589.31661955</v>
      </c>
      <c r="I26" s="50">
        <v>140818663.1638214</v>
      </c>
      <c r="J26" s="50">
        <v>137817636.71564007</v>
      </c>
      <c r="K26" s="50">
        <v>349985543.05605161</v>
      </c>
      <c r="L26" s="98">
        <v>1919414800.3673985</v>
      </c>
      <c r="M26" s="50">
        <v>229600557.27906713</v>
      </c>
      <c r="N26" s="1045" t="s">
        <v>1132</v>
      </c>
      <c r="O26" s="1045"/>
      <c r="P26" s="1045"/>
      <c r="Q26" s="2"/>
      <c r="R26" s="50">
        <v>131242.65344171703</v>
      </c>
      <c r="S26" s="117">
        <v>101362.41762153729</v>
      </c>
      <c r="T26" s="117">
        <v>29880.235820179703</v>
      </c>
      <c r="U26" s="50">
        <v>1682623.0736105777</v>
      </c>
      <c r="V26" s="50">
        <v>1951049.3035332789</v>
      </c>
      <c r="W26" s="50">
        <v>98604434.366141617</v>
      </c>
      <c r="X26" s="50">
        <v>598318147.28366256</v>
      </c>
      <c r="Y26" s="50">
        <v>558912815.25161576</v>
      </c>
      <c r="Z26" s="50">
        <v>739829850.52408111</v>
      </c>
      <c r="AA26" s="180"/>
    </row>
    <row r="27" spans="1:65" ht="18" customHeight="1">
      <c r="A27" s="1045" t="s">
        <v>677</v>
      </c>
      <c r="B27" s="1045"/>
      <c r="C27" s="1045"/>
      <c r="D27" s="2"/>
      <c r="E27" s="50"/>
      <c r="F27" s="50"/>
      <c r="G27" s="50"/>
      <c r="H27" s="50"/>
      <c r="I27" s="50"/>
      <c r="J27" s="50"/>
      <c r="K27" s="50"/>
      <c r="L27" s="50"/>
      <c r="M27" s="50"/>
      <c r="N27" s="1045" t="s">
        <v>677</v>
      </c>
      <c r="O27" s="1045"/>
      <c r="P27" s="1045"/>
      <c r="Q27" s="2"/>
      <c r="R27" s="50"/>
      <c r="S27" s="50"/>
      <c r="T27" s="50"/>
      <c r="U27" s="50"/>
      <c r="V27" s="50"/>
      <c r="W27" s="50"/>
      <c r="X27" s="50"/>
      <c r="Y27" s="50"/>
      <c r="Z27" s="50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9"/>
      <c r="BK27" s="739"/>
      <c r="BL27" s="739"/>
      <c r="BM27" s="739"/>
    </row>
    <row r="28" spans="1:65" ht="14.1" customHeight="1">
      <c r="A28" s="661"/>
      <c r="B28" s="121" t="s">
        <v>278</v>
      </c>
      <c r="C28" s="661"/>
      <c r="D28" s="122"/>
      <c r="E28" s="99">
        <v>12662.874730958139</v>
      </c>
      <c r="F28" s="99">
        <v>210403245.71920502</v>
      </c>
      <c r="G28" s="99">
        <v>165744075.13551962</v>
      </c>
      <c r="H28" s="99">
        <v>39866497.70842053</v>
      </c>
      <c r="I28" s="99">
        <v>36924118.858530581</v>
      </c>
      <c r="J28" s="99">
        <v>35953278.511419542</v>
      </c>
      <c r="K28" s="99">
        <v>103189216.57212678</v>
      </c>
      <c r="L28" s="146">
        <v>370533275.48045224</v>
      </c>
      <c r="M28" s="99">
        <v>88232520.776111498</v>
      </c>
      <c r="N28" s="661"/>
      <c r="O28" s="121" t="s">
        <v>278</v>
      </c>
      <c r="P28" s="661"/>
      <c r="Q28" s="122"/>
      <c r="R28" s="99">
        <v>42106.595566186435</v>
      </c>
      <c r="S28" s="512">
        <v>30702.139458812086</v>
      </c>
      <c r="T28" s="512">
        <v>11404.45610737437</v>
      </c>
      <c r="U28" s="99">
        <v>622678.52938664891</v>
      </c>
      <c r="V28" s="99">
        <v>866282.25821444031</v>
      </c>
      <c r="W28" s="99">
        <v>24005373.032819621</v>
      </c>
      <c r="X28" s="99">
        <v>161155162.20100445</v>
      </c>
      <c r="Y28" s="99">
        <v>151399577.83751521</v>
      </c>
      <c r="Z28" s="99">
        <v>214382309.97477424</v>
      </c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  <c r="BM28" s="739"/>
    </row>
    <row r="29" spans="1:65" ht="14.1" customHeight="1">
      <c r="A29" s="661"/>
      <c r="B29" s="121" t="s">
        <v>1144</v>
      </c>
      <c r="C29" s="661"/>
      <c r="D29" s="122"/>
      <c r="E29" s="99">
        <v>1710.2564193616968</v>
      </c>
      <c r="F29" s="99">
        <v>115245980.28519222</v>
      </c>
      <c r="G29" s="99">
        <v>92167076.4245767</v>
      </c>
      <c r="H29" s="99">
        <v>21315820.5718357</v>
      </c>
      <c r="I29" s="99">
        <v>20021219.410258327</v>
      </c>
      <c r="J29" s="99">
        <v>19506203.57021391</v>
      </c>
      <c r="K29" s="99">
        <v>58593473.984074302</v>
      </c>
      <c r="L29" s="146">
        <v>283762380.95307434</v>
      </c>
      <c r="M29" s="99">
        <v>34353287.177552968</v>
      </c>
      <c r="N29" s="661"/>
      <c r="O29" s="121" t="s">
        <v>1144</v>
      </c>
      <c r="P29" s="661"/>
      <c r="Q29" s="122"/>
      <c r="R29" s="99">
        <v>22459.819627154251</v>
      </c>
      <c r="S29" s="512">
        <v>17222.521387601584</v>
      </c>
      <c r="T29" s="512">
        <v>5237.2982395526587</v>
      </c>
      <c r="U29" s="99">
        <v>160287.65832617148</v>
      </c>
      <c r="V29" s="99">
        <v>291915.45535019343</v>
      </c>
      <c r="W29" s="99">
        <v>15567635.776688937</v>
      </c>
      <c r="X29" s="99">
        <v>94632895.176596582</v>
      </c>
      <c r="Y29" s="99">
        <v>85759804.78991504</v>
      </c>
      <c r="Z29" s="99">
        <v>118642489.89771181</v>
      </c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  <c r="BK29" s="739"/>
      <c r="BL29" s="739"/>
      <c r="BM29" s="739"/>
    </row>
    <row r="30" spans="1:65" ht="14.1" customHeight="1">
      <c r="A30" s="661"/>
      <c r="B30" s="121" t="s">
        <v>1145</v>
      </c>
      <c r="C30" s="661"/>
      <c r="D30" s="122"/>
      <c r="E30" s="99">
        <v>849.02766834275133</v>
      </c>
      <c r="F30" s="99">
        <v>146368371.56474292</v>
      </c>
      <c r="G30" s="99">
        <v>121876641.7981822</v>
      </c>
      <c r="H30" s="99">
        <v>31707157.252542648</v>
      </c>
      <c r="I30" s="99">
        <v>30050216.435296062</v>
      </c>
      <c r="J30" s="99">
        <v>29586526.391431518</v>
      </c>
      <c r="K30" s="99">
        <v>59669517.954543963</v>
      </c>
      <c r="L30" s="146">
        <v>361396777.15136737</v>
      </c>
      <c r="M30" s="99">
        <v>38514388.513834424</v>
      </c>
      <c r="N30" s="661"/>
      <c r="O30" s="121" t="s">
        <v>1145</v>
      </c>
      <c r="P30" s="661"/>
      <c r="Q30" s="122"/>
      <c r="R30" s="99">
        <v>25739.014821273344</v>
      </c>
      <c r="S30" s="512">
        <v>20402.814375926791</v>
      </c>
      <c r="T30" s="512">
        <v>5336.2004453465515</v>
      </c>
      <c r="U30" s="99">
        <v>176562.17608017247</v>
      </c>
      <c r="V30" s="99">
        <v>247062.10139404191</v>
      </c>
      <c r="W30" s="99">
        <v>21804269.137129303</v>
      </c>
      <c r="X30" s="99">
        <v>124536742.90066151</v>
      </c>
      <c r="Y30" s="99">
        <v>116010804.70389977</v>
      </c>
      <c r="Z30" s="99">
        <v>145457828.58487085</v>
      </c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  <c r="BM30" s="739"/>
    </row>
    <row r="31" spans="1:65" ht="14.1" customHeight="1">
      <c r="A31" s="661"/>
      <c r="B31" s="121" t="s">
        <v>1146</v>
      </c>
      <c r="C31" s="661"/>
      <c r="D31" s="122"/>
      <c r="E31" s="99">
        <v>154.48591803607366</v>
      </c>
      <c r="F31" s="99">
        <v>66494476.302579395</v>
      </c>
      <c r="G31" s="99">
        <v>56560261.182962611</v>
      </c>
      <c r="H31" s="99">
        <v>15626794.913147474</v>
      </c>
      <c r="I31" s="99">
        <v>14252494.05364486</v>
      </c>
      <c r="J31" s="99">
        <v>13912010.248580582</v>
      </c>
      <c r="K31" s="99">
        <v>37239853.037716173</v>
      </c>
      <c r="L31" s="146">
        <v>235391810.63309306</v>
      </c>
      <c r="M31" s="99">
        <v>21729125.397208046</v>
      </c>
      <c r="N31" s="661"/>
      <c r="O31" s="121" t="s">
        <v>1146</v>
      </c>
      <c r="P31" s="661"/>
      <c r="Q31" s="122"/>
      <c r="R31" s="99">
        <v>10616.344479723484</v>
      </c>
      <c r="S31" s="512">
        <v>8548.0476623461691</v>
      </c>
      <c r="T31" s="512">
        <v>2068.2968173773152</v>
      </c>
      <c r="U31" s="99">
        <v>103672.93192284594</v>
      </c>
      <c r="V31" s="99">
        <v>101451.82804828309</v>
      </c>
      <c r="W31" s="99">
        <v>10878870.844359888</v>
      </c>
      <c r="X31" s="99">
        <v>58416183.499573335</v>
      </c>
      <c r="Y31" s="99">
        <v>55046506.587484255</v>
      </c>
      <c r="Z31" s="99">
        <v>69499605.282060623</v>
      </c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  <c r="BK31" s="739"/>
      <c r="BL31" s="739"/>
      <c r="BM31" s="739"/>
    </row>
    <row r="32" spans="1:65" ht="14.1" customHeight="1">
      <c r="A32" s="661"/>
      <c r="B32" s="121" t="s">
        <v>1147</v>
      </c>
      <c r="C32" s="661"/>
      <c r="D32" s="122"/>
      <c r="E32" s="99">
        <v>82.35526315800017</v>
      </c>
      <c r="F32" s="99">
        <v>83730717.606454954</v>
      </c>
      <c r="G32" s="99">
        <v>70975793.728454947</v>
      </c>
      <c r="H32" s="99">
        <v>21949685.494673323</v>
      </c>
      <c r="I32" s="99">
        <v>21027424.110091701</v>
      </c>
      <c r="J32" s="99">
        <v>20777952.151994318</v>
      </c>
      <c r="K32" s="99">
        <v>37808435.282589488</v>
      </c>
      <c r="L32" s="146">
        <v>335798385.28141195</v>
      </c>
      <c r="M32" s="99">
        <v>26772899.465360053</v>
      </c>
      <c r="N32" s="661"/>
      <c r="O32" s="121" t="s">
        <v>1147</v>
      </c>
      <c r="P32" s="661"/>
      <c r="Q32" s="122"/>
      <c r="R32" s="99">
        <v>13378.878947379597</v>
      </c>
      <c r="S32" s="512">
        <v>10751.894736850751</v>
      </c>
      <c r="T32" s="512">
        <v>2626.9842105288462</v>
      </c>
      <c r="U32" s="99">
        <v>154190.77789473726</v>
      </c>
      <c r="V32" s="99">
        <v>176802.66052631949</v>
      </c>
      <c r="W32" s="99">
        <v>12343990.185143739</v>
      </c>
      <c r="X32" s="99">
        <v>74907585.752826124</v>
      </c>
      <c r="Y32" s="99">
        <v>64170910.175801747</v>
      </c>
      <c r="Z32" s="99">
        <v>82236865.692665488</v>
      </c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</row>
    <row r="33" spans="1:65" ht="14.1" customHeight="1">
      <c r="A33" s="661"/>
      <c r="B33" s="121" t="s">
        <v>1148</v>
      </c>
      <c r="C33" s="661"/>
      <c r="D33" s="122"/>
      <c r="E33" s="99">
        <v>28</v>
      </c>
      <c r="F33" s="99">
        <v>99796622.449000016</v>
      </c>
      <c r="G33" s="99">
        <v>88383264.035999998</v>
      </c>
      <c r="H33" s="99">
        <v>19636633.375999998</v>
      </c>
      <c r="I33" s="99">
        <v>18543190.296</v>
      </c>
      <c r="J33" s="99">
        <v>18081665.842000004</v>
      </c>
      <c r="K33" s="99">
        <v>53485046.225000009</v>
      </c>
      <c r="L33" s="146">
        <v>332532170.86799997</v>
      </c>
      <c r="M33" s="99">
        <v>19998335.948999994</v>
      </c>
      <c r="N33" s="661"/>
      <c r="O33" s="121" t="s">
        <v>1148</v>
      </c>
      <c r="P33" s="661"/>
      <c r="Q33" s="122"/>
      <c r="R33" s="99">
        <v>16942</v>
      </c>
      <c r="S33" s="512">
        <v>13735</v>
      </c>
      <c r="T33" s="512">
        <v>3207</v>
      </c>
      <c r="U33" s="99">
        <v>465231</v>
      </c>
      <c r="V33" s="99">
        <v>267535</v>
      </c>
      <c r="W33" s="99">
        <v>14004295.390000001</v>
      </c>
      <c r="X33" s="99">
        <v>84669577.753000036</v>
      </c>
      <c r="Y33" s="99">
        <v>86525211.157000005</v>
      </c>
      <c r="Z33" s="99">
        <v>109610751.09200001</v>
      </c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</row>
    <row r="34" spans="1:65" ht="13.5" customHeight="1">
      <c r="A34" s="1045" t="s">
        <v>678</v>
      </c>
      <c r="B34" s="1045"/>
      <c r="C34" s="1045"/>
      <c r="D34" s="2"/>
      <c r="E34" s="99"/>
      <c r="F34" s="99"/>
      <c r="G34" s="99"/>
      <c r="H34" s="99"/>
      <c r="I34" s="99"/>
      <c r="J34" s="99"/>
      <c r="K34" s="99"/>
      <c r="L34" s="99"/>
      <c r="M34" s="99"/>
      <c r="N34" s="1045" t="s">
        <v>678</v>
      </c>
      <c r="O34" s="1045"/>
      <c r="P34" s="1045"/>
      <c r="Q34" s="2"/>
      <c r="R34" s="99"/>
      <c r="S34" s="99"/>
      <c r="T34" s="99"/>
      <c r="U34" s="99"/>
      <c r="V34" s="99"/>
      <c r="W34" s="99"/>
      <c r="X34" s="99"/>
      <c r="Y34" s="99"/>
      <c r="Z34" s="9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</row>
    <row r="35" spans="1:65" ht="14.1" customHeight="1">
      <c r="A35" s="661"/>
      <c r="B35" s="62" t="s">
        <v>679</v>
      </c>
      <c r="C35" s="661"/>
      <c r="D35" s="122"/>
      <c r="E35" s="99">
        <v>6358.3963791770602</v>
      </c>
      <c r="F35" s="99">
        <v>28829634.897257891</v>
      </c>
      <c r="G35" s="99">
        <v>18189879.991568074</v>
      </c>
      <c r="H35" s="99">
        <v>3249486.1707808101</v>
      </c>
      <c r="I35" s="99">
        <v>2426830.439921712</v>
      </c>
      <c r="J35" s="99">
        <v>2166449.0709504872</v>
      </c>
      <c r="K35" s="99">
        <v>41035958.268999137</v>
      </c>
      <c r="L35" s="146">
        <v>129920050.8256962</v>
      </c>
      <c r="M35" s="99">
        <v>33661672.254586622</v>
      </c>
      <c r="N35" s="661"/>
      <c r="O35" s="62" t="s">
        <v>679</v>
      </c>
      <c r="P35" s="661"/>
      <c r="Q35" s="122"/>
      <c r="R35" s="99">
        <v>16353.788720991597</v>
      </c>
      <c r="S35" s="512">
        <v>12078.027030297035</v>
      </c>
      <c r="T35" s="512">
        <v>4275.761690694545</v>
      </c>
      <c r="U35" s="99">
        <v>235100.26167205942</v>
      </c>
      <c r="V35" s="99">
        <v>391737.72940696427</v>
      </c>
      <c r="W35" s="99">
        <v>4825905.8339287732</v>
      </c>
      <c r="X35" s="99">
        <v>10521678.10322251</v>
      </c>
      <c r="Y35" s="99">
        <v>19567204.115300212</v>
      </c>
      <c r="Z35" s="99">
        <v>29614154.921801563</v>
      </c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  <c r="BK35" s="739"/>
      <c r="BL35" s="739"/>
      <c r="BM35" s="739"/>
    </row>
    <row r="36" spans="1:65" ht="14.1" customHeight="1">
      <c r="A36" s="661"/>
      <c r="B36" s="62" t="s">
        <v>680</v>
      </c>
      <c r="C36" s="661"/>
      <c r="D36" s="122"/>
      <c r="E36" s="99">
        <v>1999.1372680519769</v>
      </c>
      <c r="F36" s="99">
        <v>22303083.71481698</v>
      </c>
      <c r="G36" s="99">
        <v>17902303.190761473</v>
      </c>
      <c r="H36" s="99">
        <v>4709437.2035517674</v>
      </c>
      <c r="I36" s="99">
        <v>4260915.0491538141</v>
      </c>
      <c r="J36" s="99">
        <v>4080993.1662605773</v>
      </c>
      <c r="K36" s="99">
        <v>13372327.34935021</v>
      </c>
      <c r="L36" s="146">
        <v>41129603.877549313</v>
      </c>
      <c r="M36" s="99">
        <v>14226429.325675778</v>
      </c>
      <c r="N36" s="661"/>
      <c r="O36" s="62" t="s">
        <v>680</v>
      </c>
      <c r="P36" s="661"/>
      <c r="Q36" s="122"/>
      <c r="R36" s="99">
        <v>8042.8327193461992</v>
      </c>
      <c r="S36" s="512">
        <v>5965.4266289644447</v>
      </c>
      <c r="T36" s="512">
        <v>2077.4060903817599</v>
      </c>
      <c r="U36" s="99">
        <v>117195.7044302639</v>
      </c>
      <c r="V36" s="99">
        <v>120507.75099680458</v>
      </c>
      <c r="W36" s="99">
        <v>3492563.728931</v>
      </c>
      <c r="X36" s="99">
        <v>15919775.993755404</v>
      </c>
      <c r="Y36" s="99">
        <v>16231686.111986952</v>
      </c>
      <c r="Z36" s="99">
        <v>22528471.919990484</v>
      </c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739"/>
      <c r="BL36" s="739"/>
      <c r="BM36" s="739"/>
    </row>
    <row r="37" spans="1:65" ht="14.1" customHeight="1">
      <c r="A37" s="121"/>
      <c r="B37" s="62" t="s">
        <v>682</v>
      </c>
      <c r="C37" s="121"/>
      <c r="D37" s="122"/>
      <c r="E37" s="99">
        <v>2818.8980912644447</v>
      </c>
      <c r="F37" s="99">
        <v>53652279.03535644</v>
      </c>
      <c r="G37" s="99">
        <v>40936419.559013546</v>
      </c>
      <c r="H37" s="99">
        <v>10518285.051883906</v>
      </c>
      <c r="I37" s="99">
        <v>9742948.0896306746</v>
      </c>
      <c r="J37" s="99">
        <v>9490972.8988690749</v>
      </c>
      <c r="K37" s="99">
        <v>22953061.38060502</v>
      </c>
      <c r="L37" s="146">
        <v>80196545.391603306</v>
      </c>
      <c r="M37" s="99">
        <v>20728367.68054482</v>
      </c>
      <c r="N37" s="121"/>
      <c r="O37" s="62" t="s">
        <v>682</v>
      </c>
      <c r="P37" s="121"/>
      <c r="Q37" s="122"/>
      <c r="R37" s="99">
        <v>15216.159338646377</v>
      </c>
      <c r="S37" s="512">
        <v>11419.147066258764</v>
      </c>
      <c r="T37" s="512">
        <v>3797.0122723876138</v>
      </c>
      <c r="U37" s="99">
        <v>155265.88428709016</v>
      </c>
      <c r="V37" s="99">
        <v>218532.03560764791</v>
      </c>
      <c r="W37" s="99">
        <v>6897346.8613980776</v>
      </c>
      <c r="X37" s="99">
        <v>39211426.38840735</v>
      </c>
      <c r="Y37" s="99">
        <v>37739745.831473961</v>
      </c>
      <c r="Z37" s="99">
        <v>53724373.427755922</v>
      </c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</row>
    <row r="38" spans="1:65" ht="14.1" customHeight="1">
      <c r="A38" s="121"/>
      <c r="B38" s="62" t="s">
        <v>684</v>
      </c>
      <c r="C38" s="121"/>
      <c r="D38" s="122"/>
      <c r="E38" s="99">
        <v>2273.1924257380215</v>
      </c>
      <c r="F38" s="99">
        <v>90953381.213737845</v>
      </c>
      <c r="G38" s="99">
        <v>73147146.478809133</v>
      </c>
      <c r="H38" s="99">
        <v>18742478.551646393</v>
      </c>
      <c r="I38" s="99">
        <v>17437893.449759997</v>
      </c>
      <c r="J38" s="99">
        <v>17137067.485423088</v>
      </c>
      <c r="K38" s="99">
        <v>42708239.52135013</v>
      </c>
      <c r="L38" s="146">
        <v>168558472.30281439</v>
      </c>
      <c r="M38" s="99">
        <v>32026731.464818191</v>
      </c>
      <c r="N38" s="121"/>
      <c r="O38" s="62" t="s">
        <v>684</v>
      </c>
      <c r="P38" s="121"/>
      <c r="Q38" s="122"/>
      <c r="R38" s="99">
        <v>24181.778918960517</v>
      </c>
      <c r="S38" s="512">
        <v>18722.726784383245</v>
      </c>
      <c r="T38" s="512">
        <v>5459.0521345772922</v>
      </c>
      <c r="U38" s="99">
        <v>235884.786688391</v>
      </c>
      <c r="V38" s="99">
        <v>321032.70744574221</v>
      </c>
      <c r="W38" s="99">
        <v>12516044.906726141</v>
      </c>
      <c r="X38" s="99">
        <v>71009660.17640166</v>
      </c>
      <c r="Y38" s="99">
        <v>66227808.477824189</v>
      </c>
      <c r="Z38" s="99">
        <v>96072457.473090574</v>
      </c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</row>
    <row r="39" spans="1:65" ht="14.1" customHeight="1">
      <c r="A39" s="121"/>
      <c r="B39" s="62" t="s">
        <v>686</v>
      </c>
      <c r="C39" s="121"/>
      <c r="D39" s="122"/>
      <c r="E39" s="99">
        <v>1018.064135244258</v>
      </c>
      <c r="F39" s="99">
        <v>91748825.415301412</v>
      </c>
      <c r="G39" s="99">
        <v>74093911.740531459</v>
      </c>
      <c r="H39" s="99">
        <v>17946347.684556413</v>
      </c>
      <c r="I39" s="99">
        <v>16983996.919914939</v>
      </c>
      <c r="J39" s="99">
        <v>16643910.493617527</v>
      </c>
      <c r="K39" s="99">
        <v>40231861.90244396</v>
      </c>
      <c r="L39" s="146">
        <v>190721204.80746961</v>
      </c>
      <c r="M39" s="99">
        <v>22335131.705688585</v>
      </c>
      <c r="N39" s="121"/>
      <c r="O39" s="62" t="s">
        <v>686</v>
      </c>
      <c r="P39" s="121"/>
      <c r="Q39" s="122"/>
      <c r="R39" s="99">
        <v>16137.481548868896</v>
      </c>
      <c r="S39" s="512">
        <v>12497.100904738121</v>
      </c>
      <c r="T39" s="512">
        <v>3640.3806441307775</v>
      </c>
      <c r="U39" s="99">
        <v>105508.75998406956</v>
      </c>
      <c r="V39" s="99">
        <v>140604.34075473077</v>
      </c>
      <c r="W39" s="99">
        <v>12001172.485781414</v>
      </c>
      <c r="X39" s="99">
        <v>72253124.738927945</v>
      </c>
      <c r="Y39" s="99">
        <v>67513643.913510263</v>
      </c>
      <c r="Z39" s="99">
        <v>94650929.860304177</v>
      </c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</row>
    <row r="40" spans="1:65" ht="14.1" customHeight="1">
      <c r="A40" s="121"/>
      <c r="B40" s="62" t="s">
        <v>688</v>
      </c>
      <c r="C40" s="121"/>
      <c r="D40" s="122"/>
      <c r="E40" s="99">
        <v>734.67539119687797</v>
      </c>
      <c r="F40" s="99">
        <v>142968479.32857293</v>
      </c>
      <c r="G40" s="99">
        <v>117400706.32628931</v>
      </c>
      <c r="H40" s="99">
        <v>30389203.354799084</v>
      </c>
      <c r="I40" s="99">
        <v>28752063.257428747</v>
      </c>
      <c r="J40" s="99">
        <v>28186839.330449276</v>
      </c>
      <c r="K40" s="99">
        <v>57663551.128375277</v>
      </c>
      <c r="L40" s="146">
        <v>365562523.64997804</v>
      </c>
      <c r="M40" s="99">
        <v>40412672.772752307</v>
      </c>
      <c r="N40" s="121"/>
      <c r="O40" s="62" t="s">
        <v>688</v>
      </c>
      <c r="P40" s="121"/>
      <c r="Q40" s="122"/>
      <c r="R40" s="99">
        <v>19324.662495962169</v>
      </c>
      <c r="S40" s="512">
        <v>15144.49818209319</v>
      </c>
      <c r="T40" s="512">
        <v>4180.1643138689842</v>
      </c>
      <c r="U40" s="99">
        <v>169270.23701085811</v>
      </c>
      <c r="V40" s="99">
        <v>227486.15459129878</v>
      </c>
      <c r="W40" s="99">
        <v>19689712.860585585</v>
      </c>
      <c r="X40" s="99">
        <v>119999088.66986966</v>
      </c>
      <c r="Y40" s="99">
        <v>110507303.63474096</v>
      </c>
      <c r="Z40" s="99">
        <v>142158209.2076714</v>
      </c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  <c r="BM40" s="739"/>
    </row>
    <row r="41" spans="1:65" ht="14.1" customHeight="1">
      <c r="A41" s="121"/>
      <c r="B41" s="62" t="s">
        <v>690</v>
      </c>
      <c r="C41" s="121"/>
      <c r="D41" s="122"/>
      <c r="E41" s="99">
        <v>134.88964474491416</v>
      </c>
      <c r="F41" s="99">
        <v>57624874.117133111</v>
      </c>
      <c r="G41" s="99">
        <v>49369788.839663573</v>
      </c>
      <c r="H41" s="99">
        <v>11619912.030687438</v>
      </c>
      <c r="I41" s="99">
        <v>10794442.413206734</v>
      </c>
      <c r="J41" s="99">
        <v>10602258.886827819</v>
      </c>
      <c r="K41" s="99">
        <v>22785105.897020008</v>
      </c>
      <c r="L41" s="146">
        <v>182771959.99757734</v>
      </c>
      <c r="M41" s="99">
        <v>14968536.590656009</v>
      </c>
      <c r="N41" s="121"/>
      <c r="O41" s="62" t="s">
        <v>690</v>
      </c>
      <c r="P41" s="121"/>
      <c r="Q41" s="122"/>
      <c r="R41" s="99">
        <v>7190.9687576940705</v>
      </c>
      <c r="S41" s="512">
        <v>5766.0281765663813</v>
      </c>
      <c r="T41" s="512">
        <v>1424.9405811276888</v>
      </c>
      <c r="U41" s="99">
        <v>39009.883394134638</v>
      </c>
      <c r="V41" s="99">
        <v>73479.756526204656</v>
      </c>
      <c r="W41" s="99">
        <v>7919904.6103598336</v>
      </c>
      <c r="X41" s="99">
        <v>49566183.32146059</v>
      </c>
      <c r="Y41" s="99">
        <v>48457082.230895862</v>
      </c>
      <c r="Z41" s="99">
        <v>58458427.830893978</v>
      </c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39"/>
    </row>
    <row r="42" spans="1:65" ht="14.1" customHeight="1">
      <c r="A42" s="121"/>
      <c r="B42" s="62" t="s">
        <v>692</v>
      </c>
      <c r="C42" s="121"/>
      <c r="D42" s="122"/>
      <c r="E42" s="99">
        <v>81.746664439103398</v>
      </c>
      <c r="F42" s="99">
        <v>58167426.235997498</v>
      </c>
      <c r="G42" s="99">
        <v>50882335.388059393</v>
      </c>
      <c r="H42" s="99">
        <v>13565969.681713901</v>
      </c>
      <c r="I42" s="99">
        <v>12822767.286804885</v>
      </c>
      <c r="J42" s="99">
        <v>12562938.280241998</v>
      </c>
      <c r="K42" s="99">
        <v>29022706.558907114</v>
      </c>
      <c r="L42" s="146">
        <v>182219421.03571108</v>
      </c>
      <c r="M42" s="99">
        <v>15411250.367344718</v>
      </c>
      <c r="N42" s="121"/>
      <c r="O42" s="62" t="s">
        <v>692</v>
      </c>
      <c r="P42" s="121"/>
      <c r="Q42" s="122"/>
      <c r="R42" s="99">
        <v>6339.9809412472814</v>
      </c>
      <c r="S42" s="512">
        <v>4860.4628482361968</v>
      </c>
      <c r="T42" s="512">
        <v>1479.5180930110846</v>
      </c>
      <c r="U42" s="99">
        <v>66743.556143708876</v>
      </c>
      <c r="V42" s="99">
        <v>85219.828203886718</v>
      </c>
      <c r="W42" s="99">
        <v>8522841.4044306595</v>
      </c>
      <c r="X42" s="99">
        <v>56958131.570617236</v>
      </c>
      <c r="Y42" s="99">
        <v>48455890.633883573</v>
      </c>
      <c r="Z42" s="99">
        <v>56814268.528574422</v>
      </c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</row>
    <row r="43" spans="1:65" ht="14.1" customHeight="1">
      <c r="A43" s="121"/>
      <c r="B43" s="62" t="s">
        <v>694</v>
      </c>
      <c r="C43" s="121"/>
      <c r="D43" s="122"/>
      <c r="E43" s="99">
        <v>56</v>
      </c>
      <c r="F43" s="99">
        <v>106350183.15100002</v>
      </c>
      <c r="G43" s="99">
        <v>92429996.615999997</v>
      </c>
      <c r="H43" s="99">
        <v>25895664.265000004</v>
      </c>
      <c r="I43" s="99">
        <v>24928318.154000007</v>
      </c>
      <c r="J43" s="99">
        <v>24591071.932999998</v>
      </c>
      <c r="K43" s="99">
        <v>46644121.759000011</v>
      </c>
      <c r="L43" s="146">
        <v>412420614.38499987</v>
      </c>
      <c r="M43" s="99">
        <v>21705628.662999999</v>
      </c>
      <c r="N43" s="121"/>
      <c r="O43" s="62" t="s">
        <v>694</v>
      </c>
      <c r="P43" s="121"/>
      <c r="Q43" s="122"/>
      <c r="R43" s="99">
        <v>12137</v>
      </c>
      <c r="S43" s="512">
        <v>9912</v>
      </c>
      <c r="T43" s="512">
        <v>2225</v>
      </c>
      <c r="U43" s="99">
        <v>226284</v>
      </c>
      <c r="V43" s="99">
        <v>280403</v>
      </c>
      <c r="W43" s="99">
        <v>14160972.605</v>
      </c>
      <c r="X43" s="99">
        <v>102160256.12799999</v>
      </c>
      <c r="Y43" s="99">
        <v>85559729.049999982</v>
      </c>
      <c r="Z43" s="99">
        <v>119348348.362</v>
      </c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</row>
    <row r="44" spans="1:65" ht="14.1" customHeight="1">
      <c r="A44" s="121"/>
      <c r="B44" s="62" t="s">
        <v>696</v>
      </c>
      <c r="C44" s="121"/>
      <c r="D44" s="122"/>
      <c r="E44" s="99">
        <v>12</v>
      </c>
      <c r="F44" s="99">
        <v>69441246.818000004</v>
      </c>
      <c r="G44" s="99">
        <v>61354624.175000004</v>
      </c>
      <c r="H44" s="99">
        <v>13465805.322000001</v>
      </c>
      <c r="I44" s="99">
        <v>12668488.104</v>
      </c>
      <c r="J44" s="99">
        <v>12355135.17</v>
      </c>
      <c r="K44" s="99">
        <v>33568609.289999999</v>
      </c>
      <c r="L44" s="146">
        <v>165914404.09400001</v>
      </c>
      <c r="M44" s="99">
        <v>14124136.453999998</v>
      </c>
      <c r="N44" s="121"/>
      <c r="O44" s="62" t="s">
        <v>696</v>
      </c>
      <c r="P44" s="121"/>
      <c r="Q44" s="122"/>
      <c r="R44" s="99">
        <v>6318</v>
      </c>
      <c r="S44" s="512">
        <v>4997</v>
      </c>
      <c r="T44" s="512">
        <v>1321</v>
      </c>
      <c r="U44" s="99">
        <v>332360</v>
      </c>
      <c r="V44" s="99">
        <v>92046</v>
      </c>
      <c r="W44" s="99">
        <v>8577969.0690000001</v>
      </c>
      <c r="X44" s="99">
        <v>60718822.193000004</v>
      </c>
      <c r="Y44" s="99">
        <v>58652721.251999997</v>
      </c>
      <c r="Z44" s="99">
        <v>66460208.991999991</v>
      </c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</row>
    <row r="45" spans="1:65" ht="14.1" customHeight="1">
      <c r="A45" s="1045" t="s">
        <v>697</v>
      </c>
      <c r="B45" s="1045"/>
      <c r="C45" s="1045"/>
      <c r="D45" s="122"/>
      <c r="E45" s="99"/>
      <c r="F45" s="99"/>
      <c r="G45" s="99"/>
      <c r="H45" s="99"/>
      <c r="I45" s="99"/>
      <c r="J45" s="99"/>
      <c r="K45" s="99"/>
      <c r="L45" s="99"/>
      <c r="M45" s="99"/>
      <c r="N45" s="1045" t="s">
        <v>697</v>
      </c>
      <c r="O45" s="1045"/>
      <c r="P45" s="1045"/>
      <c r="Q45" s="122"/>
      <c r="R45" s="99"/>
      <c r="S45" s="99"/>
      <c r="T45" s="99"/>
      <c r="U45" s="99"/>
      <c r="V45" s="99"/>
      <c r="W45" s="99"/>
      <c r="X45" s="99"/>
      <c r="Y45" s="99"/>
      <c r="Z45" s="9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  <c r="BM45" s="739"/>
    </row>
    <row r="46" spans="1:65" ht="14.1" customHeight="1">
      <c r="A46" s="121"/>
      <c r="B46" s="62" t="s">
        <v>679</v>
      </c>
      <c r="C46" s="121"/>
      <c r="D46" s="122"/>
      <c r="E46" s="99">
        <v>6177.2941802960904</v>
      </c>
      <c r="F46" s="99">
        <v>20479643.895707056</v>
      </c>
      <c r="G46" s="99">
        <v>12159799.897014149</v>
      </c>
      <c r="H46" s="99">
        <v>2250052.8522888953</v>
      </c>
      <c r="I46" s="99">
        <v>1454415.7660503446</v>
      </c>
      <c r="J46" s="99">
        <v>1231636.6005824197</v>
      </c>
      <c r="K46" s="99">
        <v>39351645.91296979</v>
      </c>
      <c r="L46" s="146">
        <v>117071217.62264982</v>
      </c>
      <c r="M46" s="99">
        <v>32549995.901116163</v>
      </c>
      <c r="N46" s="121"/>
      <c r="O46" s="62" t="s">
        <v>679</v>
      </c>
      <c r="P46" s="121"/>
      <c r="Q46" s="122"/>
      <c r="R46" s="99">
        <v>15463.183586241092</v>
      </c>
      <c r="S46" s="512">
        <v>11402.621793471651</v>
      </c>
      <c r="T46" s="512">
        <v>4060.5617927694225</v>
      </c>
      <c r="U46" s="99">
        <v>221785.56931814412</v>
      </c>
      <c r="V46" s="99">
        <v>341686.13040329301</v>
      </c>
      <c r="W46" s="99">
        <v>4227553.2805149704</v>
      </c>
      <c r="X46" s="99">
        <v>13263564.377337828</v>
      </c>
      <c r="Y46" s="99">
        <v>15680438.507181704</v>
      </c>
      <c r="Z46" s="99">
        <v>23149369.546136726</v>
      </c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  <c r="BK46" s="739"/>
      <c r="BL46" s="739"/>
      <c r="BM46" s="739"/>
    </row>
    <row r="47" spans="1:65" ht="14.1" customHeight="1">
      <c r="A47" s="121"/>
      <c r="B47" s="62" t="s">
        <v>680</v>
      </c>
      <c r="C47" s="121"/>
      <c r="D47" s="122"/>
      <c r="E47" s="99">
        <v>1961.4754205119775</v>
      </c>
      <c r="F47" s="99">
        <v>18902152.903938379</v>
      </c>
      <c r="G47" s="99">
        <v>15592730.473218601</v>
      </c>
      <c r="H47" s="99">
        <v>4704727.2876643753</v>
      </c>
      <c r="I47" s="99">
        <v>4323200.99337593</v>
      </c>
      <c r="J47" s="99">
        <v>4145596.7324517621</v>
      </c>
      <c r="K47" s="99">
        <v>13944922.274277121</v>
      </c>
      <c r="L47" s="146">
        <v>38702968.379318178</v>
      </c>
      <c r="M47" s="99">
        <v>13050423.511738213</v>
      </c>
      <c r="N47" s="121"/>
      <c r="O47" s="62" t="s">
        <v>680</v>
      </c>
      <c r="P47" s="121"/>
      <c r="Q47" s="122"/>
      <c r="R47" s="99">
        <v>7512.9233933991472</v>
      </c>
      <c r="S47" s="512">
        <v>5599.1179772048581</v>
      </c>
      <c r="T47" s="512">
        <v>1913.8054161942944</v>
      </c>
      <c r="U47" s="99">
        <v>110600.2823246929</v>
      </c>
      <c r="V47" s="99">
        <v>133313.27121332879</v>
      </c>
      <c r="W47" s="99">
        <v>3290964.6137475022</v>
      </c>
      <c r="X47" s="99">
        <v>15230754.66124621</v>
      </c>
      <c r="Y47" s="99">
        <v>14763014.532055238</v>
      </c>
      <c r="Z47" s="99">
        <v>19449086.299359132</v>
      </c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  <c r="BM47" s="739"/>
    </row>
    <row r="48" spans="1:65" ht="14.1" customHeight="1">
      <c r="A48" s="121"/>
      <c r="B48" s="62" t="s">
        <v>682</v>
      </c>
      <c r="C48" s="121"/>
      <c r="D48" s="122"/>
      <c r="E48" s="99">
        <v>2944.8163724395281</v>
      </c>
      <c r="F48" s="99">
        <v>54924784.61248441</v>
      </c>
      <c r="G48" s="99">
        <v>41106090.585125357</v>
      </c>
      <c r="H48" s="99">
        <v>11228517.758913781</v>
      </c>
      <c r="I48" s="99">
        <v>10417114.689090507</v>
      </c>
      <c r="J48" s="99">
        <v>10140296.665886866</v>
      </c>
      <c r="K48" s="99">
        <v>22952946.236199632</v>
      </c>
      <c r="L48" s="146">
        <v>86566992.143157691</v>
      </c>
      <c r="M48" s="99">
        <v>21674041.618161295</v>
      </c>
      <c r="N48" s="121"/>
      <c r="O48" s="62" t="s">
        <v>682</v>
      </c>
      <c r="P48" s="121"/>
      <c r="Q48" s="122"/>
      <c r="R48" s="99">
        <v>15055.353504373426</v>
      </c>
      <c r="S48" s="512">
        <v>11325.112310958624</v>
      </c>
      <c r="T48" s="512">
        <v>3730.2411934147999</v>
      </c>
      <c r="U48" s="99">
        <v>161367.98252641875</v>
      </c>
      <c r="V48" s="99">
        <v>229343.29003378871</v>
      </c>
      <c r="W48" s="99">
        <v>7170973.1012148913</v>
      </c>
      <c r="X48" s="99">
        <v>41582664.142165445</v>
      </c>
      <c r="Y48" s="99">
        <v>38515284.155332871</v>
      </c>
      <c r="Z48" s="99">
        <v>54698169.48414477</v>
      </c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  <c r="BM48" s="739"/>
    </row>
    <row r="49" spans="1:65" ht="14.1" customHeight="1">
      <c r="A49" s="661"/>
      <c r="B49" s="62" t="s">
        <v>684</v>
      </c>
      <c r="C49" s="661"/>
      <c r="D49" s="122"/>
      <c r="E49" s="99">
        <v>2298.3926942339513</v>
      </c>
      <c r="F49" s="99">
        <v>88508771.51871039</v>
      </c>
      <c r="G49" s="99">
        <v>70675966.393079624</v>
      </c>
      <c r="H49" s="99">
        <v>18564441.537393793</v>
      </c>
      <c r="I49" s="99">
        <v>17278318.859368723</v>
      </c>
      <c r="J49" s="99">
        <v>16997256.748608004</v>
      </c>
      <c r="K49" s="99">
        <v>41921736.319029905</v>
      </c>
      <c r="L49" s="146">
        <v>162938033.94247469</v>
      </c>
      <c r="M49" s="99">
        <v>31508094.796297982</v>
      </c>
      <c r="N49" s="661"/>
      <c r="O49" s="62" t="s">
        <v>684</v>
      </c>
      <c r="P49" s="661"/>
      <c r="Q49" s="122"/>
      <c r="R49" s="99">
        <v>24542.610097246197</v>
      </c>
      <c r="S49" s="512">
        <v>18885.270609172701</v>
      </c>
      <c r="T49" s="512">
        <v>5657.3394880735068</v>
      </c>
      <c r="U49" s="99">
        <v>212411.98785965302</v>
      </c>
      <c r="V49" s="99">
        <v>228484.87945924149</v>
      </c>
      <c r="W49" s="99">
        <v>11999037.529575668</v>
      </c>
      <c r="X49" s="99">
        <v>72676179.44142732</v>
      </c>
      <c r="Y49" s="99">
        <v>65314281.553691469</v>
      </c>
      <c r="Z49" s="99">
        <v>88762749.512512133</v>
      </c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  <c r="BM49" s="739"/>
    </row>
    <row r="50" spans="1:65" ht="14.1" customHeight="1">
      <c r="A50" s="661"/>
      <c r="B50" s="62" t="s">
        <v>686</v>
      </c>
      <c r="C50" s="661"/>
      <c r="D50" s="122"/>
      <c r="E50" s="99">
        <v>1040.9414432552708</v>
      </c>
      <c r="F50" s="99">
        <v>90904691.580053613</v>
      </c>
      <c r="G50" s="99">
        <v>72817821.833877414</v>
      </c>
      <c r="H50" s="99">
        <v>17444416.430361148</v>
      </c>
      <c r="I50" s="99">
        <v>16466312.583637599</v>
      </c>
      <c r="J50" s="99">
        <v>16106154.00435064</v>
      </c>
      <c r="K50" s="99">
        <v>41549516.953977063</v>
      </c>
      <c r="L50" s="146">
        <v>202188727.23227274</v>
      </c>
      <c r="M50" s="99">
        <v>22895321.99840077</v>
      </c>
      <c r="N50" s="661"/>
      <c r="O50" s="62" t="s">
        <v>686</v>
      </c>
      <c r="P50" s="661"/>
      <c r="Q50" s="122"/>
      <c r="R50" s="99">
        <v>15934.669513923896</v>
      </c>
      <c r="S50" s="512">
        <v>12396.110420928695</v>
      </c>
      <c r="T50" s="512">
        <v>3538.5590929951977</v>
      </c>
      <c r="U50" s="99">
        <v>111044.90801477294</v>
      </c>
      <c r="V50" s="99">
        <v>141539.79268160978</v>
      </c>
      <c r="W50" s="99">
        <v>11957073.456476495</v>
      </c>
      <c r="X50" s="99">
        <v>75179339.483062804</v>
      </c>
      <c r="Y50" s="99">
        <v>68520412.654499248</v>
      </c>
      <c r="Z50" s="99">
        <v>97433381.1709847</v>
      </c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  <c r="BM50" s="739"/>
    </row>
    <row r="51" spans="1:65" ht="14.1" customHeight="1">
      <c r="A51" s="661"/>
      <c r="B51" s="62" t="s">
        <v>688</v>
      </c>
      <c r="C51" s="661"/>
      <c r="D51" s="122"/>
      <c r="E51" s="99">
        <v>802.90763882404906</v>
      </c>
      <c r="F51" s="99">
        <v>161207375.18153527</v>
      </c>
      <c r="G51" s="99">
        <v>131049465.46905813</v>
      </c>
      <c r="H51" s="99">
        <v>32188393.798286993</v>
      </c>
      <c r="I51" s="99">
        <v>30440506.425972074</v>
      </c>
      <c r="J51" s="99">
        <v>29833417.531703871</v>
      </c>
      <c r="K51" s="99">
        <v>63879517.298759952</v>
      </c>
      <c r="L51" s="146">
        <v>397104635.70056152</v>
      </c>
      <c r="M51" s="99">
        <v>42807295.000455759</v>
      </c>
      <c r="N51" s="661"/>
      <c r="O51" s="62" t="s">
        <v>688</v>
      </c>
      <c r="P51" s="661"/>
      <c r="Q51" s="122"/>
      <c r="R51" s="99">
        <v>21864.890402973866</v>
      </c>
      <c r="S51" s="512">
        <v>17057.250513723346</v>
      </c>
      <c r="T51" s="512">
        <v>4807.639889250524</v>
      </c>
      <c r="U51" s="99">
        <v>220061.59631410352</v>
      </c>
      <c r="V51" s="99">
        <v>367725.71812325367</v>
      </c>
      <c r="W51" s="99">
        <v>21859881.199744631</v>
      </c>
      <c r="X51" s="99">
        <v>131260179.07391223</v>
      </c>
      <c r="Y51" s="99">
        <v>120369939.5665071</v>
      </c>
      <c r="Z51" s="99">
        <v>161708960.24841046</v>
      </c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  <c r="BM51" s="739"/>
    </row>
    <row r="52" spans="1:65" ht="14.1" customHeight="1">
      <c r="A52" s="661"/>
      <c r="B52" s="62" t="s">
        <v>690</v>
      </c>
      <c r="C52" s="661"/>
      <c r="D52" s="122"/>
      <c r="E52" s="99">
        <v>126.68653601002421</v>
      </c>
      <c r="F52" s="99">
        <v>52646728.777379356</v>
      </c>
      <c r="G52" s="99">
        <v>46561099.922895156</v>
      </c>
      <c r="H52" s="99">
        <v>10994921.669812094</v>
      </c>
      <c r="I52" s="99">
        <v>10403805.498081539</v>
      </c>
      <c r="J52" s="99">
        <v>10267613.000168819</v>
      </c>
      <c r="K52" s="99">
        <v>20562259.627258722</v>
      </c>
      <c r="L52" s="146">
        <v>173052299.60883895</v>
      </c>
      <c r="M52" s="99">
        <v>13510464.936637044</v>
      </c>
      <c r="N52" s="661"/>
      <c r="O52" s="62" t="s">
        <v>690</v>
      </c>
      <c r="P52" s="661"/>
      <c r="Q52" s="122"/>
      <c r="R52" s="99">
        <v>6573.5300864105502</v>
      </c>
      <c r="S52" s="512">
        <v>5290.5482817864604</v>
      </c>
      <c r="T52" s="512">
        <v>1282.981804624088</v>
      </c>
      <c r="U52" s="99">
        <v>38959.354395634808</v>
      </c>
      <c r="V52" s="99">
        <v>40914.400190183347</v>
      </c>
      <c r="W52" s="99">
        <v>7388378.6975114746</v>
      </c>
      <c r="X52" s="99">
        <v>46444149.822810307</v>
      </c>
      <c r="Y52" s="99">
        <v>43985950.815123476</v>
      </c>
      <c r="Z52" s="99">
        <v>58136375.000168964</v>
      </c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  <c r="BM52" s="739"/>
    </row>
    <row r="53" spans="1:65" ht="14.1" customHeight="1">
      <c r="A53" s="661"/>
      <c r="B53" s="62" t="s">
        <v>692</v>
      </c>
      <c r="C53" s="661"/>
      <c r="D53" s="122"/>
      <c r="E53" s="99">
        <v>75.485714285764516</v>
      </c>
      <c r="F53" s="99">
        <v>61550095.356365599</v>
      </c>
      <c r="G53" s="99">
        <v>52825076.242427506</v>
      </c>
      <c r="H53" s="99">
        <v>13866091.49589863</v>
      </c>
      <c r="I53" s="99">
        <v>13075445.710244786</v>
      </c>
      <c r="J53" s="99">
        <v>12805835.071887478</v>
      </c>
      <c r="K53" s="99">
        <v>28650649.834578659</v>
      </c>
      <c r="L53" s="146">
        <v>173634058.77712548</v>
      </c>
      <c r="M53" s="99">
        <v>16490313.782259796</v>
      </c>
      <c r="N53" s="661"/>
      <c r="O53" s="62" t="s">
        <v>692</v>
      </c>
      <c r="P53" s="661"/>
      <c r="Q53" s="122"/>
      <c r="R53" s="99">
        <v>6479.492857148949</v>
      </c>
      <c r="S53" s="512">
        <v>5004.3857142910374</v>
      </c>
      <c r="T53" s="512">
        <v>1475.1071428579112</v>
      </c>
      <c r="U53" s="99">
        <v>68079.392857155675</v>
      </c>
      <c r="V53" s="99">
        <v>102340.82142858094</v>
      </c>
      <c r="W53" s="99">
        <v>8926568.6153558493</v>
      </c>
      <c r="X53" s="99">
        <v>54090275.300700225</v>
      </c>
      <c r="Y53" s="99">
        <v>50286255.93222487</v>
      </c>
      <c r="Z53" s="99">
        <v>58945588.092365608</v>
      </c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  <c r="BM53" s="739"/>
    </row>
    <row r="54" spans="1:65" ht="14.1" customHeight="1">
      <c r="A54" s="661"/>
      <c r="B54" s="62" t="s">
        <v>694</v>
      </c>
      <c r="C54" s="661"/>
      <c r="D54" s="122"/>
      <c r="E54" s="99">
        <v>46</v>
      </c>
      <c r="F54" s="99">
        <v>96051642.376000002</v>
      </c>
      <c r="G54" s="99">
        <v>85663865.609999999</v>
      </c>
      <c r="H54" s="99">
        <v>25870147.443000004</v>
      </c>
      <c r="I54" s="99">
        <v>24811595.640999999</v>
      </c>
      <c r="J54" s="99">
        <v>24432371.252</v>
      </c>
      <c r="K54" s="99">
        <v>43856739.309000008</v>
      </c>
      <c r="L54" s="146">
        <v>403401165.6079998</v>
      </c>
      <c r="M54" s="99">
        <v>21171474.250999998</v>
      </c>
      <c r="N54" s="661"/>
      <c r="O54" s="62" t="s">
        <v>694</v>
      </c>
      <c r="P54" s="661"/>
      <c r="Q54" s="122"/>
      <c r="R54" s="99">
        <v>11037</v>
      </c>
      <c r="S54" s="512">
        <v>8915</v>
      </c>
      <c r="T54" s="512">
        <v>2122</v>
      </c>
      <c r="U54" s="99">
        <v>190242</v>
      </c>
      <c r="V54" s="99">
        <v>216431</v>
      </c>
      <c r="W54" s="99">
        <v>13663732.054000003</v>
      </c>
      <c r="X54" s="99">
        <v>86037671.672000006</v>
      </c>
      <c r="Y54" s="99">
        <v>76842096.295999989</v>
      </c>
      <c r="Z54" s="99">
        <v>108795798.84500001</v>
      </c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  <c r="BM54" s="739"/>
    </row>
    <row r="55" spans="1:65" ht="14.1" customHeight="1">
      <c r="A55" s="661"/>
      <c r="B55" s="62" t="s">
        <v>696</v>
      </c>
      <c r="C55" s="661"/>
      <c r="D55" s="122"/>
      <c r="E55" s="99">
        <v>13</v>
      </c>
      <c r="F55" s="99">
        <v>76863527.725000009</v>
      </c>
      <c r="G55" s="99">
        <v>67255195.879000008</v>
      </c>
      <c r="H55" s="99">
        <v>12990879.043000001</v>
      </c>
      <c r="I55" s="99">
        <v>12147946.997000001</v>
      </c>
      <c r="J55" s="99">
        <v>11857459.107999999</v>
      </c>
      <c r="K55" s="99">
        <v>33315609.289999999</v>
      </c>
      <c r="L55" s="146">
        <v>164754701.35300004</v>
      </c>
      <c r="M55" s="99">
        <v>13943131.482999997</v>
      </c>
      <c r="N55" s="661"/>
      <c r="O55" s="62" t="s">
        <v>696</v>
      </c>
      <c r="P55" s="661"/>
      <c r="Q55" s="122"/>
      <c r="R55" s="99">
        <v>6779</v>
      </c>
      <c r="S55" s="512">
        <v>5487</v>
      </c>
      <c r="T55" s="512">
        <v>1292</v>
      </c>
      <c r="U55" s="99">
        <v>348070</v>
      </c>
      <c r="V55" s="99">
        <v>149270</v>
      </c>
      <c r="W55" s="99">
        <v>8120271.8179999981</v>
      </c>
      <c r="X55" s="99">
        <v>62553369.309000008</v>
      </c>
      <c r="Y55" s="99">
        <v>64635141.239000008</v>
      </c>
      <c r="Z55" s="99">
        <v>68750372.325000003</v>
      </c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  <c r="BM55" s="739"/>
    </row>
    <row r="56" spans="1:65" ht="14.1" customHeight="1">
      <c r="A56" s="1045" t="s">
        <v>698</v>
      </c>
      <c r="B56" s="1045"/>
      <c r="C56" s="1045"/>
      <c r="D56" s="2"/>
      <c r="E56" s="99"/>
      <c r="F56" s="99"/>
      <c r="G56" s="99"/>
      <c r="H56" s="99"/>
      <c r="I56" s="99"/>
      <c r="J56" s="99"/>
      <c r="K56" s="99"/>
      <c r="L56" s="99"/>
      <c r="M56" s="99"/>
      <c r="N56" s="1045" t="s">
        <v>698</v>
      </c>
      <c r="O56" s="1045"/>
      <c r="P56" s="1045"/>
      <c r="Q56" s="2"/>
      <c r="R56" s="99"/>
      <c r="S56" s="99"/>
      <c r="T56" s="99"/>
      <c r="U56" s="99"/>
      <c r="V56" s="99"/>
      <c r="W56" s="99"/>
      <c r="X56" s="99"/>
      <c r="Y56" s="99"/>
      <c r="Z56" s="9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  <c r="BK56" s="739"/>
      <c r="BL56" s="739"/>
      <c r="BM56" s="739"/>
    </row>
    <row r="57" spans="1:65" ht="14.1" customHeight="1">
      <c r="A57" s="108"/>
      <c r="B57" s="62" t="s">
        <v>679</v>
      </c>
      <c r="C57" s="108"/>
      <c r="D57" s="123"/>
      <c r="E57" s="99">
        <v>4308.2800843161876</v>
      </c>
      <c r="F57" s="99">
        <v>21464653.303517494</v>
      </c>
      <c r="G57" s="99">
        <v>19187650.825174641</v>
      </c>
      <c r="H57" s="99">
        <v>4667588.5585387908</v>
      </c>
      <c r="I57" s="99">
        <v>4128126.8507873327</v>
      </c>
      <c r="J57" s="99">
        <v>3938468.3102349644</v>
      </c>
      <c r="K57" s="99">
        <v>7322499.7206958076</v>
      </c>
      <c r="L57" s="635">
        <v>13791004.813238451</v>
      </c>
      <c r="M57" s="99">
        <v>6367546.424525518</v>
      </c>
      <c r="N57" s="108"/>
      <c r="O57" s="62" t="s">
        <v>679</v>
      </c>
      <c r="P57" s="108"/>
      <c r="Q57" s="123"/>
      <c r="R57" s="99">
        <v>10824.456882271559</v>
      </c>
      <c r="S57" s="718">
        <v>8220.8580105201345</v>
      </c>
      <c r="T57" s="718">
        <v>2603.5988717514329</v>
      </c>
      <c r="U57" s="99">
        <v>184752.09281456284</v>
      </c>
      <c r="V57" s="99">
        <v>171795.26982010246</v>
      </c>
      <c r="W57" s="99">
        <v>2602527.1207873845</v>
      </c>
      <c r="X57" s="99">
        <v>18459544.301284254</v>
      </c>
      <c r="Y57" s="99">
        <v>16949136.652151771</v>
      </c>
      <c r="Z57" s="99">
        <v>21303691.136301681</v>
      </c>
    </row>
    <row r="58" spans="1:65" ht="14.1" customHeight="1">
      <c r="A58" s="6"/>
      <c r="B58" s="62" t="s">
        <v>680</v>
      </c>
      <c r="C58" s="6"/>
      <c r="D58" s="2"/>
      <c r="E58" s="99">
        <v>2507.4067555835909</v>
      </c>
      <c r="F58" s="99">
        <v>24822982.573107239</v>
      </c>
      <c r="G58" s="99">
        <v>21659094.793029785</v>
      </c>
      <c r="H58" s="99">
        <v>6027677.0656595547</v>
      </c>
      <c r="I58" s="99">
        <v>5625738.8376408061</v>
      </c>
      <c r="J58" s="99">
        <v>5469017.0961467233</v>
      </c>
      <c r="K58" s="99">
        <v>6749368.8914215881</v>
      </c>
      <c r="L58" s="635">
        <v>19895109.7778566</v>
      </c>
      <c r="M58" s="99">
        <v>10457055.492206499</v>
      </c>
      <c r="N58" s="6"/>
      <c r="O58" s="62" t="s">
        <v>680</v>
      </c>
      <c r="P58" s="6"/>
      <c r="Q58" s="2"/>
      <c r="R58" s="99">
        <v>9280.8326335225538</v>
      </c>
      <c r="S58" s="718">
        <v>7099.3231591328004</v>
      </c>
      <c r="T58" s="718">
        <v>2181.5094743897521</v>
      </c>
      <c r="U58" s="99">
        <v>109583.04012558761</v>
      </c>
      <c r="V58" s="99">
        <v>157095.59085625786</v>
      </c>
      <c r="W58" s="99">
        <v>3644113.4575033677</v>
      </c>
      <c r="X58" s="99">
        <v>20869444.878432516</v>
      </c>
      <c r="Y58" s="99">
        <v>19124248.725309644</v>
      </c>
      <c r="Z58" s="99">
        <v>24759632.894405957</v>
      </c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  <c r="BM58" s="739"/>
    </row>
    <row r="59" spans="1:65" ht="14.1" customHeight="1">
      <c r="A59" s="661"/>
      <c r="B59" s="62" t="s">
        <v>682</v>
      </c>
      <c r="C59" s="661"/>
      <c r="D59" s="122"/>
      <c r="E59" s="99">
        <v>2874.6093311559193</v>
      </c>
      <c r="F59" s="99">
        <v>39675216.521980844</v>
      </c>
      <c r="G59" s="99">
        <v>32943360.255840763</v>
      </c>
      <c r="H59" s="99">
        <v>7896610.3801352652</v>
      </c>
      <c r="I59" s="99">
        <v>7205944.819054286</v>
      </c>
      <c r="J59" s="99">
        <v>7041761.9132356448</v>
      </c>
      <c r="K59" s="99">
        <v>14383910.828568637</v>
      </c>
      <c r="L59" s="635">
        <v>40783541.802586526</v>
      </c>
      <c r="M59" s="99">
        <v>16897025.357197657</v>
      </c>
      <c r="N59" s="661"/>
      <c r="O59" s="62" t="s">
        <v>682</v>
      </c>
      <c r="P59" s="661"/>
      <c r="Q59" s="122"/>
      <c r="R59" s="99">
        <v>11007.313665439473</v>
      </c>
      <c r="S59" s="718">
        <v>8185.9216960491203</v>
      </c>
      <c r="T59" s="718">
        <v>2821.3919693903395</v>
      </c>
      <c r="U59" s="99">
        <v>134929.34775056</v>
      </c>
      <c r="V59" s="99">
        <v>197928.17293904096</v>
      </c>
      <c r="W59" s="99">
        <v>4873048.3786936896</v>
      </c>
      <c r="X59" s="99">
        <v>32355093.211076215</v>
      </c>
      <c r="Y59" s="99">
        <v>30683093.469205163</v>
      </c>
      <c r="Z59" s="99">
        <v>40260371.439103574</v>
      </c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</row>
    <row r="60" spans="1:65" ht="14.1" customHeight="1">
      <c r="A60" s="661"/>
      <c r="B60" s="62" t="s">
        <v>684</v>
      </c>
      <c r="C60" s="661"/>
      <c r="D60" s="122"/>
      <c r="E60" s="99">
        <v>2415.0051352035043</v>
      </c>
      <c r="F60" s="99">
        <v>67956024.541348651</v>
      </c>
      <c r="G60" s="99">
        <v>55680479.303906128</v>
      </c>
      <c r="H60" s="99">
        <v>14307181.874125481</v>
      </c>
      <c r="I60" s="99">
        <v>13382651.573749723</v>
      </c>
      <c r="J60" s="99">
        <v>13094401.08742645</v>
      </c>
      <c r="K60" s="99">
        <v>26553289.047552001</v>
      </c>
      <c r="L60" s="635">
        <v>76440211.118341818</v>
      </c>
      <c r="M60" s="99">
        <v>24548743.454838824</v>
      </c>
      <c r="N60" s="661"/>
      <c r="O60" s="62" t="s">
        <v>684</v>
      </c>
      <c r="P60" s="661"/>
      <c r="Q60" s="122"/>
      <c r="R60" s="99">
        <v>16385.038131582725</v>
      </c>
      <c r="S60" s="718">
        <v>12203.164583126174</v>
      </c>
      <c r="T60" s="718">
        <v>4181.8735484565495</v>
      </c>
      <c r="U60" s="99">
        <v>151420.4141047427</v>
      </c>
      <c r="V60" s="99">
        <v>231620.23440147494</v>
      </c>
      <c r="W60" s="99">
        <v>8616626.4452196024</v>
      </c>
      <c r="X60" s="99">
        <v>54248682.766978741</v>
      </c>
      <c r="Y60" s="99">
        <v>49410008.095323443</v>
      </c>
      <c r="Z60" s="99">
        <v>66425223.485891134</v>
      </c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</row>
    <row r="61" spans="1:65" ht="14.1" customHeight="1">
      <c r="A61" s="661"/>
      <c r="B61" s="62" t="s">
        <v>686</v>
      </c>
      <c r="C61" s="661"/>
      <c r="D61" s="122"/>
      <c r="E61" s="99">
        <v>1197.2231011138097</v>
      </c>
      <c r="F61" s="99">
        <v>58099881.629870743</v>
      </c>
      <c r="G61" s="99">
        <v>46327963.036004834</v>
      </c>
      <c r="H61" s="99">
        <v>11163861.392722318</v>
      </c>
      <c r="I61" s="99">
        <v>10386159.685864637</v>
      </c>
      <c r="J61" s="99">
        <v>10072445.412535124</v>
      </c>
      <c r="K61" s="99">
        <v>28040607.636955794</v>
      </c>
      <c r="L61" s="635">
        <v>86078563.045468062</v>
      </c>
      <c r="M61" s="99">
        <v>21440520.918135125</v>
      </c>
      <c r="N61" s="661"/>
      <c r="O61" s="62" t="s">
        <v>686</v>
      </c>
      <c r="P61" s="661"/>
      <c r="Q61" s="122"/>
      <c r="R61" s="99">
        <v>15424.588665296378</v>
      </c>
      <c r="S61" s="718">
        <v>11970.758453116567</v>
      </c>
      <c r="T61" s="718">
        <v>3453.8302121798088</v>
      </c>
      <c r="U61" s="99">
        <v>118607.28908736074</v>
      </c>
      <c r="V61" s="99">
        <v>141411.83501974837</v>
      </c>
      <c r="W61" s="99">
        <v>8331603.1516678985</v>
      </c>
      <c r="X61" s="99">
        <v>43758831.609871008</v>
      </c>
      <c r="Y61" s="99">
        <v>41923622.838686213</v>
      </c>
      <c r="Z61" s="99">
        <v>62593733.264337905</v>
      </c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  <c r="BM61" s="739"/>
    </row>
    <row r="62" spans="1:65" ht="14.1" customHeight="1">
      <c r="A62" s="661"/>
      <c r="B62" s="62" t="s">
        <v>688</v>
      </c>
      <c r="C62" s="661"/>
      <c r="D62" s="122"/>
      <c r="E62" s="99">
        <v>1276.711464963985</v>
      </c>
      <c r="F62" s="99">
        <v>122346393.71123149</v>
      </c>
      <c r="G62" s="99">
        <v>95469093.457225218</v>
      </c>
      <c r="H62" s="99">
        <v>22021592.561077017</v>
      </c>
      <c r="I62" s="99">
        <v>20736892.787993904</v>
      </c>
      <c r="J62" s="99">
        <v>20359412.171134606</v>
      </c>
      <c r="K62" s="99">
        <v>59937464.618696071</v>
      </c>
      <c r="L62" s="635">
        <v>221143566.25662625</v>
      </c>
      <c r="M62" s="99">
        <v>37440149.89332021</v>
      </c>
      <c r="N62" s="661"/>
      <c r="O62" s="62" t="s">
        <v>688</v>
      </c>
      <c r="P62" s="661"/>
      <c r="Q62" s="122"/>
      <c r="R62" s="99">
        <v>20049.812456194111</v>
      </c>
      <c r="S62" s="718">
        <v>15625.031959349477</v>
      </c>
      <c r="T62" s="718">
        <v>4424.7804968446444</v>
      </c>
      <c r="U62" s="99">
        <v>153215.62528703042</v>
      </c>
      <c r="V62" s="99">
        <v>326124.83049521619</v>
      </c>
      <c r="W62" s="99">
        <v>14948317.964832563</v>
      </c>
      <c r="X62" s="99">
        <v>93351890.133366689</v>
      </c>
      <c r="Y62" s="99">
        <v>89602002.488111123</v>
      </c>
      <c r="Z62" s="99">
        <v>124516822.28940442</v>
      </c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  <c r="BM62" s="739"/>
    </row>
    <row r="63" spans="1:65" ht="14.1" customHeight="1">
      <c r="A63" s="661"/>
      <c r="B63" s="62" t="s">
        <v>690</v>
      </c>
      <c r="C63" s="661"/>
      <c r="D63" s="122"/>
      <c r="E63" s="99">
        <v>325.02253700388098</v>
      </c>
      <c r="F63" s="99">
        <v>52070683.319386959</v>
      </c>
      <c r="G63" s="99">
        <v>42826679.797931805</v>
      </c>
      <c r="H63" s="99">
        <v>10134283.539567446</v>
      </c>
      <c r="I63" s="99">
        <v>9546239.536484506</v>
      </c>
      <c r="J63" s="99">
        <v>9412420.7502679843</v>
      </c>
      <c r="K63" s="99">
        <v>28939891.321192235</v>
      </c>
      <c r="L63" s="635">
        <v>125898401.32212408</v>
      </c>
      <c r="M63" s="99">
        <v>14773317.983695099</v>
      </c>
      <c r="N63" s="661"/>
      <c r="O63" s="62" t="s">
        <v>690</v>
      </c>
      <c r="P63" s="661"/>
      <c r="Q63" s="122"/>
      <c r="R63" s="99">
        <v>7151.6799858194927</v>
      </c>
      <c r="S63" s="718">
        <v>5517.1633868441213</v>
      </c>
      <c r="T63" s="718">
        <v>1634.5165989753698</v>
      </c>
      <c r="U63" s="99">
        <v>88365.354130670443</v>
      </c>
      <c r="V63" s="99">
        <v>64548.867308255853</v>
      </c>
      <c r="W63" s="99">
        <v>7141558.4004101763</v>
      </c>
      <c r="X63" s="99">
        <v>42129012.372311704</v>
      </c>
      <c r="Y63" s="99">
        <v>40202853.520405389</v>
      </c>
      <c r="Z63" s="99">
        <v>52837845.669763692</v>
      </c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  <c r="BM63" s="739"/>
    </row>
    <row r="64" spans="1:65" ht="14.1" customHeight="1">
      <c r="A64" s="661"/>
      <c r="B64" s="62" t="s">
        <v>692</v>
      </c>
      <c r="C64" s="661"/>
      <c r="D64" s="122"/>
      <c r="E64" s="99">
        <v>287.7496927997035</v>
      </c>
      <c r="F64" s="99">
        <v>65970948.843091063</v>
      </c>
      <c r="G64" s="99">
        <v>51494742.245634824</v>
      </c>
      <c r="H64" s="99">
        <v>15142759.83923717</v>
      </c>
      <c r="I64" s="99">
        <v>14371101.91734352</v>
      </c>
      <c r="J64" s="99">
        <v>14149410.484718103</v>
      </c>
      <c r="K64" s="99">
        <v>32591929.330114011</v>
      </c>
      <c r="L64" s="635">
        <v>212822465.4620035</v>
      </c>
      <c r="M64" s="99">
        <v>22185249.341176145</v>
      </c>
      <c r="N64" s="661"/>
      <c r="O64" s="62" t="s">
        <v>692</v>
      </c>
      <c r="P64" s="661"/>
      <c r="Q64" s="122"/>
      <c r="R64" s="99">
        <v>8976.6670867218236</v>
      </c>
      <c r="S64" s="718">
        <v>7008.6183739777598</v>
      </c>
      <c r="T64" s="718">
        <v>1968.0487127440651</v>
      </c>
      <c r="U64" s="99">
        <v>70611.4030616206</v>
      </c>
      <c r="V64" s="99">
        <v>112976.82721926665</v>
      </c>
      <c r="W64" s="99">
        <v>11058729.616139285</v>
      </c>
      <c r="X64" s="99">
        <v>53774172.213073656</v>
      </c>
      <c r="Y64" s="99">
        <v>49360630.599939071</v>
      </c>
      <c r="Z64" s="99">
        <v>64623199.689720929</v>
      </c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  <c r="BK64" s="739"/>
      <c r="BL64" s="739"/>
      <c r="BM64" s="739"/>
    </row>
    <row r="65" spans="1:65" s="108" customFormat="1" ht="14.1" customHeight="1">
      <c r="A65" s="661"/>
      <c r="B65" s="62" t="s">
        <v>694</v>
      </c>
      <c r="C65" s="661"/>
      <c r="D65" s="122"/>
      <c r="E65" s="99">
        <v>201.04317976736283</v>
      </c>
      <c r="F65" s="99">
        <v>87286215.657639697</v>
      </c>
      <c r="G65" s="99">
        <v>69504105.727947861</v>
      </c>
      <c r="H65" s="99">
        <v>17993233.132018212</v>
      </c>
      <c r="I65" s="99">
        <v>16990355.37436435</v>
      </c>
      <c r="J65" s="99">
        <v>16675900.304453053</v>
      </c>
      <c r="K65" s="99">
        <v>45156891.458982825</v>
      </c>
      <c r="L65" s="635">
        <v>324130194.96892309</v>
      </c>
      <c r="M65" s="99">
        <v>31577870.763766736</v>
      </c>
      <c r="N65" s="661"/>
      <c r="O65" s="62" t="s">
        <v>694</v>
      </c>
      <c r="P65" s="661"/>
      <c r="Q65" s="122"/>
      <c r="R65" s="99">
        <v>11746.520345125429</v>
      </c>
      <c r="S65" s="718">
        <v>9225.7318455750774</v>
      </c>
      <c r="T65" s="718">
        <v>2520.7884995503523</v>
      </c>
      <c r="U65" s="99">
        <v>83433.814940747819</v>
      </c>
      <c r="V65" s="99">
        <v>119254.21393545468</v>
      </c>
      <c r="W65" s="99">
        <v>13366213.823990079</v>
      </c>
      <c r="X65" s="99">
        <v>81353998.988344207</v>
      </c>
      <c r="Y65" s="99">
        <v>70146387.412971318</v>
      </c>
      <c r="Z65" s="99">
        <v>94568401.919153228</v>
      </c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  <c r="BM65" s="755"/>
    </row>
    <row r="66" spans="1:65" ht="14.1" customHeight="1" thickBot="1">
      <c r="A66" s="662"/>
      <c r="B66" s="63" t="s">
        <v>696</v>
      </c>
      <c r="C66" s="662"/>
      <c r="D66" s="124"/>
      <c r="E66" s="100">
        <v>93.948717948717942</v>
      </c>
      <c r="F66" s="100">
        <v>182346413.82599995</v>
      </c>
      <c r="G66" s="100">
        <v>160613942.86299995</v>
      </c>
      <c r="H66" s="100">
        <v>40747800.973538473</v>
      </c>
      <c r="I66" s="100">
        <v>38445451.780538462</v>
      </c>
      <c r="J66" s="100">
        <v>37604399.185487181</v>
      </c>
      <c r="K66" s="100">
        <v>100309690.2018718</v>
      </c>
      <c r="L66" s="230">
        <v>798431741.8002305</v>
      </c>
      <c r="M66" s="100">
        <v>43913077.650205158</v>
      </c>
      <c r="N66" s="662"/>
      <c r="O66" s="63" t="s">
        <v>696</v>
      </c>
      <c r="P66" s="662"/>
      <c r="Q66" s="124"/>
      <c r="R66" s="100">
        <v>20395.74358974359</v>
      </c>
      <c r="S66" s="721">
        <v>16305.846153846154</v>
      </c>
      <c r="T66" s="721">
        <v>4089.897435897436</v>
      </c>
      <c r="U66" s="100">
        <v>587704.69230769225</v>
      </c>
      <c r="V66" s="100">
        <v>428293.46153846156</v>
      </c>
      <c r="W66" s="100">
        <v>24021696.006897442</v>
      </c>
      <c r="X66" s="100">
        <v>158017476.80892307</v>
      </c>
      <c r="Y66" s="100">
        <v>151510831.44951281</v>
      </c>
      <c r="Z66" s="100">
        <v>187940928.73599997</v>
      </c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L66" s="739"/>
      <c r="AM66" s="739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  <c r="BC66" s="739"/>
      <c r="BD66" s="739"/>
      <c r="BE66" s="739"/>
      <c r="BF66" s="739"/>
      <c r="BG66" s="739"/>
      <c r="BH66" s="739"/>
      <c r="BI66" s="739"/>
      <c r="BJ66" s="739"/>
      <c r="BK66" s="739"/>
      <c r="BL66" s="739"/>
      <c r="BM66" s="739"/>
    </row>
    <row r="67" spans="1:65" ht="12.6" customHeight="1">
      <c r="A67" s="200" t="s">
        <v>584</v>
      </c>
      <c r="B67" s="201"/>
      <c r="C67" s="201"/>
      <c r="D67" s="202"/>
      <c r="E67" s="201"/>
      <c r="F67" s="201"/>
      <c r="G67" s="201"/>
      <c r="H67" s="201"/>
      <c r="I67" s="203"/>
      <c r="N67" s="200" t="s">
        <v>1007</v>
      </c>
      <c r="O67" s="204"/>
      <c r="P67" s="205"/>
      <c r="Q67" s="205"/>
      <c r="R67" s="205"/>
      <c r="S67" s="205"/>
      <c r="T67" s="205"/>
      <c r="U67" s="105"/>
      <c r="V67" s="105"/>
      <c r="W67" s="1046"/>
      <c r="X67" s="1046"/>
      <c r="Y67" s="1046"/>
      <c r="Z67" s="1046"/>
    </row>
    <row r="68" spans="1:65" ht="12.6" customHeight="1">
      <c r="A68" s="200" t="s">
        <v>585</v>
      </c>
      <c r="B68" s="201"/>
      <c r="C68" s="201"/>
      <c r="D68" s="202"/>
      <c r="E68" s="201"/>
      <c r="F68" s="201"/>
      <c r="G68" s="201"/>
      <c r="H68" s="201"/>
      <c r="I68" s="201"/>
      <c r="N68" s="200" t="s">
        <v>1008</v>
      </c>
      <c r="O68" s="105"/>
      <c r="P68" s="105"/>
      <c r="Q68" s="105"/>
      <c r="R68" s="105"/>
      <c r="S68" s="105"/>
      <c r="T68" s="105"/>
      <c r="U68" s="105"/>
      <c r="V68" s="105"/>
      <c r="W68" s="1047"/>
      <c r="X68" s="1047"/>
      <c r="Y68" s="1047"/>
      <c r="Z68" s="1047"/>
    </row>
    <row r="69" spans="1:65" ht="12.6" customHeight="1">
      <c r="A69" s="200" t="s">
        <v>586</v>
      </c>
      <c r="B69" s="201"/>
      <c r="C69" s="201"/>
      <c r="D69" s="202"/>
      <c r="E69" s="201"/>
      <c r="F69" s="201"/>
      <c r="G69" s="201"/>
      <c r="H69" s="201"/>
      <c r="I69" s="201"/>
      <c r="O69" s="105"/>
      <c r="P69" s="105"/>
      <c r="Q69" s="105"/>
      <c r="R69" s="105"/>
      <c r="S69" s="105"/>
      <c r="T69" s="105"/>
      <c r="U69" s="105"/>
      <c r="V69" s="105"/>
      <c r="W69" s="1047"/>
      <c r="X69" s="1047"/>
      <c r="Y69" s="1047"/>
      <c r="Z69" s="1047"/>
    </row>
    <row r="70" spans="1:65" ht="12.6" customHeight="1">
      <c r="A70" s="200" t="s">
        <v>587</v>
      </c>
      <c r="B70" s="201"/>
      <c r="C70" s="201"/>
      <c r="D70" s="202"/>
      <c r="E70" s="201"/>
      <c r="F70" s="201"/>
      <c r="G70" s="201"/>
      <c r="H70" s="201"/>
      <c r="I70" s="201"/>
      <c r="O70" s="105"/>
      <c r="P70" s="105"/>
      <c r="Q70" s="105"/>
      <c r="R70" s="105"/>
      <c r="S70" s="105"/>
      <c r="T70" s="105"/>
      <c r="U70" s="105"/>
      <c r="V70" s="105"/>
      <c r="W70" s="1047"/>
      <c r="X70" s="1047"/>
      <c r="Y70" s="1047"/>
      <c r="Z70" s="1047"/>
    </row>
    <row r="71" spans="1:65" ht="12.75" customHeight="1"/>
  </sheetData>
  <mergeCells count="71">
    <mergeCell ref="W67:Z70"/>
    <mergeCell ref="A25:C25"/>
    <mergeCell ref="N25:P25"/>
    <mergeCell ref="A23:C23"/>
    <mergeCell ref="N23:P23"/>
    <mergeCell ref="N56:P56"/>
    <mergeCell ref="N27:P27"/>
    <mergeCell ref="A26:C26"/>
    <mergeCell ref="N24:P24"/>
    <mergeCell ref="N26:P26"/>
    <mergeCell ref="A18:C18"/>
    <mergeCell ref="A24:C24"/>
    <mergeCell ref="A20:C20"/>
    <mergeCell ref="A21:C21"/>
    <mergeCell ref="A12:C12"/>
    <mergeCell ref="A15:C15"/>
    <mergeCell ref="A17:C17"/>
    <mergeCell ref="A22:C22"/>
    <mergeCell ref="A19:C19"/>
    <mergeCell ref="Z3:Z6"/>
    <mergeCell ref="A7:C7"/>
    <mergeCell ref="X3:X6"/>
    <mergeCell ref="Y3:Y6"/>
    <mergeCell ref="L3:L6"/>
    <mergeCell ref="N3:P6"/>
    <mergeCell ref="K3:K6"/>
    <mergeCell ref="E3:E6"/>
    <mergeCell ref="A3:C6"/>
    <mergeCell ref="R3:T5"/>
    <mergeCell ref="I3:I5"/>
    <mergeCell ref="J3:J5"/>
    <mergeCell ref="G3:G6"/>
    <mergeCell ref="V3:V6"/>
    <mergeCell ref="N17:P17"/>
    <mergeCell ref="N16:P16"/>
    <mergeCell ref="N11:P11"/>
    <mergeCell ref="A11:C11"/>
    <mergeCell ref="A13:C13"/>
    <mergeCell ref="N18:P18"/>
    <mergeCell ref="N22:P22"/>
    <mergeCell ref="N19:P19"/>
    <mergeCell ref="N20:P20"/>
    <mergeCell ref="N21:P21"/>
    <mergeCell ref="W1:Z1"/>
    <mergeCell ref="A56:C56"/>
    <mergeCell ref="A45:C45"/>
    <mergeCell ref="M3:M6"/>
    <mergeCell ref="A34:C34"/>
    <mergeCell ref="A27:C27"/>
    <mergeCell ref="A8:C8"/>
    <mergeCell ref="A16:C16"/>
    <mergeCell ref="A14:C14"/>
    <mergeCell ref="N14:P14"/>
    <mergeCell ref="W3:W6"/>
    <mergeCell ref="N34:P34"/>
    <mergeCell ref="N45:P45"/>
    <mergeCell ref="N13:P13"/>
    <mergeCell ref="N15:P15"/>
    <mergeCell ref="N12:P12"/>
    <mergeCell ref="A1:I1"/>
    <mergeCell ref="J1:M1"/>
    <mergeCell ref="N1:V1"/>
    <mergeCell ref="N10:P10"/>
    <mergeCell ref="A10:C10"/>
    <mergeCell ref="H3:H6"/>
    <mergeCell ref="F3:F6"/>
    <mergeCell ref="N7:P7"/>
    <mergeCell ref="A9:C9"/>
    <mergeCell ref="N9:P9"/>
    <mergeCell ref="N8:P8"/>
    <mergeCell ref="U3:U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9" max="57" man="1"/>
    <brk id="13" max="5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F64"/>
  <sheetViews>
    <sheetView view="pageBreakPreview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9" style="104" customWidth="1"/>
    <col min="9" max="9" width="8.42578125" style="104" customWidth="1"/>
    <col min="10" max="10" width="7.140625" style="104" customWidth="1"/>
    <col min="11" max="13" width="8" style="104" customWidth="1"/>
    <col min="14" max="14" width="6.85546875" style="104" customWidth="1"/>
    <col min="15" max="15" width="5.5703125" style="104" customWidth="1"/>
    <col min="16" max="16" width="5.140625" style="104" customWidth="1"/>
    <col min="17" max="18" width="5.28515625" style="104" customWidth="1"/>
    <col min="19" max="19" width="5.5703125" style="104" customWidth="1"/>
    <col min="20" max="20" width="4.7109375" style="104" customWidth="1"/>
    <col min="21" max="21" width="6.85546875" style="104" customWidth="1"/>
    <col min="22" max="22" width="7.85546875" style="104" bestFit="1" customWidth="1"/>
    <col min="23" max="24" width="5.140625" style="104" customWidth="1"/>
    <col min="25" max="25" width="6.140625" style="104" customWidth="1"/>
    <col min="26" max="26" width="6.7109375" style="104" customWidth="1"/>
    <col min="27" max="27" width="5.140625" style="104" customWidth="1"/>
    <col min="28" max="28" width="6.85546875" style="104" customWidth="1"/>
    <col min="29" max="29" width="5.42578125" style="108" customWidth="1"/>
    <col min="30" max="32" width="5.28515625" style="104" customWidth="1"/>
    <col min="33" max="33" width="4.85546875" style="104" customWidth="1"/>
    <col min="34" max="34" width="2.28515625" style="14" customWidth="1"/>
    <col min="35" max="35" width="18.7109375" style="14" customWidth="1"/>
    <col min="36" max="36" width="2.28515625" style="14" customWidth="1"/>
    <col min="37" max="37" width="1.7109375" style="15" customWidth="1"/>
    <col min="38" max="38" width="7.85546875" style="104" customWidth="1"/>
    <col min="39" max="39" width="8.7109375" style="104" customWidth="1"/>
    <col min="40" max="40" width="6.140625" style="104" customWidth="1"/>
    <col min="41" max="43" width="6.28515625" style="104" customWidth="1"/>
    <col min="44" max="44" width="6.140625" style="104" customWidth="1"/>
    <col min="45" max="45" width="6.28515625" style="104" customWidth="1"/>
    <col min="46" max="46" width="5.7109375" style="104" customWidth="1"/>
    <col min="47" max="49" width="5.28515625" style="104" customWidth="1"/>
    <col min="50" max="50" width="6.140625" style="104" customWidth="1"/>
    <col min="51" max="51" width="7" style="104" customWidth="1"/>
    <col min="52" max="52" width="7.42578125" style="104" customWidth="1"/>
    <col min="53" max="53" width="6.42578125" style="104" customWidth="1"/>
    <col min="54" max="54" width="6.7109375" style="104" customWidth="1"/>
    <col min="55" max="55" width="7.140625" style="104" customWidth="1"/>
    <col min="56" max="56" width="6.85546875" style="104" customWidth="1"/>
    <col min="57" max="57" width="6.5703125" style="104" customWidth="1"/>
    <col min="58" max="58" width="5.85546875" style="104" customWidth="1"/>
    <col min="59" max="62" width="6.85546875" style="104" customWidth="1"/>
    <col min="63" max="63" width="6.28515625" style="104" customWidth="1"/>
    <col min="64" max="64" width="6.42578125" style="104" customWidth="1"/>
    <col min="65" max="65" width="7.28515625" style="104" customWidth="1"/>
    <col min="66" max="66" width="6.140625" style="104" customWidth="1"/>
    <col min="67" max="16384" width="9.140625" style="104"/>
  </cols>
  <sheetData>
    <row r="1" spans="1:74" s="103" customFormat="1" ht="35.1" customHeight="1">
      <c r="A1" s="1070" t="s">
        <v>508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2" t="s">
        <v>509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70" t="s">
        <v>508</v>
      </c>
      <c r="AI1" s="1070"/>
      <c r="AJ1" s="1070"/>
      <c r="AK1" s="1070"/>
      <c r="AL1" s="1070"/>
      <c r="AM1" s="1070"/>
      <c r="AN1" s="1070"/>
      <c r="AO1" s="1070"/>
      <c r="AP1" s="1070"/>
      <c r="AQ1" s="1070"/>
      <c r="AR1" s="1070"/>
      <c r="AS1" s="1070"/>
      <c r="AT1" s="1070"/>
      <c r="AU1" s="1070"/>
      <c r="AV1" s="1070"/>
      <c r="AW1" s="1070"/>
      <c r="AX1" s="1070"/>
      <c r="AY1" s="102" t="s">
        <v>510</v>
      </c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672"/>
      <c r="BM1" s="672"/>
      <c r="BN1" s="672"/>
    </row>
    <row r="2" spans="1:74" ht="12.95" customHeight="1" thickBot="1">
      <c r="A2" s="104"/>
      <c r="B2" s="105"/>
      <c r="C2" s="105"/>
      <c r="D2" s="106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104"/>
      <c r="AI2" s="105"/>
      <c r="AJ2" s="105"/>
      <c r="AK2" s="106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107" t="s">
        <v>49</v>
      </c>
    </row>
    <row r="3" spans="1:74" s="201" customFormat="1" ht="15" customHeight="1">
      <c r="A3" s="1060" t="s">
        <v>1</v>
      </c>
      <c r="B3" s="1060"/>
      <c r="C3" s="1060"/>
      <c r="D3" s="657"/>
      <c r="E3" s="1088" t="s">
        <v>444</v>
      </c>
      <c r="F3" s="1089"/>
      <c r="G3" s="1090"/>
      <c r="H3" s="244"/>
      <c r="N3" s="245" t="s">
        <v>450</v>
      </c>
      <c r="O3" s="245" t="s">
        <v>451</v>
      </c>
      <c r="P3" s="245"/>
      <c r="Q3" s="245"/>
      <c r="R3" s="245"/>
      <c r="S3" s="245"/>
      <c r="T3" s="245"/>
      <c r="AC3" s="245"/>
      <c r="AD3" s="245"/>
      <c r="AE3" s="245"/>
      <c r="AF3" s="245"/>
      <c r="AG3" s="245"/>
      <c r="AH3" s="1085" t="s">
        <v>1</v>
      </c>
      <c r="AI3" s="1085"/>
      <c r="AJ3" s="1085"/>
      <c r="AK3" s="657"/>
      <c r="AL3" s="244"/>
      <c r="AR3" s="245"/>
      <c r="AS3" s="245"/>
      <c r="AT3" s="245"/>
      <c r="AU3" s="245"/>
      <c r="AV3" s="245"/>
      <c r="AW3" s="245"/>
      <c r="AX3" s="245" t="s">
        <v>450</v>
      </c>
      <c r="AY3" s="245" t="s">
        <v>451</v>
      </c>
      <c r="AZ3" s="245"/>
      <c r="BG3" s="245"/>
      <c r="BH3" s="245"/>
      <c r="BI3" s="245"/>
      <c r="BJ3" s="245"/>
      <c r="BK3" s="245"/>
      <c r="BL3" s="1080" t="s">
        <v>445</v>
      </c>
      <c r="BM3" s="1080"/>
      <c r="BN3" s="1081"/>
      <c r="BV3" s="246"/>
    </row>
    <row r="4" spans="1:74" s="201" customFormat="1" ht="15" customHeight="1">
      <c r="A4" s="1061"/>
      <c r="B4" s="1061"/>
      <c r="C4" s="1061"/>
      <c r="D4" s="659"/>
      <c r="E4" s="1091"/>
      <c r="F4" s="1092"/>
      <c r="G4" s="1093"/>
      <c r="I4" s="247"/>
      <c r="J4" s="247"/>
      <c r="K4" s="247"/>
      <c r="L4" s="247"/>
      <c r="M4" s="247"/>
      <c r="N4" s="248" t="s">
        <v>501</v>
      </c>
      <c r="O4" s="247" t="s">
        <v>500</v>
      </c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9"/>
      <c r="AH4" s="1086"/>
      <c r="AI4" s="1086"/>
      <c r="AJ4" s="1086"/>
      <c r="AK4" s="659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8" t="s">
        <v>502</v>
      </c>
      <c r="AY4" s="247" t="s">
        <v>503</v>
      </c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9"/>
      <c r="BL4" s="1080"/>
      <c r="BM4" s="1080"/>
      <c r="BN4" s="1081"/>
      <c r="BV4" s="246"/>
    </row>
    <row r="5" spans="1:74" s="201" customFormat="1" ht="15" customHeight="1">
      <c r="A5" s="1061"/>
      <c r="B5" s="1061"/>
      <c r="C5" s="1061"/>
      <c r="D5" s="659"/>
      <c r="E5" s="1091"/>
      <c r="F5" s="1092"/>
      <c r="G5" s="1093"/>
      <c r="H5" s="1094" t="s">
        <v>582</v>
      </c>
      <c r="I5" s="1095"/>
      <c r="J5" s="1095"/>
      <c r="K5" s="1095"/>
      <c r="L5" s="1095"/>
      <c r="M5" s="1095"/>
      <c r="N5" s="1095"/>
      <c r="O5" s="1096" t="s">
        <v>583</v>
      </c>
      <c r="P5" s="1096"/>
      <c r="Q5" s="1096"/>
      <c r="R5" s="1096"/>
      <c r="S5" s="1096"/>
      <c r="T5" s="1097"/>
      <c r="U5" s="1081" t="s">
        <v>443</v>
      </c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  <c r="AF5" s="1078"/>
      <c r="AG5" s="1079"/>
      <c r="AH5" s="1086"/>
      <c r="AI5" s="1086"/>
      <c r="AJ5" s="1086"/>
      <c r="AK5" s="659"/>
      <c r="AL5" s="1081" t="s">
        <v>157</v>
      </c>
      <c r="AM5" s="1078"/>
      <c r="AN5" s="1078"/>
      <c r="AO5" s="1078"/>
      <c r="AP5" s="1078"/>
      <c r="AQ5" s="1078"/>
      <c r="AR5" s="1078"/>
      <c r="AS5" s="1078"/>
      <c r="AT5" s="1078"/>
      <c r="AU5" s="1078"/>
      <c r="AV5" s="1078"/>
      <c r="AW5" s="1078"/>
      <c r="AX5" s="1079"/>
      <c r="AY5" s="1081" t="s">
        <v>158</v>
      </c>
      <c r="AZ5" s="1078"/>
      <c r="BA5" s="1078"/>
      <c r="BB5" s="1078"/>
      <c r="BC5" s="1078"/>
      <c r="BD5" s="1078"/>
      <c r="BE5" s="1078"/>
      <c r="BF5" s="1078"/>
      <c r="BG5" s="1078"/>
      <c r="BH5" s="1078"/>
      <c r="BI5" s="1078"/>
      <c r="BJ5" s="1078"/>
      <c r="BK5" s="1079"/>
      <c r="BL5" s="1080"/>
      <c r="BM5" s="1080"/>
      <c r="BN5" s="1081"/>
    </row>
    <row r="6" spans="1:74" s="201" customFormat="1" ht="15" customHeight="1">
      <c r="A6" s="1061"/>
      <c r="B6" s="1061"/>
      <c r="C6" s="1061"/>
      <c r="D6" s="659"/>
      <c r="E6" s="1080" t="s">
        <v>61</v>
      </c>
      <c r="F6" s="1080" t="s">
        <v>441</v>
      </c>
      <c r="G6" s="1080" t="s">
        <v>442</v>
      </c>
      <c r="H6" s="1082" t="s">
        <v>184</v>
      </c>
      <c r="I6" s="1075" t="s">
        <v>441</v>
      </c>
      <c r="J6" s="1076"/>
      <c r="K6" s="1076"/>
      <c r="L6" s="1076"/>
      <c r="M6" s="1076"/>
      <c r="N6" s="1076"/>
      <c r="O6" s="1076" t="s">
        <v>442</v>
      </c>
      <c r="P6" s="1078"/>
      <c r="Q6" s="1078"/>
      <c r="R6" s="1078"/>
      <c r="S6" s="1078"/>
      <c r="T6" s="1079"/>
      <c r="U6" s="1082" t="s">
        <v>184</v>
      </c>
      <c r="V6" s="1075" t="s">
        <v>441</v>
      </c>
      <c r="W6" s="1076"/>
      <c r="X6" s="1076"/>
      <c r="Y6" s="1076"/>
      <c r="Z6" s="1076"/>
      <c r="AA6" s="1077"/>
      <c r="AB6" s="1075" t="s">
        <v>442</v>
      </c>
      <c r="AC6" s="1078"/>
      <c r="AD6" s="1078"/>
      <c r="AE6" s="1078"/>
      <c r="AF6" s="1078"/>
      <c r="AG6" s="1079"/>
      <c r="AH6" s="1086"/>
      <c r="AI6" s="1086"/>
      <c r="AJ6" s="1086"/>
      <c r="AK6" s="659"/>
      <c r="AL6" s="1082" t="s">
        <v>184</v>
      </c>
      <c r="AM6" s="1075" t="s">
        <v>441</v>
      </c>
      <c r="AN6" s="1076"/>
      <c r="AO6" s="1076"/>
      <c r="AP6" s="1076"/>
      <c r="AQ6" s="1076"/>
      <c r="AR6" s="1077"/>
      <c r="AS6" s="1075" t="s">
        <v>442</v>
      </c>
      <c r="AT6" s="1078"/>
      <c r="AU6" s="1078"/>
      <c r="AV6" s="1078"/>
      <c r="AW6" s="1078"/>
      <c r="AX6" s="1079"/>
      <c r="AY6" s="1082" t="s">
        <v>184</v>
      </c>
      <c r="AZ6" s="1075" t="s">
        <v>441</v>
      </c>
      <c r="BA6" s="1076"/>
      <c r="BB6" s="1076"/>
      <c r="BC6" s="1076"/>
      <c r="BD6" s="1076"/>
      <c r="BE6" s="1077"/>
      <c r="BF6" s="1075" t="s">
        <v>442</v>
      </c>
      <c r="BG6" s="1078"/>
      <c r="BH6" s="1078"/>
      <c r="BI6" s="1078"/>
      <c r="BJ6" s="1078"/>
      <c r="BK6" s="1079"/>
      <c r="BL6" s="1082" t="s">
        <v>61</v>
      </c>
      <c r="BM6" s="1082" t="s">
        <v>441</v>
      </c>
      <c r="BN6" s="1075" t="s">
        <v>442</v>
      </c>
    </row>
    <row r="7" spans="1:74" s="201" customFormat="1" ht="48.75" customHeight="1">
      <c r="A7" s="1062"/>
      <c r="B7" s="1062"/>
      <c r="C7" s="1062"/>
      <c r="D7" s="162"/>
      <c r="E7" s="1080"/>
      <c r="F7" s="1080"/>
      <c r="G7" s="1080"/>
      <c r="H7" s="1083"/>
      <c r="I7" s="655" t="s">
        <v>61</v>
      </c>
      <c r="J7" s="660" t="s">
        <v>990</v>
      </c>
      <c r="K7" s="660" t="s">
        <v>991</v>
      </c>
      <c r="L7" s="660" t="s">
        <v>992</v>
      </c>
      <c r="M7" s="660" t="s">
        <v>993</v>
      </c>
      <c r="N7" s="660" t="s">
        <v>994</v>
      </c>
      <c r="O7" s="162" t="s">
        <v>61</v>
      </c>
      <c r="P7" s="660" t="s">
        <v>990</v>
      </c>
      <c r="Q7" s="660" t="s">
        <v>991</v>
      </c>
      <c r="R7" s="660" t="s">
        <v>992</v>
      </c>
      <c r="S7" s="660" t="s">
        <v>993</v>
      </c>
      <c r="T7" s="660" t="s">
        <v>994</v>
      </c>
      <c r="U7" s="1083"/>
      <c r="V7" s="655" t="s">
        <v>61</v>
      </c>
      <c r="W7" s="660" t="s">
        <v>990</v>
      </c>
      <c r="X7" s="660" t="s">
        <v>991</v>
      </c>
      <c r="Y7" s="660" t="s">
        <v>992</v>
      </c>
      <c r="Z7" s="660" t="s">
        <v>993</v>
      </c>
      <c r="AA7" s="660" t="s">
        <v>994</v>
      </c>
      <c r="AB7" s="655" t="s">
        <v>61</v>
      </c>
      <c r="AC7" s="660" t="s">
        <v>990</v>
      </c>
      <c r="AD7" s="660" t="s">
        <v>991</v>
      </c>
      <c r="AE7" s="660" t="s">
        <v>992</v>
      </c>
      <c r="AF7" s="660" t="s">
        <v>993</v>
      </c>
      <c r="AG7" s="660" t="s">
        <v>994</v>
      </c>
      <c r="AH7" s="1087"/>
      <c r="AI7" s="1087"/>
      <c r="AJ7" s="1087"/>
      <c r="AK7" s="162"/>
      <c r="AL7" s="1083"/>
      <c r="AM7" s="655" t="s">
        <v>61</v>
      </c>
      <c r="AN7" s="660" t="s">
        <v>990</v>
      </c>
      <c r="AO7" s="660" t="s">
        <v>991</v>
      </c>
      <c r="AP7" s="660" t="s">
        <v>992</v>
      </c>
      <c r="AQ7" s="660" t="s">
        <v>993</v>
      </c>
      <c r="AR7" s="660" t="s">
        <v>994</v>
      </c>
      <c r="AS7" s="655" t="s">
        <v>61</v>
      </c>
      <c r="AT7" s="660" t="s">
        <v>990</v>
      </c>
      <c r="AU7" s="660" t="s">
        <v>991</v>
      </c>
      <c r="AV7" s="660" t="s">
        <v>992</v>
      </c>
      <c r="AW7" s="660" t="s">
        <v>993</v>
      </c>
      <c r="AX7" s="660" t="s">
        <v>994</v>
      </c>
      <c r="AY7" s="1083"/>
      <c r="AZ7" s="655" t="s">
        <v>61</v>
      </c>
      <c r="BA7" s="660" t="s">
        <v>990</v>
      </c>
      <c r="BB7" s="660" t="s">
        <v>991</v>
      </c>
      <c r="BC7" s="660" t="s">
        <v>992</v>
      </c>
      <c r="BD7" s="660" t="s">
        <v>993</v>
      </c>
      <c r="BE7" s="660" t="s">
        <v>994</v>
      </c>
      <c r="BF7" s="655" t="s">
        <v>61</v>
      </c>
      <c r="BG7" s="660" t="s">
        <v>990</v>
      </c>
      <c r="BH7" s="660" t="s">
        <v>991</v>
      </c>
      <c r="BI7" s="660" t="s">
        <v>992</v>
      </c>
      <c r="BJ7" s="660" t="s">
        <v>993</v>
      </c>
      <c r="BK7" s="660" t="s">
        <v>994</v>
      </c>
      <c r="BL7" s="1083"/>
      <c r="BM7" s="1083"/>
      <c r="BN7" s="1084"/>
    </row>
    <row r="8" spans="1:74" s="115" customFormat="1" ht="12.75" hidden="1" customHeight="1">
      <c r="A8" s="1066" t="s">
        <v>779</v>
      </c>
      <c r="B8" s="1066"/>
      <c r="C8" s="1066"/>
      <c r="D8" s="111"/>
      <c r="E8" s="112">
        <v>299953</v>
      </c>
      <c r="F8" s="113"/>
      <c r="G8" s="113"/>
      <c r="H8" s="113">
        <v>37490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>
        <v>37490</v>
      </c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066" t="s">
        <v>779</v>
      </c>
      <c r="AI8" s="1066"/>
      <c r="AJ8" s="1066"/>
      <c r="AK8" s="111"/>
      <c r="AL8" s="113">
        <v>37490</v>
      </c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>
        <v>37490</v>
      </c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>
        <v>4977</v>
      </c>
      <c r="BM8" s="113"/>
      <c r="BN8" s="113"/>
    </row>
    <row r="9" spans="1:74" s="115" customFormat="1" ht="12.75" hidden="1" customHeight="1">
      <c r="A9" s="1045" t="s">
        <v>780</v>
      </c>
      <c r="B9" s="1045"/>
      <c r="C9" s="1045"/>
      <c r="D9" s="111"/>
      <c r="E9" s="116">
        <v>245028.31251835014</v>
      </c>
      <c r="F9" s="117"/>
      <c r="G9" s="117"/>
      <c r="H9" s="117">
        <v>35483.060334576927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>
        <v>35483.060334576927</v>
      </c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045" t="s">
        <v>780</v>
      </c>
      <c r="AI9" s="1045"/>
      <c r="AJ9" s="1045"/>
      <c r="AK9" s="111"/>
      <c r="AL9" s="117">
        <v>35483.060334576927</v>
      </c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>
        <v>35483.060334576927</v>
      </c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>
        <v>5633.8493498013622</v>
      </c>
      <c r="BM9" s="117"/>
      <c r="BN9" s="117"/>
    </row>
    <row r="10" spans="1:74" s="115" customFormat="1" ht="12.75" hidden="1" customHeight="1">
      <c r="A10" s="1045" t="s">
        <v>1202</v>
      </c>
      <c r="B10" s="1045"/>
      <c r="C10" s="1045"/>
      <c r="D10" s="111"/>
      <c r="E10" s="116">
        <v>227442</v>
      </c>
      <c r="F10" s="117"/>
      <c r="G10" s="117"/>
      <c r="H10" s="117">
        <v>24036.959999997744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>
        <v>24036.959999997744</v>
      </c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045" t="s">
        <v>1202</v>
      </c>
      <c r="AI10" s="1045"/>
      <c r="AJ10" s="1045"/>
      <c r="AK10" s="111"/>
      <c r="AL10" s="117">
        <v>24036.959999997744</v>
      </c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>
        <v>24036.959999997744</v>
      </c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>
        <v>9139</v>
      </c>
      <c r="BM10" s="117"/>
      <c r="BN10" s="117"/>
    </row>
    <row r="11" spans="1:74" s="115" customFormat="1" ht="12.75" hidden="1" customHeight="1">
      <c r="A11" s="1045" t="s">
        <v>1203</v>
      </c>
      <c r="B11" s="1045"/>
      <c r="C11" s="1045"/>
      <c r="D11" s="111"/>
      <c r="E11" s="116">
        <v>228813.06455282218</v>
      </c>
      <c r="F11" s="117"/>
      <c r="G11" s="117"/>
      <c r="H11" s="117">
        <v>28234.936240150477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>
        <v>28234.936240150477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045" t="s">
        <v>1203</v>
      </c>
      <c r="AI11" s="1045"/>
      <c r="AJ11" s="1045"/>
      <c r="AK11" s="111"/>
      <c r="AL11" s="117">
        <v>28234.936240150477</v>
      </c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>
        <v>28234.936240150477</v>
      </c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>
        <v>6923.1263194148214</v>
      </c>
      <c r="BM11" s="117"/>
      <c r="BN11" s="117"/>
    </row>
    <row r="12" spans="1:74" s="115" customFormat="1" ht="12.75" hidden="1" customHeight="1">
      <c r="A12" s="1045" t="s">
        <v>1204</v>
      </c>
      <c r="B12" s="1045"/>
      <c r="C12" s="1045"/>
      <c r="D12" s="111"/>
      <c r="E12" s="116">
        <v>228948.67022142731</v>
      </c>
      <c r="F12" s="117"/>
      <c r="G12" s="117"/>
      <c r="H12" s="117">
        <v>34878.675153735967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>
        <v>34878.675153735967</v>
      </c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045" t="s">
        <v>1204</v>
      </c>
      <c r="AI12" s="1045"/>
      <c r="AJ12" s="1045"/>
      <c r="AK12" s="111"/>
      <c r="AL12" s="117">
        <v>34878.675153735967</v>
      </c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>
        <v>34878.675153735967</v>
      </c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>
        <v>5710.130984917424</v>
      </c>
      <c r="BM12" s="117"/>
      <c r="BN12" s="117"/>
    </row>
    <row r="13" spans="1:74" s="115" customFormat="1" ht="13.7" hidden="1" customHeight="1">
      <c r="A13" s="1045" t="s">
        <v>1205</v>
      </c>
      <c r="B13" s="1045"/>
      <c r="C13" s="1045"/>
      <c r="D13" s="111"/>
      <c r="E13" s="116">
        <v>193925.71732453088</v>
      </c>
      <c r="F13" s="117"/>
      <c r="G13" s="117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v>29297.654461531027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045" t="s">
        <v>1205</v>
      </c>
      <c r="AI13" s="1045"/>
      <c r="AJ13" s="1045"/>
      <c r="AK13" s="111"/>
      <c r="AL13" s="50">
        <v>29297.654461531027</v>
      </c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>
        <v>29297.654461531027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3740.518234924054</v>
      </c>
      <c r="BM13" s="50"/>
      <c r="BN13" s="50"/>
    </row>
    <row r="14" spans="1:74" s="115" customFormat="1" ht="0.75" hidden="1" customHeight="1">
      <c r="A14" s="1045" t="s">
        <v>1206</v>
      </c>
      <c r="B14" s="1045"/>
      <c r="C14" s="1045"/>
      <c r="D14" s="111"/>
      <c r="E14" s="116">
        <v>166140.25630622066</v>
      </c>
      <c r="F14" s="117"/>
      <c r="G14" s="117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32255.88805542449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045" t="s">
        <v>1206</v>
      </c>
      <c r="AI14" s="1045"/>
      <c r="AJ14" s="1045"/>
      <c r="AK14" s="111"/>
      <c r="AL14" s="50">
        <v>32255.88805542449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>
        <v>32255.88805542449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>
        <v>3477.2153088197238</v>
      </c>
      <c r="BM14" s="50"/>
      <c r="BN14" s="50"/>
    </row>
    <row r="15" spans="1:74" s="115" customFormat="1" ht="13.7" hidden="1" customHeight="1">
      <c r="A15" s="1045" t="s">
        <v>1207</v>
      </c>
      <c r="B15" s="1045"/>
      <c r="C15" s="1045"/>
      <c r="D15" s="2"/>
      <c r="E15" s="118">
        <v>155909.24169496537</v>
      </c>
      <c r="F15" s="119" t="s">
        <v>369</v>
      </c>
      <c r="G15" s="119" t="s">
        <v>369</v>
      </c>
      <c r="H15" s="118">
        <v>26183.888044999865</v>
      </c>
      <c r="I15" s="118"/>
      <c r="J15" s="118"/>
      <c r="K15" s="118"/>
      <c r="L15" s="118"/>
      <c r="M15" s="118"/>
      <c r="N15" s="118"/>
      <c r="O15" s="118"/>
      <c r="P15" s="119" t="s">
        <v>369</v>
      </c>
      <c r="Q15" s="119"/>
      <c r="R15" s="119"/>
      <c r="S15" s="119"/>
      <c r="T15" s="119" t="s">
        <v>369</v>
      </c>
      <c r="U15" s="118">
        <v>26183.888044999865</v>
      </c>
      <c r="V15" s="118"/>
      <c r="W15" s="118"/>
      <c r="X15" s="118"/>
      <c r="Y15" s="118"/>
      <c r="Z15" s="118"/>
      <c r="AA15" s="118"/>
      <c r="AB15" s="118"/>
      <c r="AC15" s="119" t="s">
        <v>369</v>
      </c>
      <c r="AD15" s="119"/>
      <c r="AE15" s="119"/>
      <c r="AF15" s="119"/>
      <c r="AG15" s="119" t="s">
        <v>369</v>
      </c>
      <c r="AH15" s="1045" t="s">
        <v>1207</v>
      </c>
      <c r="AI15" s="1045"/>
      <c r="AJ15" s="1045"/>
      <c r="AK15" s="2"/>
      <c r="AL15" s="118">
        <v>26183.888044999865</v>
      </c>
      <c r="AM15" s="118"/>
      <c r="AN15" s="118"/>
      <c r="AO15" s="118"/>
      <c r="AP15" s="118"/>
      <c r="AQ15" s="118"/>
      <c r="AR15" s="118"/>
      <c r="AS15" s="118"/>
      <c r="AT15" s="119" t="s">
        <v>369</v>
      </c>
      <c r="AU15" s="119"/>
      <c r="AV15" s="119"/>
      <c r="AW15" s="119"/>
      <c r="AX15" s="119" t="s">
        <v>369</v>
      </c>
      <c r="AY15" s="118">
        <v>26183.888044999865</v>
      </c>
      <c r="AZ15" s="118"/>
      <c r="BA15" s="118"/>
      <c r="BB15" s="118"/>
      <c r="BC15" s="118"/>
      <c r="BD15" s="118"/>
      <c r="BE15" s="118"/>
      <c r="BF15" s="118"/>
      <c r="BG15" s="119" t="s">
        <v>369</v>
      </c>
      <c r="BH15" s="119"/>
      <c r="BI15" s="119"/>
      <c r="BJ15" s="119"/>
      <c r="BK15" s="119" t="s">
        <v>369</v>
      </c>
      <c r="BL15" s="118">
        <v>3871.3262716029953</v>
      </c>
      <c r="BM15" s="119" t="s">
        <v>369</v>
      </c>
      <c r="BN15" s="119" t="s">
        <v>369</v>
      </c>
    </row>
    <row r="16" spans="1:74" s="115" customFormat="1" ht="13.7" hidden="1" customHeight="1">
      <c r="A16" s="1045" t="s">
        <v>1208</v>
      </c>
      <c r="B16" s="1045"/>
      <c r="C16" s="1045"/>
      <c r="D16" s="2"/>
      <c r="E16" s="118">
        <v>145594.46687390516</v>
      </c>
      <c r="F16" s="119" t="s">
        <v>369</v>
      </c>
      <c r="G16" s="119" t="s">
        <v>369</v>
      </c>
      <c r="H16" s="101">
        <v>36044.047107477432</v>
      </c>
      <c r="I16" s="101"/>
      <c r="J16" s="101"/>
      <c r="K16" s="101"/>
      <c r="L16" s="101"/>
      <c r="M16" s="101"/>
      <c r="N16" s="101"/>
      <c r="O16" s="101"/>
      <c r="P16" s="119" t="s">
        <v>369</v>
      </c>
      <c r="Q16" s="119"/>
      <c r="R16" s="119"/>
      <c r="S16" s="119"/>
      <c r="T16" s="119" t="s">
        <v>369</v>
      </c>
      <c r="U16" s="101">
        <v>36044.047107477432</v>
      </c>
      <c r="V16" s="101"/>
      <c r="W16" s="101"/>
      <c r="X16" s="101"/>
      <c r="Y16" s="101"/>
      <c r="Z16" s="101"/>
      <c r="AA16" s="101"/>
      <c r="AB16" s="101"/>
      <c r="AC16" s="119" t="s">
        <v>369</v>
      </c>
      <c r="AD16" s="119"/>
      <c r="AE16" s="119"/>
      <c r="AF16" s="119"/>
      <c r="AG16" s="119" t="s">
        <v>369</v>
      </c>
      <c r="AH16" s="1045" t="s">
        <v>1208</v>
      </c>
      <c r="AI16" s="1045"/>
      <c r="AJ16" s="1045"/>
      <c r="AK16" s="2"/>
      <c r="AL16" s="101">
        <v>36044.047107477432</v>
      </c>
      <c r="AM16" s="101"/>
      <c r="AN16" s="101"/>
      <c r="AO16" s="101"/>
      <c r="AP16" s="101"/>
      <c r="AQ16" s="101"/>
      <c r="AR16" s="101"/>
      <c r="AS16" s="101"/>
      <c r="AT16" s="119" t="s">
        <v>369</v>
      </c>
      <c r="AU16" s="119"/>
      <c r="AV16" s="119"/>
      <c r="AW16" s="119"/>
      <c r="AX16" s="119" t="s">
        <v>369</v>
      </c>
      <c r="AY16" s="101">
        <v>36044.047107477432</v>
      </c>
      <c r="AZ16" s="101"/>
      <c r="BA16" s="101"/>
      <c r="BB16" s="101"/>
      <c r="BC16" s="101"/>
      <c r="BD16" s="101"/>
      <c r="BE16" s="101"/>
      <c r="BF16" s="101"/>
      <c r="BG16" s="119" t="s">
        <v>369</v>
      </c>
      <c r="BH16" s="119"/>
      <c r="BI16" s="119"/>
      <c r="BJ16" s="119"/>
      <c r="BK16" s="119" t="s">
        <v>369</v>
      </c>
      <c r="BL16" s="101">
        <v>4066.1619532608825</v>
      </c>
      <c r="BM16" s="119" t="s">
        <v>369</v>
      </c>
      <c r="BN16" s="119" t="s">
        <v>369</v>
      </c>
    </row>
    <row r="17" spans="1:84" s="115" customFormat="1" ht="13.7" hidden="1" customHeight="1">
      <c r="A17" s="1045" t="s">
        <v>1209</v>
      </c>
      <c r="B17" s="1045"/>
      <c r="C17" s="1045"/>
      <c r="D17" s="2"/>
      <c r="E17" s="118">
        <v>138340.60233372761</v>
      </c>
      <c r="F17" s="119" t="s">
        <v>369</v>
      </c>
      <c r="G17" s="119" t="s">
        <v>369</v>
      </c>
      <c r="H17" s="118">
        <v>32854.434926279362</v>
      </c>
      <c r="I17" s="118"/>
      <c r="J17" s="118"/>
      <c r="K17" s="118"/>
      <c r="L17" s="118"/>
      <c r="M17" s="118"/>
      <c r="N17" s="118"/>
      <c r="O17" s="118"/>
      <c r="P17" s="119" t="s">
        <v>369</v>
      </c>
      <c r="Q17" s="119"/>
      <c r="R17" s="119"/>
      <c r="S17" s="119"/>
      <c r="T17" s="119" t="s">
        <v>369</v>
      </c>
      <c r="U17" s="118">
        <v>32854.434926279362</v>
      </c>
      <c r="V17" s="118"/>
      <c r="W17" s="118"/>
      <c r="X17" s="118"/>
      <c r="Y17" s="118"/>
      <c r="Z17" s="118"/>
      <c r="AA17" s="118"/>
      <c r="AB17" s="118"/>
      <c r="AC17" s="119" t="s">
        <v>369</v>
      </c>
      <c r="AD17" s="119"/>
      <c r="AE17" s="119"/>
      <c r="AF17" s="119"/>
      <c r="AG17" s="119" t="s">
        <v>369</v>
      </c>
      <c r="AH17" s="1045" t="s">
        <v>1209</v>
      </c>
      <c r="AI17" s="1045"/>
      <c r="AJ17" s="1045"/>
      <c r="AK17" s="2"/>
      <c r="AL17" s="118">
        <v>32854.434926279362</v>
      </c>
      <c r="AM17" s="118"/>
      <c r="AN17" s="118"/>
      <c r="AO17" s="118"/>
      <c r="AP17" s="118"/>
      <c r="AQ17" s="118"/>
      <c r="AR17" s="118"/>
      <c r="AS17" s="118"/>
      <c r="AT17" s="119" t="s">
        <v>369</v>
      </c>
      <c r="AU17" s="119"/>
      <c r="AV17" s="119"/>
      <c r="AW17" s="119"/>
      <c r="AX17" s="119" t="s">
        <v>369</v>
      </c>
      <c r="AY17" s="118">
        <v>32854.434926279362</v>
      </c>
      <c r="AZ17" s="118"/>
      <c r="BA17" s="118"/>
      <c r="BB17" s="118"/>
      <c r="BC17" s="118"/>
      <c r="BD17" s="118"/>
      <c r="BE17" s="118"/>
      <c r="BF17" s="118"/>
      <c r="BG17" s="119" t="s">
        <v>369</v>
      </c>
      <c r="BH17" s="119"/>
      <c r="BI17" s="119"/>
      <c r="BJ17" s="119"/>
      <c r="BK17" s="119" t="s">
        <v>369</v>
      </c>
      <c r="BL17" s="118">
        <v>3239.7557457732919</v>
      </c>
      <c r="BM17" s="119" t="s">
        <v>369</v>
      </c>
      <c r="BN17" s="119" t="s">
        <v>369</v>
      </c>
    </row>
    <row r="18" spans="1:84" s="115" customFormat="1" ht="14.25" hidden="1" customHeight="1">
      <c r="A18" s="1045" t="s">
        <v>1267</v>
      </c>
      <c r="B18" s="1045"/>
      <c r="C18" s="1045"/>
      <c r="D18" s="2"/>
      <c r="E18" s="120">
        <v>138234.84637123178</v>
      </c>
      <c r="F18" s="119" t="s">
        <v>369</v>
      </c>
      <c r="G18" s="119" t="s">
        <v>369</v>
      </c>
      <c r="H18" s="118">
        <v>32837.650380455758</v>
      </c>
      <c r="I18" s="118"/>
      <c r="J18" s="118"/>
      <c r="K18" s="118"/>
      <c r="L18" s="118"/>
      <c r="M18" s="118"/>
      <c r="N18" s="118"/>
      <c r="O18" s="118"/>
      <c r="P18" s="119" t="s">
        <v>369</v>
      </c>
      <c r="Q18" s="119"/>
      <c r="R18" s="119"/>
      <c r="S18" s="119"/>
      <c r="T18" s="119" t="s">
        <v>369</v>
      </c>
      <c r="U18" s="118">
        <v>32837.650380455758</v>
      </c>
      <c r="V18" s="118"/>
      <c r="W18" s="118"/>
      <c r="X18" s="118"/>
      <c r="Y18" s="118"/>
      <c r="Z18" s="118"/>
      <c r="AA18" s="118"/>
      <c r="AB18" s="118"/>
      <c r="AC18" s="119" t="s">
        <v>369</v>
      </c>
      <c r="AD18" s="119"/>
      <c r="AE18" s="119"/>
      <c r="AF18" s="119"/>
      <c r="AG18" s="119" t="s">
        <v>369</v>
      </c>
      <c r="AH18" s="1045" t="s">
        <v>1267</v>
      </c>
      <c r="AI18" s="1045"/>
      <c r="AJ18" s="1045"/>
      <c r="AK18" s="2"/>
      <c r="AL18" s="118">
        <v>32837.650380455758</v>
      </c>
      <c r="AM18" s="118"/>
      <c r="AN18" s="118"/>
      <c r="AO18" s="118"/>
      <c r="AP18" s="118"/>
      <c r="AQ18" s="118"/>
      <c r="AR18" s="118"/>
      <c r="AS18" s="118"/>
      <c r="AT18" s="119" t="s">
        <v>369</v>
      </c>
      <c r="AU18" s="119"/>
      <c r="AV18" s="119"/>
      <c r="AW18" s="119"/>
      <c r="AX18" s="119" t="s">
        <v>369</v>
      </c>
      <c r="AY18" s="118">
        <v>32837.650380455758</v>
      </c>
      <c r="AZ18" s="118"/>
      <c r="BA18" s="118"/>
      <c r="BB18" s="118"/>
      <c r="BC18" s="118"/>
      <c r="BD18" s="118"/>
      <c r="BE18" s="118"/>
      <c r="BF18" s="118"/>
      <c r="BG18" s="119" t="s">
        <v>369</v>
      </c>
      <c r="BH18" s="119"/>
      <c r="BI18" s="119"/>
      <c r="BJ18" s="119"/>
      <c r="BK18" s="119" t="s">
        <v>369</v>
      </c>
      <c r="BL18" s="118">
        <v>4486.9750885062595</v>
      </c>
      <c r="BM18" s="119" t="s">
        <v>369</v>
      </c>
      <c r="BN18" s="119" t="s">
        <v>369</v>
      </c>
      <c r="BO18" s="114"/>
      <c r="CE18" s="115" t="e">
        <f>#REF!/E18</f>
        <v>#REF!</v>
      </c>
      <c r="CF18" s="115" t="e">
        <f>CE18/12</f>
        <v>#REF!</v>
      </c>
    </row>
    <row r="19" spans="1:84" s="115" customFormat="1" ht="15.75" hidden="1" customHeight="1">
      <c r="A19" s="1045" t="s">
        <v>1271</v>
      </c>
      <c r="B19" s="1045"/>
      <c r="C19" s="1045"/>
      <c r="D19" s="2"/>
      <c r="E19" s="1020">
        <v>148534.99487466394</v>
      </c>
      <c r="F19" s="712" t="s">
        <v>369</v>
      </c>
      <c r="G19" s="712" t="s">
        <v>369</v>
      </c>
      <c r="H19" s="1021">
        <v>36143.985217942514</v>
      </c>
      <c r="I19" s="712" t="s">
        <v>369</v>
      </c>
      <c r="J19" s="712" t="s">
        <v>369</v>
      </c>
      <c r="K19" s="712"/>
      <c r="L19" s="712" t="s">
        <v>369</v>
      </c>
      <c r="M19" s="712" t="s">
        <v>369</v>
      </c>
      <c r="N19" s="712" t="s">
        <v>369</v>
      </c>
      <c r="O19" s="712" t="s">
        <v>369</v>
      </c>
      <c r="P19" s="712" t="s">
        <v>369</v>
      </c>
      <c r="Q19" s="712" t="s">
        <v>369</v>
      </c>
      <c r="R19" s="712"/>
      <c r="S19" s="712" t="s">
        <v>369</v>
      </c>
      <c r="T19" s="712" t="s">
        <v>369</v>
      </c>
      <c r="U19" s="1021">
        <v>29886.464678443583</v>
      </c>
      <c r="V19" s="712" t="s">
        <v>135</v>
      </c>
      <c r="W19" s="712" t="s">
        <v>699</v>
      </c>
      <c r="X19" s="712" t="s">
        <v>699</v>
      </c>
      <c r="Y19" s="712"/>
      <c r="Z19" s="712" t="s">
        <v>699</v>
      </c>
      <c r="AA19" s="712" t="s">
        <v>699</v>
      </c>
      <c r="AB19" s="712" t="s">
        <v>135</v>
      </c>
      <c r="AC19" s="712" t="s">
        <v>699</v>
      </c>
      <c r="AD19" s="712" t="s">
        <v>699</v>
      </c>
      <c r="AE19" s="712"/>
      <c r="AF19" s="712" t="s">
        <v>699</v>
      </c>
      <c r="AG19" s="712" t="s">
        <v>699</v>
      </c>
      <c r="AH19" s="1045" t="s">
        <v>1271</v>
      </c>
      <c r="AI19" s="1045"/>
      <c r="AJ19" s="1045"/>
      <c r="AK19" s="2"/>
      <c r="AL19" s="1022">
        <v>37649.64284563368</v>
      </c>
      <c r="AM19" s="712" t="s">
        <v>699</v>
      </c>
      <c r="AN19" s="712" t="s">
        <v>699</v>
      </c>
      <c r="AO19" s="712" t="s">
        <v>699</v>
      </c>
      <c r="AP19" s="712"/>
      <c r="AQ19" s="712" t="s">
        <v>699</v>
      </c>
      <c r="AR19" s="712" t="s">
        <v>699</v>
      </c>
      <c r="AS19" s="712" t="s">
        <v>699</v>
      </c>
      <c r="AT19" s="712" t="s">
        <v>699</v>
      </c>
      <c r="AU19" s="712"/>
      <c r="AV19" s="712" t="s">
        <v>699</v>
      </c>
      <c r="AW19" s="712" t="s">
        <v>699</v>
      </c>
      <c r="AX19" s="712" t="s">
        <v>699</v>
      </c>
      <c r="AY19" s="1022">
        <v>40413.645422570175</v>
      </c>
      <c r="AZ19" s="712" t="s">
        <v>699</v>
      </c>
      <c r="BA19" s="712" t="s">
        <v>699</v>
      </c>
      <c r="BB19" s="712" t="s">
        <v>699</v>
      </c>
      <c r="BC19" s="712"/>
      <c r="BD19" s="712" t="s">
        <v>699</v>
      </c>
      <c r="BE19" s="712" t="s">
        <v>699</v>
      </c>
      <c r="BF19" s="712" t="s">
        <v>699</v>
      </c>
      <c r="BG19" s="712" t="s">
        <v>699</v>
      </c>
      <c r="BH19" s="712" t="s">
        <v>699</v>
      </c>
      <c r="BI19" s="712"/>
      <c r="BJ19" s="712" t="s">
        <v>699</v>
      </c>
      <c r="BK19" s="712" t="s">
        <v>699</v>
      </c>
      <c r="BL19" s="1022">
        <v>4441.2567100746519</v>
      </c>
      <c r="BM19" s="712" t="s">
        <v>699</v>
      </c>
      <c r="BN19" s="712" t="s">
        <v>699</v>
      </c>
      <c r="BO19" s="114"/>
      <c r="CE19" s="115" t="e">
        <f>#REF!/E19</f>
        <v>#REF!</v>
      </c>
      <c r="CF19" s="115" t="e">
        <f>CE19/12</f>
        <v>#REF!</v>
      </c>
    </row>
    <row r="20" spans="1:84" s="115" customFormat="1" ht="15.75" hidden="1" customHeight="1">
      <c r="A20" s="1045" t="s">
        <v>1272</v>
      </c>
      <c r="B20" s="1045"/>
      <c r="C20" s="1045"/>
      <c r="D20" s="2"/>
      <c r="E20" s="1020">
        <v>159165.50983377962</v>
      </c>
      <c r="F20" s="712" t="s">
        <v>757</v>
      </c>
      <c r="G20" s="712" t="s">
        <v>757</v>
      </c>
      <c r="H20" s="1021">
        <v>24130.375383116003</v>
      </c>
      <c r="I20" s="712" t="s">
        <v>757</v>
      </c>
      <c r="J20" s="712" t="s">
        <v>757</v>
      </c>
      <c r="K20" s="712"/>
      <c r="L20" s="712" t="s">
        <v>757</v>
      </c>
      <c r="M20" s="712" t="s">
        <v>757</v>
      </c>
      <c r="N20" s="712" t="s">
        <v>757</v>
      </c>
      <c r="O20" s="712" t="s">
        <v>757</v>
      </c>
      <c r="P20" s="712" t="s">
        <v>757</v>
      </c>
      <c r="Q20" s="712" t="s">
        <v>757</v>
      </c>
      <c r="R20" s="712"/>
      <c r="S20" s="712" t="s">
        <v>757</v>
      </c>
      <c r="T20" s="712" t="s">
        <v>757</v>
      </c>
      <c r="U20" s="1021">
        <v>21702.780418727059</v>
      </c>
      <c r="V20" s="712" t="s">
        <v>135</v>
      </c>
      <c r="W20" s="712" t="s">
        <v>757</v>
      </c>
      <c r="X20" s="712" t="s">
        <v>757</v>
      </c>
      <c r="Y20" s="712"/>
      <c r="Z20" s="712" t="s">
        <v>757</v>
      </c>
      <c r="AA20" s="712" t="s">
        <v>757</v>
      </c>
      <c r="AB20" s="712" t="s">
        <v>135</v>
      </c>
      <c r="AC20" s="712" t="s">
        <v>757</v>
      </c>
      <c r="AD20" s="712" t="s">
        <v>757</v>
      </c>
      <c r="AE20" s="712"/>
      <c r="AF20" s="712" t="s">
        <v>757</v>
      </c>
      <c r="AG20" s="712" t="s">
        <v>757</v>
      </c>
      <c r="AH20" s="1045" t="s">
        <v>1272</v>
      </c>
      <c r="AI20" s="1045"/>
      <c r="AJ20" s="1045"/>
      <c r="AK20" s="2"/>
      <c r="AL20" s="1022">
        <v>50352.206619768607</v>
      </c>
      <c r="AM20" s="712" t="s">
        <v>757</v>
      </c>
      <c r="AN20" s="712" t="s">
        <v>757</v>
      </c>
      <c r="AO20" s="712" t="s">
        <v>757</v>
      </c>
      <c r="AP20" s="712"/>
      <c r="AQ20" s="712" t="s">
        <v>757</v>
      </c>
      <c r="AR20" s="712" t="s">
        <v>757</v>
      </c>
      <c r="AS20" s="712" t="s">
        <v>757</v>
      </c>
      <c r="AT20" s="712" t="s">
        <v>757</v>
      </c>
      <c r="AU20" s="712"/>
      <c r="AV20" s="712" t="s">
        <v>757</v>
      </c>
      <c r="AW20" s="712" t="s">
        <v>757</v>
      </c>
      <c r="AX20" s="712" t="s">
        <v>757</v>
      </c>
      <c r="AY20" s="1022">
        <v>58698.583742212293</v>
      </c>
      <c r="AZ20" s="712" t="s">
        <v>757</v>
      </c>
      <c r="BA20" s="712" t="s">
        <v>757</v>
      </c>
      <c r="BB20" s="712" t="s">
        <v>757</v>
      </c>
      <c r="BC20" s="712"/>
      <c r="BD20" s="712" t="s">
        <v>757</v>
      </c>
      <c r="BE20" s="712" t="s">
        <v>757</v>
      </c>
      <c r="BF20" s="712" t="s">
        <v>757</v>
      </c>
      <c r="BG20" s="712" t="s">
        <v>757</v>
      </c>
      <c r="BH20" s="712" t="s">
        <v>757</v>
      </c>
      <c r="BI20" s="712"/>
      <c r="BJ20" s="712" t="s">
        <v>757</v>
      </c>
      <c r="BK20" s="712" t="s">
        <v>757</v>
      </c>
      <c r="BL20" s="1022">
        <v>4281.5636699583802</v>
      </c>
      <c r="BM20" s="712" t="s">
        <v>757</v>
      </c>
      <c r="BN20" s="712" t="s">
        <v>757</v>
      </c>
    </row>
    <row r="21" spans="1:84" s="115" customFormat="1" ht="15.75" hidden="1" customHeight="1">
      <c r="A21" s="1045" t="s">
        <v>1273</v>
      </c>
      <c r="B21" s="1045"/>
      <c r="C21" s="1045"/>
      <c r="D21" s="2"/>
      <c r="E21" s="1023">
        <v>140111.07516775819</v>
      </c>
      <c r="F21" s="1023">
        <v>108761.0742814828</v>
      </c>
      <c r="G21" s="1023">
        <v>31350.000886275262</v>
      </c>
      <c r="H21" s="1024">
        <v>32600.239730219186</v>
      </c>
      <c r="I21" s="1023">
        <v>29167.719711512444</v>
      </c>
      <c r="J21" s="1025" t="s">
        <v>757</v>
      </c>
      <c r="K21" s="1025" t="s">
        <v>135</v>
      </c>
      <c r="L21" s="1025" t="s">
        <v>757</v>
      </c>
      <c r="M21" s="1025" t="s">
        <v>757</v>
      </c>
      <c r="N21" s="1025" t="s">
        <v>757</v>
      </c>
      <c r="O21" s="1023">
        <v>3432.5200187067494</v>
      </c>
      <c r="P21" s="1025" t="s">
        <v>757</v>
      </c>
      <c r="Q21" s="1025" t="s">
        <v>757</v>
      </c>
      <c r="R21" s="1025" t="s">
        <v>369</v>
      </c>
      <c r="S21" s="1025" t="s">
        <v>757</v>
      </c>
      <c r="T21" s="1025" t="s">
        <v>757</v>
      </c>
      <c r="U21" s="1024">
        <v>33082.296229559637</v>
      </c>
      <c r="V21" s="1024">
        <v>15740.066361534833</v>
      </c>
      <c r="W21" s="1025" t="s">
        <v>757</v>
      </c>
      <c r="X21" s="1025" t="s">
        <v>757</v>
      </c>
      <c r="Y21" s="1025" t="s">
        <v>369</v>
      </c>
      <c r="Z21" s="1025" t="s">
        <v>757</v>
      </c>
      <c r="AA21" s="1025" t="s">
        <v>757</v>
      </c>
      <c r="AB21" s="1024">
        <v>17342.22986802481</v>
      </c>
      <c r="AC21" s="1025" t="s">
        <v>757</v>
      </c>
      <c r="AD21" s="1025" t="s">
        <v>757</v>
      </c>
      <c r="AE21" s="1025" t="s">
        <v>369</v>
      </c>
      <c r="AF21" s="1025" t="s">
        <v>757</v>
      </c>
      <c r="AG21" s="1025" t="s">
        <v>757</v>
      </c>
      <c r="AH21" s="1045" t="s">
        <v>1273</v>
      </c>
      <c r="AI21" s="1045"/>
      <c r="AJ21" s="1045"/>
      <c r="AK21" s="2"/>
      <c r="AL21" s="1026">
        <v>33277.904155459262</v>
      </c>
      <c r="AM21" s="1025">
        <v>30237.692090459135</v>
      </c>
      <c r="AN21" s="1025" t="s">
        <v>757</v>
      </c>
      <c r="AO21" s="1025" t="s">
        <v>757</v>
      </c>
      <c r="AP21" s="1025" t="s">
        <v>369</v>
      </c>
      <c r="AQ21" s="1025" t="s">
        <v>757</v>
      </c>
      <c r="AR21" s="1025" t="s">
        <v>757</v>
      </c>
      <c r="AS21" s="1025">
        <v>3040.212065000137</v>
      </c>
      <c r="AT21" s="1025" t="s">
        <v>757</v>
      </c>
      <c r="AU21" s="1025" t="s">
        <v>369</v>
      </c>
      <c r="AV21" s="1025" t="s">
        <v>757</v>
      </c>
      <c r="AW21" s="1025" t="s">
        <v>757</v>
      </c>
      <c r="AX21" s="1025" t="s">
        <v>757</v>
      </c>
      <c r="AY21" s="1026">
        <v>36129.767677020493</v>
      </c>
      <c r="AZ21" s="1025">
        <v>30019.973311750262</v>
      </c>
      <c r="BA21" s="1025" t="s">
        <v>757</v>
      </c>
      <c r="BB21" s="1025" t="s">
        <v>757</v>
      </c>
      <c r="BC21" s="1025" t="s">
        <v>369</v>
      </c>
      <c r="BD21" s="1025" t="s">
        <v>757</v>
      </c>
      <c r="BE21" s="1025" t="s">
        <v>757</v>
      </c>
      <c r="BF21" s="1025">
        <v>6109.7943652702361</v>
      </c>
      <c r="BG21" s="1025" t="s">
        <v>757</v>
      </c>
      <c r="BH21" s="1025" t="s">
        <v>757</v>
      </c>
      <c r="BI21" s="1025" t="s">
        <v>369</v>
      </c>
      <c r="BJ21" s="1025" t="s">
        <v>757</v>
      </c>
      <c r="BK21" s="1025" t="s">
        <v>757</v>
      </c>
      <c r="BL21" s="1026">
        <v>5020.8673754996107</v>
      </c>
      <c r="BM21" s="1025">
        <v>3605.0125349656341</v>
      </c>
      <c r="BN21" s="1025">
        <v>1415.8548405339745</v>
      </c>
      <c r="BO21" s="114"/>
    </row>
    <row r="22" spans="1:84" s="115" customFormat="1" ht="15.75" hidden="1" customHeight="1">
      <c r="A22" s="1045" t="s">
        <v>1274</v>
      </c>
      <c r="B22" s="1045"/>
      <c r="C22" s="1045"/>
      <c r="D22" s="2"/>
      <c r="E22" s="1023">
        <v>123945.6041718116</v>
      </c>
      <c r="F22" s="1023">
        <v>96355.270638620423</v>
      </c>
      <c r="G22" s="1023">
        <v>27590.333533190998</v>
      </c>
      <c r="H22" s="1024">
        <v>33082.427888563296</v>
      </c>
      <c r="I22" s="1024">
        <v>29776.207046652322</v>
      </c>
      <c r="J22" s="1025" t="s">
        <v>757</v>
      </c>
      <c r="K22" s="1025" t="s">
        <v>135</v>
      </c>
      <c r="L22" s="1025" t="s">
        <v>757</v>
      </c>
      <c r="M22" s="1025" t="s">
        <v>757</v>
      </c>
      <c r="N22" s="1025" t="s">
        <v>757</v>
      </c>
      <c r="O22" s="1024">
        <v>3306.2208419109734</v>
      </c>
      <c r="P22" s="1025" t="s">
        <v>757</v>
      </c>
      <c r="Q22" s="1025" t="s">
        <v>757</v>
      </c>
      <c r="R22" s="1025" t="s">
        <v>369</v>
      </c>
      <c r="S22" s="1025" t="s">
        <v>757</v>
      </c>
      <c r="T22" s="1025" t="s">
        <v>757</v>
      </c>
      <c r="U22" s="1024">
        <v>33113.970969643662</v>
      </c>
      <c r="V22" s="1024">
        <v>16252.332541638199</v>
      </c>
      <c r="W22" s="1025" t="s">
        <v>757</v>
      </c>
      <c r="X22" s="1025" t="s">
        <v>757</v>
      </c>
      <c r="Y22" s="1025" t="s">
        <v>369</v>
      </c>
      <c r="Z22" s="1025" t="s">
        <v>757</v>
      </c>
      <c r="AA22" s="1025" t="s">
        <v>757</v>
      </c>
      <c r="AB22" s="1024">
        <v>16861.638428005441</v>
      </c>
      <c r="AC22" s="1025" t="s">
        <v>757</v>
      </c>
      <c r="AD22" s="1025" t="s">
        <v>757</v>
      </c>
      <c r="AE22" s="1025" t="s">
        <v>369</v>
      </c>
      <c r="AF22" s="1025" t="s">
        <v>757</v>
      </c>
      <c r="AG22" s="1025" t="s">
        <v>757</v>
      </c>
      <c r="AH22" s="1045" t="s">
        <v>1274</v>
      </c>
      <c r="AI22" s="1045"/>
      <c r="AJ22" s="1045"/>
      <c r="AK22" s="2"/>
      <c r="AL22" s="1026">
        <v>25085.795666197952</v>
      </c>
      <c r="AM22" s="1026">
        <v>23365.118097132381</v>
      </c>
      <c r="AN22" s="1025" t="s">
        <v>757</v>
      </c>
      <c r="AO22" s="1025" t="s">
        <v>757</v>
      </c>
      <c r="AP22" s="1025" t="s">
        <v>369</v>
      </c>
      <c r="AQ22" s="1025" t="s">
        <v>757</v>
      </c>
      <c r="AR22" s="1025" t="s">
        <v>757</v>
      </c>
      <c r="AS22" s="1026">
        <v>1720.6775690655759</v>
      </c>
      <c r="AT22" s="1025" t="s">
        <v>757</v>
      </c>
      <c r="AU22" s="1025" t="s">
        <v>369</v>
      </c>
      <c r="AV22" s="1025" t="s">
        <v>757</v>
      </c>
      <c r="AW22" s="1025" t="s">
        <v>757</v>
      </c>
      <c r="AX22" s="1025" t="s">
        <v>757</v>
      </c>
      <c r="AY22" s="1026">
        <v>27626.240227280254</v>
      </c>
      <c r="AZ22" s="1026">
        <v>23410.246201568327</v>
      </c>
      <c r="BA22" s="1025" t="s">
        <v>757</v>
      </c>
      <c r="BB22" s="1025" t="s">
        <v>757</v>
      </c>
      <c r="BC22" s="1025" t="s">
        <v>369</v>
      </c>
      <c r="BD22" s="1025" t="s">
        <v>757</v>
      </c>
      <c r="BE22" s="1025" t="s">
        <v>757</v>
      </c>
      <c r="BF22" s="1026">
        <v>4215.9940257119188</v>
      </c>
      <c r="BG22" s="1025" t="s">
        <v>757</v>
      </c>
      <c r="BH22" s="1025" t="s">
        <v>757</v>
      </c>
      <c r="BI22" s="1025" t="s">
        <v>369</v>
      </c>
      <c r="BJ22" s="1025" t="s">
        <v>757</v>
      </c>
      <c r="BK22" s="1025" t="s">
        <v>757</v>
      </c>
      <c r="BL22" s="1026">
        <v>5037.1694201263626</v>
      </c>
      <c r="BM22" s="1026">
        <v>3540.6709308313625</v>
      </c>
      <c r="BN22" s="1026">
        <v>1496.4984892949976</v>
      </c>
    </row>
    <row r="23" spans="1:84" s="115" customFormat="1" ht="15.75" customHeight="1">
      <c r="A23" s="1045" t="s">
        <v>1275</v>
      </c>
      <c r="B23" s="1045"/>
      <c r="C23" s="1045"/>
      <c r="D23" s="2"/>
      <c r="E23" s="1024">
        <v>129748.91678256127</v>
      </c>
      <c r="F23" s="1024">
        <v>100458.06187200011</v>
      </c>
      <c r="G23" s="1024">
        <v>29290.854910561215</v>
      </c>
      <c r="H23" s="1024">
        <v>34351.564106684236</v>
      </c>
      <c r="I23" s="1024">
        <v>30675.988261580143</v>
      </c>
      <c r="J23" s="1025" t="s">
        <v>369</v>
      </c>
      <c r="K23" s="1025" t="s">
        <v>135</v>
      </c>
      <c r="L23" s="1025" t="s">
        <v>369</v>
      </c>
      <c r="M23" s="1025" t="s">
        <v>369</v>
      </c>
      <c r="N23" s="1025" t="s">
        <v>369</v>
      </c>
      <c r="O23" s="1026">
        <v>3675.5758451040906</v>
      </c>
      <c r="P23" s="1025" t="s">
        <v>369</v>
      </c>
      <c r="Q23" s="1025" t="s">
        <v>369</v>
      </c>
      <c r="R23" s="1025" t="s">
        <v>369</v>
      </c>
      <c r="S23" s="1025" t="s">
        <v>369</v>
      </c>
      <c r="T23" s="1025" t="s">
        <v>369</v>
      </c>
      <c r="U23" s="1026">
        <v>34030.799470842823</v>
      </c>
      <c r="V23" s="1026">
        <v>16483.941524405644</v>
      </c>
      <c r="W23" s="1025" t="s">
        <v>369</v>
      </c>
      <c r="X23" s="1025" t="s">
        <v>369</v>
      </c>
      <c r="Y23" s="1025" t="s">
        <v>369</v>
      </c>
      <c r="Z23" s="1025" t="s">
        <v>369</v>
      </c>
      <c r="AA23" s="1025" t="s">
        <v>369</v>
      </c>
      <c r="AB23" s="1026">
        <v>17546.857946437238</v>
      </c>
      <c r="AC23" s="1025" t="s">
        <v>369</v>
      </c>
      <c r="AD23" s="1025" t="s">
        <v>369</v>
      </c>
      <c r="AE23" s="1025" t="s">
        <v>369</v>
      </c>
      <c r="AF23" s="1025" t="s">
        <v>369</v>
      </c>
      <c r="AG23" s="1025" t="s">
        <v>369</v>
      </c>
      <c r="AH23" s="1045" t="s">
        <v>1275</v>
      </c>
      <c r="AI23" s="1045"/>
      <c r="AJ23" s="1045"/>
      <c r="AK23" s="2"/>
      <c r="AL23" s="1026">
        <v>27941.289004003302</v>
      </c>
      <c r="AM23" s="1026">
        <v>26083.955119063376</v>
      </c>
      <c r="AN23" s="1025" t="s">
        <v>369</v>
      </c>
      <c r="AO23" s="1025" t="s">
        <v>369</v>
      </c>
      <c r="AP23" s="1025" t="s">
        <v>369</v>
      </c>
      <c r="AQ23" s="1025" t="s">
        <v>369</v>
      </c>
      <c r="AR23" s="1025" t="s">
        <v>369</v>
      </c>
      <c r="AS23" s="1026">
        <v>1857.3338849399581</v>
      </c>
      <c r="AT23" s="1025" t="s">
        <v>369</v>
      </c>
      <c r="AU23" s="1025" t="s">
        <v>369</v>
      </c>
      <c r="AV23" s="1025" t="s">
        <v>369</v>
      </c>
      <c r="AW23" s="1025" t="s">
        <v>369</v>
      </c>
      <c r="AX23" s="1025" t="s">
        <v>369</v>
      </c>
      <c r="AY23" s="1026">
        <v>28001.711298150483</v>
      </c>
      <c r="AZ23" s="1026">
        <v>23413.12549250829</v>
      </c>
      <c r="BA23" s="1025" t="s">
        <v>369</v>
      </c>
      <c r="BB23" s="1025" t="s">
        <v>369</v>
      </c>
      <c r="BC23" s="1025" t="s">
        <v>369</v>
      </c>
      <c r="BD23" s="1025" t="s">
        <v>369</v>
      </c>
      <c r="BE23" s="1025" t="s">
        <v>369</v>
      </c>
      <c r="BF23" s="1026">
        <v>4588.5858056421848</v>
      </c>
      <c r="BG23" s="1025" t="s">
        <v>369</v>
      </c>
      <c r="BH23" s="1025" t="s">
        <v>369</v>
      </c>
      <c r="BI23" s="1025" t="s">
        <v>369</v>
      </c>
      <c r="BJ23" s="1025" t="s">
        <v>369</v>
      </c>
      <c r="BK23" s="1025" t="s">
        <v>369</v>
      </c>
      <c r="BL23" s="1026">
        <v>5422.5529028805822</v>
      </c>
      <c r="BM23" s="1025">
        <v>3784.3713361970035</v>
      </c>
      <c r="BN23" s="1025">
        <v>1638.1815666835757</v>
      </c>
    </row>
    <row r="24" spans="1:84" s="115" customFormat="1" ht="15.75" customHeight="1">
      <c r="A24" s="1045" t="s">
        <v>1276</v>
      </c>
      <c r="B24" s="1045"/>
      <c r="C24" s="1045"/>
      <c r="D24" s="2"/>
      <c r="E24" s="1024">
        <v>130399.44559872786</v>
      </c>
      <c r="F24" s="1024">
        <v>101399.88593268413</v>
      </c>
      <c r="G24" s="1024">
        <v>28999.559666043951</v>
      </c>
      <c r="H24" s="1024">
        <v>34413.227221651199</v>
      </c>
      <c r="I24" s="1024">
        <v>30753.340979085129</v>
      </c>
      <c r="K24" s="1025" t="s">
        <v>135</v>
      </c>
      <c r="L24" s="1025" t="s">
        <v>369</v>
      </c>
      <c r="M24" s="1025" t="s">
        <v>369</v>
      </c>
      <c r="N24" s="1025" t="s">
        <v>369</v>
      </c>
      <c r="O24" s="1026">
        <v>3659.8862425659786</v>
      </c>
      <c r="P24" s="1025" t="s">
        <v>369</v>
      </c>
      <c r="Q24" s="1025" t="s">
        <v>369</v>
      </c>
      <c r="R24" s="1025" t="s">
        <v>369</v>
      </c>
      <c r="S24" s="1025" t="s">
        <v>369</v>
      </c>
      <c r="T24" s="1025" t="s">
        <v>369</v>
      </c>
      <c r="U24" s="1026">
        <v>33781.319954418243</v>
      </c>
      <c r="V24" s="1026">
        <v>16414.002091678325</v>
      </c>
      <c r="W24" s="1025" t="s">
        <v>369</v>
      </c>
      <c r="X24" s="1025" t="s">
        <v>369</v>
      </c>
      <c r="Y24" s="1025" t="s">
        <v>369</v>
      </c>
      <c r="Z24" s="1025" t="s">
        <v>369</v>
      </c>
      <c r="AA24" s="1025" t="s">
        <v>369</v>
      </c>
      <c r="AB24" s="1026">
        <v>17367.31786273987</v>
      </c>
      <c r="AC24" s="1025" t="s">
        <v>369</v>
      </c>
      <c r="AD24" s="1025" t="s">
        <v>369</v>
      </c>
      <c r="AE24" s="1025" t="s">
        <v>369</v>
      </c>
      <c r="AF24" s="1025" t="s">
        <v>369</v>
      </c>
      <c r="AG24" s="1025" t="s">
        <v>369</v>
      </c>
      <c r="AH24" s="1045" t="s">
        <v>1276</v>
      </c>
      <c r="AI24" s="1045"/>
      <c r="AJ24" s="1045"/>
      <c r="AK24" s="2"/>
      <c r="AL24" s="1026">
        <v>25770.043877025862</v>
      </c>
      <c r="AM24" s="1026">
        <v>24278.674850373252</v>
      </c>
      <c r="AN24" s="1025" t="s">
        <v>369</v>
      </c>
      <c r="AO24" s="1025" t="s">
        <v>369</v>
      </c>
      <c r="AP24" s="1025" t="s">
        <v>369</v>
      </c>
      <c r="AQ24" s="1025" t="s">
        <v>369</v>
      </c>
      <c r="AR24" s="1025" t="s">
        <v>369</v>
      </c>
      <c r="AS24" s="1026">
        <v>1491.3690266526178</v>
      </c>
      <c r="AT24" s="1025" t="s">
        <v>369</v>
      </c>
      <c r="AU24" s="1025" t="s">
        <v>369</v>
      </c>
      <c r="AV24" s="1025" t="s">
        <v>369</v>
      </c>
      <c r="AW24" s="1025" t="s">
        <v>369</v>
      </c>
      <c r="AX24" s="1025" t="s">
        <v>369</v>
      </c>
      <c r="AY24" s="1026">
        <v>31545.945225797615</v>
      </c>
      <c r="AZ24" s="1026">
        <v>26782.831600695208</v>
      </c>
      <c r="BA24" s="1025" t="s">
        <v>369</v>
      </c>
      <c r="BB24" s="1025" t="s">
        <v>369</v>
      </c>
      <c r="BC24" s="1025" t="s">
        <v>369</v>
      </c>
      <c r="BD24" s="1025" t="s">
        <v>369</v>
      </c>
      <c r="BE24" s="1025" t="s">
        <v>369</v>
      </c>
      <c r="BF24" s="1026">
        <v>4763.1136251024236</v>
      </c>
      <c r="BG24" s="1025" t="s">
        <v>369</v>
      </c>
      <c r="BH24" s="1025" t="s">
        <v>369</v>
      </c>
      <c r="BI24" s="1025" t="s">
        <v>369</v>
      </c>
      <c r="BJ24" s="1025" t="s">
        <v>369</v>
      </c>
      <c r="BK24" s="1025" t="s">
        <v>369</v>
      </c>
      <c r="BL24" s="1026">
        <v>4888.9093198349929</v>
      </c>
      <c r="BM24" s="1025">
        <v>3171.036410851922</v>
      </c>
      <c r="BN24" s="1025">
        <v>1717.8729089830676</v>
      </c>
    </row>
    <row r="25" spans="1:84" s="115" customFormat="1" ht="15.75" customHeight="1">
      <c r="A25" s="1045" t="s">
        <v>1277</v>
      </c>
      <c r="B25" s="1045"/>
      <c r="C25" s="1045"/>
      <c r="D25" s="2"/>
      <c r="E25" s="1024">
        <v>134428.16111243397</v>
      </c>
      <c r="F25" s="1024">
        <v>103546.86898278544</v>
      </c>
      <c r="G25" s="1024">
        <v>30881.292129648624</v>
      </c>
      <c r="H25" s="1025" t="s">
        <v>369</v>
      </c>
      <c r="I25" s="1025" t="s">
        <v>369</v>
      </c>
      <c r="J25" s="1025" t="s">
        <v>369</v>
      </c>
      <c r="K25" s="1025" t="s">
        <v>369</v>
      </c>
      <c r="L25" s="1025" t="s">
        <v>369</v>
      </c>
      <c r="M25" s="1025" t="s">
        <v>369</v>
      </c>
      <c r="N25" s="1025" t="s">
        <v>369</v>
      </c>
      <c r="O25" s="1025" t="s">
        <v>369</v>
      </c>
      <c r="P25" s="1025" t="s">
        <v>369</v>
      </c>
      <c r="Q25" s="1025" t="s">
        <v>369</v>
      </c>
      <c r="R25" s="1025" t="s">
        <v>369</v>
      </c>
      <c r="S25" s="1025" t="s">
        <v>369</v>
      </c>
      <c r="T25" s="1025" t="s">
        <v>369</v>
      </c>
      <c r="U25" s="1025" t="s">
        <v>369</v>
      </c>
      <c r="V25" s="1025" t="s">
        <v>369</v>
      </c>
      <c r="W25" s="1025" t="s">
        <v>369</v>
      </c>
      <c r="X25" s="1025" t="s">
        <v>369</v>
      </c>
      <c r="Y25" s="1025" t="s">
        <v>369</v>
      </c>
      <c r="Z25" s="1025" t="s">
        <v>369</v>
      </c>
      <c r="AA25" s="1025" t="s">
        <v>369</v>
      </c>
      <c r="AB25" s="1025" t="s">
        <v>369</v>
      </c>
      <c r="AC25" s="1025" t="s">
        <v>369</v>
      </c>
      <c r="AD25" s="1025" t="s">
        <v>369</v>
      </c>
      <c r="AE25" s="1025" t="s">
        <v>369</v>
      </c>
      <c r="AF25" s="1025" t="s">
        <v>369</v>
      </c>
      <c r="AG25" s="1025" t="s">
        <v>369</v>
      </c>
      <c r="AH25" s="1045" t="s">
        <v>1277</v>
      </c>
      <c r="AI25" s="1045"/>
      <c r="AJ25" s="1045"/>
      <c r="AK25" s="2"/>
      <c r="AL25" s="1026" t="s">
        <v>135</v>
      </c>
      <c r="AM25" s="1026" t="s">
        <v>135</v>
      </c>
      <c r="AN25" s="1025" t="s">
        <v>135</v>
      </c>
      <c r="AO25" s="1025" t="s">
        <v>135</v>
      </c>
      <c r="AP25" s="1025" t="s">
        <v>135</v>
      </c>
      <c r="AQ25" s="1025" t="s">
        <v>135</v>
      </c>
      <c r="AR25" s="1025" t="s">
        <v>135</v>
      </c>
      <c r="AS25" s="1026" t="s">
        <v>135</v>
      </c>
      <c r="AT25" s="1025" t="s">
        <v>135</v>
      </c>
      <c r="AU25" s="1025" t="s">
        <v>135</v>
      </c>
      <c r="AV25" s="1025" t="s">
        <v>135</v>
      </c>
      <c r="AW25" s="1025" t="s">
        <v>135</v>
      </c>
      <c r="AX25" s="1025" t="s">
        <v>135</v>
      </c>
      <c r="AY25" s="1026" t="s">
        <v>135</v>
      </c>
      <c r="AZ25" s="1026" t="s">
        <v>135</v>
      </c>
      <c r="BA25" s="1025" t="s">
        <v>135</v>
      </c>
      <c r="BB25" s="1025" t="s">
        <v>135</v>
      </c>
      <c r="BC25" s="1025" t="s">
        <v>135</v>
      </c>
      <c r="BD25" s="1025" t="s">
        <v>135</v>
      </c>
      <c r="BE25" s="1025" t="s">
        <v>135</v>
      </c>
      <c r="BF25" s="1026" t="s">
        <v>135</v>
      </c>
      <c r="BG25" s="1025" t="s">
        <v>135</v>
      </c>
      <c r="BH25" s="1025" t="s">
        <v>135</v>
      </c>
      <c r="BI25" s="1025" t="s">
        <v>135</v>
      </c>
      <c r="BJ25" s="1025" t="s">
        <v>135</v>
      </c>
      <c r="BK25" s="1025" t="s">
        <v>135</v>
      </c>
      <c r="BL25" s="1026">
        <v>4163.6615630261231</v>
      </c>
      <c r="BM25" s="1025">
        <v>3025.1921724010258</v>
      </c>
      <c r="BN25" s="1025">
        <v>1138.4693906250964</v>
      </c>
    </row>
    <row r="26" spans="1:84" s="115" customFormat="1" ht="15.75" customHeight="1">
      <c r="A26" s="1045" t="s">
        <v>1278</v>
      </c>
      <c r="B26" s="1045"/>
      <c r="C26" s="1045"/>
      <c r="D26" s="2"/>
      <c r="E26" s="1024">
        <v>133471.69626538767</v>
      </c>
      <c r="F26" s="1024">
        <v>103784.429826194</v>
      </c>
      <c r="G26" s="1024">
        <v>29687.266439194005</v>
      </c>
      <c r="H26" s="1024">
        <v>36777.200435699982</v>
      </c>
      <c r="I26" s="1024">
        <v>32622.690048071905</v>
      </c>
      <c r="J26" s="1025" t="s">
        <v>369</v>
      </c>
      <c r="K26" s="1025" t="s">
        <v>369</v>
      </c>
      <c r="L26" s="1025" t="s">
        <v>369</v>
      </c>
      <c r="M26" s="1025" t="s">
        <v>369</v>
      </c>
      <c r="N26" s="1025" t="s">
        <v>369</v>
      </c>
      <c r="O26" s="1026">
        <v>4154.5103876281082</v>
      </c>
      <c r="P26" s="1025" t="s">
        <v>369</v>
      </c>
      <c r="Q26" s="1025" t="s">
        <v>369</v>
      </c>
      <c r="R26" s="1025" t="s">
        <v>369</v>
      </c>
      <c r="S26" s="1025" t="s">
        <v>369</v>
      </c>
      <c r="T26" s="1025" t="s">
        <v>369</v>
      </c>
      <c r="U26" s="1026">
        <v>37221.85817660774</v>
      </c>
      <c r="V26" s="1026">
        <v>18723.234325073427</v>
      </c>
      <c r="W26" s="1025" t="s">
        <v>369</v>
      </c>
      <c r="X26" s="1025" t="s">
        <v>369</v>
      </c>
      <c r="Y26" s="1025" t="s">
        <v>369</v>
      </c>
      <c r="Z26" s="1025" t="s">
        <v>369</v>
      </c>
      <c r="AA26" s="1025" t="s">
        <v>369</v>
      </c>
      <c r="AB26" s="1026">
        <v>18498.623851534325</v>
      </c>
      <c r="AC26" s="1025" t="s">
        <v>369</v>
      </c>
      <c r="AD26" s="1025" t="s">
        <v>369</v>
      </c>
      <c r="AE26" s="1025" t="s">
        <v>369</v>
      </c>
      <c r="AF26" s="1025" t="s">
        <v>369</v>
      </c>
      <c r="AG26" s="1025" t="s">
        <v>369</v>
      </c>
      <c r="AH26" s="1045" t="s">
        <v>1278</v>
      </c>
      <c r="AI26" s="1045"/>
      <c r="AJ26" s="1045"/>
      <c r="AK26" s="2"/>
      <c r="AL26" s="1026">
        <v>25553.734052739797</v>
      </c>
      <c r="AM26" s="1026">
        <v>23963.641039104583</v>
      </c>
      <c r="AN26" s="1025" t="s">
        <v>369</v>
      </c>
      <c r="AO26" s="1025" t="s">
        <v>369</v>
      </c>
      <c r="AP26" s="1025" t="s">
        <v>369</v>
      </c>
      <c r="AQ26" s="1025" t="s">
        <v>369</v>
      </c>
      <c r="AR26" s="1025" t="s">
        <v>369</v>
      </c>
      <c r="AS26" s="1026">
        <v>1590.0930136352433</v>
      </c>
      <c r="AT26" s="1025" t="s">
        <v>369</v>
      </c>
      <c r="AU26" s="1025" t="s">
        <v>369</v>
      </c>
      <c r="AV26" s="1025" t="s">
        <v>369</v>
      </c>
      <c r="AW26" s="1025" t="s">
        <v>369</v>
      </c>
      <c r="AX26" s="1025" t="s">
        <v>369</v>
      </c>
      <c r="AY26" s="1026">
        <v>28699.689065954655</v>
      </c>
      <c r="AZ26" s="1026">
        <v>24548.998143539531</v>
      </c>
      <c r="BA26" s="1025" t="s">
        <v>369</v>
      </c>
      <c r="BB26" s="1025" t="s">
        <v>369</v>
      </c>
      <c r="BC26" s="1025" t="s">
        <v>369</v>
      </c>
      <c r="BD26" s="1025" t="s">
        <v>369</v>
      </c>
      <c r="BE26" s="1025" t="s">
        <v>369</v>
      </c>
      <c r="BF26" s="1026">
        <v>4150.6909224151414</v>
      </c>
      <c r="BG26" s="1025" t="s">
        <v>369</v>
      </c>
      <c r="BH26" s="1025" t="s">
        <v>369</v>
      </c>
      <c r="BI26" s="1025" t="s">
        <v>369</v>
      </c>
      <c r="BJ26" s="1025" t="s">
        <v>369</v>
      </c>
      <c r="BK26" s="1025" t="s">
        <v>369</v>
      </c>
      <c r="BL26" s="1026">
        <v>5219.2145343855882</v>
      </c>
      <c r="BM26" s="1025">
        <v>3943.7675823572831</v>
      </c>
      <c r="BN26" s="1025">
        <v>1275.446952028306</v>
      </c>
    </row>
    <row r="27" spans="1:84" s="115" customFormat="1" ht="15.75" customHeight="1">
      <c r="A27" s="1045" t="s">
        <v>1279</v>
      </c>
      <c r="B27" s="1045"/>
      <c r="C27" s="1045"/>
      <c r="D27" s="2"/>
      <c r="E27" s="1024">
        <v>131242.65344171703</v>
      </c>
      <c r="F27" s="1024">
        <v>101362.41762153729</v>
      </c>
      <c r="G27" s="1024">
        <v>29880.235820179703</v>
      </c>
      <c r="H27" s="1024">
        <v>35738.166060879819</v>
      </c>
      <c r="I27" s="1024">
        <v>31520.722917181229</v>
      </c>
      <c r="J27" s="1024">
        <v>563.13652192769223</v>
      </c>
      <c r="K27" s="1024">
        <v>6189.6597568765692</v>
      </c>
      <c r="L27" s="1024">
        <v>11456.13340277295</v>
      </c>
      <c r="M27" s="1024">
        <v>11981.805100268384</v>
      </c>
      <c r="N27" s="1024">
        <v>1329.9881353357021</v>
      </c>
      <c r="O27" s="1026">
        <v>4217.443143698637</v>
      </c>
      <c r="P27" s="1026">
        <v>146.00364825908406</v>
      </c>
      <c r="Q27" s="1026">
        <v>1312.5096055855486</v>
      </c>
      <c r="R27" s="1026">
        <v>1641.8558302225567</v>
      </c>
      <c r="S27" s="1026">
        <v>1066.4417437993507</v>
      </c>
      <c r="T27" s="1026">
        <v>50.632315832097888</v>
      </c>
      <c r="U27" s="1026">
        <v>36952.056864284896</v>
      </c>
      <c r="V27" s="1026">
        <v>18007.42992330237</v>
      </c>
      <c r="W27" s="1026">
        <v>299.46391409939594</v>
      </c>
      <c r="X27" s="1026">
        <v>3358.7463562394632</v>
      </c>
      <c r="Y27" s="1026">
        <v>5996.2304408118398</v>
      </c>
      <c r="Z27" s="1026">
        <v>7662.7471868962266</v>
      </c>
      <c r="AA27" s="1026">
        <v>690.24202525543592</v>
      </c>
      <c r="AB27" s="1026">
        <v>18944.626940982682</v>
      </c>
      <c r="AC27" s="1026">
        <v>586.4619130306005</v>
      </c>
      <c r="AD27" s="1026">
        <v>5038.5874307746826</v>
      </c>
      <c r="AE27" s="1026">
        <v>7232.9697450579442</v>
      </c>
      <c r="AF27" s="1026">
        <v>5853.1535932033694</v>
      </c>
      <c r="AG27" s="1026">
        <v>233.45425891607707</v>
      </c>
      <c r="AH27" s="1045" t="s">
        <v>1279</v>
      </c>
      <c r="AI27" s="1045"/>
      <c r="AJ27" s="1045"/>
      <c r="AK27" s="2"/>
      <c r="AL27" s="1026">
        <v>23876.272037487532</v>
      </c>
      <c r="AM27" s="1026">
        <v>22464.270779284274</v>
      </c>
      <c r="AN27" s="1026">
        <v>354.49535967916347</v>
      </c>
      <c r="AO27" s="1026">
        <v>4259.868198624441</v>
      </c>
      <c r="AP27" s="1026">
        <v>8813.9992169769466</v>
      </c>
      <c r="AQ27" s="1026">
        <v>8380.5399043202178</v>
      </c>
      <c r="AR27" s="1026">
        <v>655.36809968351554</v>
      </c>
      <c r="AS27" s="1026">
        <v>1412.0012582032502</v>
      </c>
      <c r="AT27" s="1026">
        <v>18</v>
      </c>
      <c r="AU27" s="1026">
        <v>303.8673604602439</v>
      </c>
      <c r="AV27" s="1026">
        <v>619.48898645932559</v>
      </c>
      <c r="AW27" s="1026">
        <v>458.10913475060414</v>
      </c>
      <c r="AX27" s="1026">
        <v>12.535776533076437</v>
      </c>
      <c r="AY27" s="1026">
        <v>30183.563084962032</v>
      </c>
      <c r="AZ27" s="1026">
        <v>26036.451963086922</v>
      </c>
      <c r="BA27" s="1026">
        <v>788.88971941251805</v>
      </c>
      <c r="BB27" s="1026">
        <v>4901.6899976535451</v>
      </c>
      <c r="BC27" s="1026">
        <v>9372.1769850899309</v>
      </c>
      <c r="BD27" s="1026">
        <v>10402.119970595784</v>
      </c>
      <c r="BE27" s="1026">
        <v>571.57529033514618</v>
      </c>
      <c r="BF27" s="1026">
        <v>4147.1111218751039</v>
      </c>
      <c r="BG27" s="1026">
        <v>54.570277071399147</v>
      </c>
      <c r="BH27" s="1026">
        <v>717.86553152190845</v>
      </c>
      <c r="BI27" s="1026">
        <v>1620.3930652914469</v>
      </c>
      <c r="BJ27" s="1026">
        <v>1632.4126602791048</v>
      </c>
      <c r="BK27" s="1026">
        <v>121.86958771124567</v>
      </c>
      <c r="BL27" s="1026">
        <v>4492.5953941025882</v>
      </c>
      <c r="BM27" s="1025">
        <v>3333.5420386825185</v>
      </c>
      <c r="BN27" s="1025">
        <v>1159.0533554200676</v>
      </c>
    </row>
    <row r="28" spans="1:84" ht="18.600000000000001" customHeight="1">
      <c r="A28" s="1045" t="s">
        <v>57</v>
      </c>
      <c r="B28" s="1045"/>
      <c r="C28" s="1045"/>
      <c r="D28" s="2"/>
      <c r="E28" s="1028"/>
      <c r="F28" s="1033"/>
      <c r="G28" s="1034"/>
      <c r="H28" s="1035"/>
      <c r="I28" s="1035"/>
      <c r="J28" s="1035"/>
      <c r="K28" s="1035"/>
      <c r="L28" s="1035"/>
      <c r="M28" s="1035"/>
      <c r="N28" s="1035"/>
      <c r="O28" s="1036"/>
      <c r="P28" s="1036"/>
      <c r="Q28" s="1036"/>
      <c r="R28" s="1036"/>
      <c r="S28" s="1036"/>
      <c r="T28" s="1036"/>
      <c r="U28" s="1036"/>
      <c r="V28" s="1036"/>
      <c r="W28" s="1036"/>
      <c r="X28" s="1036"/>
      <c r="Y28" s="1036"/>
      <c r="Z28" s="1036"/>
      <c r="AA28" s="1036"/>
      <c r="AB28" s="1036"/>
      <c r="AC28" s="1036"/>
      <c r="AD28" s="1036"/>
      <c r="AE28" s="1036"/>
      <c r="AF28" s="1036"/>
      <c r="AG28" s="1036"/>
      <c r="AH28" s="1045" t="s">
        <v>57</v>
      </c>
      <c r="AI28" s="1045"/>
      <c r="AJ28" s="1045"/>
      <c r="AK28" s="2"/>
      <c r="AL28" s="1036"/>
      <c r="AM28" s="1036"/>
      <c r="AN28" s="1036"/>
      <c r="AO28" s="1036"/>
      <c r="AP28" s="1036"/>
      <c r="AQ28" s="1036"/>
      <c r="AR28" s="1036"/>
      <c r="AS28" s="1036"/>
      <c r="AT28" s="1036"/>
      <c r="AU28" s="1036"/>
      <c r="AV28" s="1036"/>
      <c r="AW28" s="1036"/>
      <c r="AX28" s="1036"/>
      <c r="AY28" s="1036"/>
      <c r="AZ28" s="1036"/>
      <c r="BA28" s="1036"/>
      <c r="BB28" s="1036"/>
      <c r="BC28" s="1036"/>
      <c r="BD28" s="1036"/>
      <c r="BE28" s="1036"/>
      <c r="BF28" s="1036"/>
      <c r="BG28" s="1036"/>
      <c r="BH28" s="1036"/>
      <c r="BI28" s="1036"/>
      <c r="BJ28" s="1036"/>
      <c r="BK28" s="1036"/>
      <c r="BL28" s="1036"/>
      <c r="BM28" s="1036"/>
      <c r="BN28" s="1036"/>
    </row>
    <row r="29" spans="1:84" ht="18.600000000000001" customHeight="1">
      <c r="A29" s="661"/>
      <c r="B29" s="661" t="s">
        <v>58</v>
      </c>
      <c r="C29" s="661"/>
      <c r="D29" s="122"/>
      <c r="E29" s="1028">
        <v>114911.61897604004</v>
      </c>
      <c r="F29" s="1029">
        <v>88431.868940181579</v>
      </c>
      <c r="G29" s="1029">
        <v>26479.750035858506</v>
      </c>
      <c r="H29" s="1035">
        <v>34846.931931772822</v>
      </c>
      <c r="I29" s="1035">
        <v>30646.508082833858</v>
      </c>
      <c r="J29" s="1035">
        <v>544.59425738790003</v>
      </c>
      <c r="K29" s="1035">
        <v>6005.6917864149918</v>
      </c>
      <c r="L29" s="1035">
        <v>11053.217903325916</v>
      </c>
      <c r="M29" s="1035">
        <v>11772.022763175337</v>
      </c>
      <c r="N29" s="1035">
        <v>1270.9813725297831</v>
      </c>
      <c r="O29" s="1036">
        <v>4200.4238489389973</v>
      </c>
      <c r="P29" s="1036">
        <v>146.00364825908406</v>
      </c>
      <c r="Q29" s="1036">
        <v>1296.4903108259089</v>
      </c>
      <c r="R29" s="1036">
        <v>1641.8558302225567</v>
      </c>
      <c r="S29" s="1036">
        <v>1065.4417437993507</v>
      </c>
      <c r="T29" s="1036">
        <v>50.632315832097888</v>
      </c>
      <c r="U29" s="1036">
        <v>34573.039825317865</v>
      </c>
      <c r="V29" s="1036">
        <v>16949.445520475645</v>
      </c>
      <c r="W29" s="1036">
        <v>299.46391409939594</v>
      </c>
      <c r="X29" s="1036">
        <v>3142.7827474131573</v>
      </c>
      <c r="Y29" s="1036">
        <v>5596.6645373459687</v>
      </c>
      <c r="Z29" s="1036">
        <v>7220.2922963616629</v>
      </c>
      <c r="AA29" s="1036">
        <v>690.24202525543592</v>
      </c>
      <c r="AB29" s="1036">
        <v>17623.594304842361</v>
      </c>
      <c r="AC29" s="1036">
        <v>508.98969080257547</v>
      </c>
      <c r="AD29" s="1036">
        <v>4721.8238434811992</v>
      </c>
      <c r="AE29" s="1036">
        <v>6720.6135804502346</v>
      </c>
      <c r="AF29" s="1036">
        <v>5458.0677118267977</v>
      </c>
      <c r="AG29" s="1036">
        <v>214.09947828154387</v>
      </c>
      <c r="AH29" s="661"/>
      <c r="AI29" s="661" t="s">
        <v>58</v>
      </c>
      <c r="AJ29" s="661"/>
      <c r="AK29" s="122"/>
      <c r="AL29" s="1036">
        <v>21866.746930529178</v>
      </c>
      <c r="AM29" s="1036">
        <v>20533.023508707633</v>
      </c>
      <c r="AN29" s="1036">
        <v>354.49535967916347</v>
      </c>
      <c r="AO29" s="1036">
        <v>3852.4228835168319</v>
      </c>
      <c r="AP29" s="1036">
        <v>8263.7792196802857</v>
      </c>
      <c r="AQ29" s="1036">
        <v>7466.727176919152</v>
      </c>
      <c r="AR29" s="1036">
        <v>595.598868912223</v>
      </c>
      <c r="AS29" s="1036">
        <v>1333.7234218215365</v>
      </c>
      <c r="AT29" s="1036">
        <v>18</v>
      </c>
      <c r="AU29" s="1036">
        <v>303.8673604602439</v>
      </c>
      <c r="AV29" s="1036">
        <v>598.93843922964243</v>
      </c>
      <c r="AW29" s="1036">
        <v>400.38184559857348</v>
      </c>
      <c r="AX29" s="1036">
        <v>12.535776533076437</v>
      </c>
      <c r="AY29" s="1036">
        <v>23624.900288419987</v>
      </c>
      <c r="AZ29" s="1036">
        <v>20302.891828164353</v>
      </c>
      <c r="BA29" s="1036">
        <v>593.59623153420102</v>
      </c>
      <c r="BB29" s="1036">
        <v>3934.7120528813934</v>
      </c>
      <c r="BC29" s="1036">
        <v>7748.9533111669271</v>
      </c>
      <c r="BD29" s="1036">
        <v>7611.2045188787397</v>
      </c>
      <c r="BE29" s="1036">
        <v>414.42571370308303</v>
      </c>
      <c r="BF29" s="1036">
        <v>3322.0084602556476</v>
      </c>
      <c r="BG29" s="1036">
        <v>54.570277071399147</v>
      </c>
      <c r="BH29" s="1036">
        <v>519.71689863914514</v>
      </c>
      <c r="BI29" s="1036">
        <v>1429.218352195832</v>
      </c>
      <c r="BJ29" s="1036">
        <v>1235.5811146594608</v>
      </c>
      <c r="BK29" s="1036">
        <v>82.92181768981105</v>
      </c>
      <c r="BL29" s="1037">
        <v>0</v>
      </c>
      <c r="BM29" s="1037">
        <v>0</v>
      </c>
      <c r="BN29" s="1037">
        <v>0</v>
      </c>
    </row>
    <row r="30" spans="1:84" ht="18" customHeight="1">
      <c r="A30" s="661"/>
      <c r="B30" s="661" t="s">
        <v>708</v>
      </c>
      <c r="C30" s="661"/>
      <c r="D30" s="122"/>
      <c r="E30" s="1028">
        <v>16331.034465677023</v>
      </c>
      <c r="F30" s="1029">
        <v>12930.548681355822</v>
      </c>
      <c r="G30" s="1029">
        <v>3400.485784321208</v>
      </c>
      <c r="H30" s="1037">
        <v>891.23412910700767</v>
      </c>
      <c r="I30" s="1037">
        <v>874.21483434736797</v>
      </c>
      <c r="J30" s="1037">
        <v>18.542264539792157</v>
      </c>
      <c r="K30" s="1037">
        <v>183.96797046157678</v>
      </c>
      <c r="L30" s="1037">
        <v>402.91549944703536</v>
      </c>
      <c r="M30" s="1037">
        <v>209.78233709304519</v>
      </c>
      <c r="N30" s="1037">
        <v>59.006762805918527</v>
      </c>
      <c r="O30" s="1037">
        <v>17.019294759639621</v>
      </c>
      <c r="P30" s="1037">
        <v>0</v>
      </c>
      <c r="Q30" s="1037">
        <v>16.019294759639621</v>
      </c>
      <c r="R30" s="1037">
        <v>0</v>
      </c>
      <c r="S30" s="1037">
        <v>1</v>
      </c>
      <c r="T30" s="1037">
        <v>0</v>
      </c>
      <c r="U30" s="1037">
        <v>2379.0170389670698</v>
      </c>
      <c r="V30" s="1037">
        <v>1057.9844028267403</v>
      </c>
      <c r="W30" s="1037">
        <v>0</v>
      </c>
      <c r="X30" s="1037">
        <v>215.96360882630631</v>
      </c>
      <c r="Y30" s="1037">
        <v>399.56590346586938</v>
      </c>
      <c r="Z30" s="1037">
        <v>442.45489053456447</v>
      </c>
      <c r="AA30" s="1037">
        <v>0</v>
      </c>
      <c r="AB30" s="1037">
        <v>1321.0326361403281</v>
      </c>
      <c r="AC30" s="1037">
        <v>77.472222228025075</v>
      </c>
      <c r="AD30" s="1037">
        <v>316.76358729348613</v>
      </c>
      <c r="AE30" s="1037">
        <v>512.35616460771269</v>
      </c>
      <c r="AF30" s="1037">
        <v>395.08588137657051</v>
      </c>
      <c r="AG30" s="1037">
        <v>19.354780634533199</v>
      </c>
      <c r="AH30" s="661"/>
      <c r="AI30" s="661" t="s">
        <v>708</v>
      </c>
      <c r="AJ30" s="661"/>
      <c r="AK30" s="122"/>
      <c r="AL30" s="1037">
        <v>2009.5251069583446</v>
      </c>
      <c r="AM30" s="1037">
        <v>1931.2472705766306</v>
      </c>
      <c r="AN30" s="1037">
        <v>0</v>
      </c>
      <c r="AO30" s="1037">
        <v>407.44531510760913</v>
      </c>
      <c r="AP30" s="1037">
        <v>550.21999729666481</v>
      </c>
      <c r="AQ30" s="1037">
        <v>913.81272740106408</v>
      </c>
      <c r="AR30" s="1037">
        <v>59.769230771292492</v>
      </c>
      <c r="AS30" s="1037">
        <v>78.277836381713797</v>
      </c>
      <c r="AT30" s="1037">
        <v>0</v>
      </c>
      <c r="AU30" s="1037">
        <v>0</v>
      </c>
      <c r="AV30" s="1037">
        <v>20.550547229683104</v>
      </c>
      <c r="AW30" s="1037">
        <v>57.727289152030693</v>
      </c>
      <c r="AX30" s="1037">
        <v>0</v>
      </c>
      <c r="AY30" s="1037">
        <v>6558.6627965420294</v>
      </c>
      <c r="AZ30" s="1037">
        <v>5733.5601349225726</v>
      </c>
      <c r="BA30" s="1037">
        <v>195.29348787831685</v>
      </c>
      <c r="BB30" s="1037">
        <v>966.97794477215132</v>
      </c>
      <c r="BC30" s="1037">
        <v>1623.2236739229998</v>
      </c>
      <c r="BD30" s="1037">
        <v>2790.9154517170414</v>
      </c>
      <c r="BE30" s="1037">
        <v>157.14957663206312</v>
      </c>
      <c r="BF30" s="1037">
        <v>825.1026616194564</v>
      </c>
      <c r="BG30" s="1037">
        <v>0</v>
      </c>
      <c r="BH30" s="1037">
        <v>198.14863288276351</v>
      </c>
      <c r="BI30" s="1037">
        <v>191.17471309561458</v>
      </c>
      <c r="BJ30" s="1037">
        <v>396.83154561964375</v>
      </c>
      <c r="BK30" s="1037">
        <v>38.947770021434621</v>
      </c>
      <c r="BL30" s="1036">
        <v>4492.5953941025882</v>
      </c>
      <c r="BM30" s="1036">
        <v>3333.5420386825185</v>
      </c>
      <c r="BN30" s="1036">
        <v>1159.0533554200676</v>
      </c>
    </row>
    <row r="31" spans="1:84" ht="18.600000000000001" customHeight="1">
      <c r="A31" s="1045" t="s">
        <v>709</v>
      </c>
      <c r="B31" s="1045"/>
      <c r="C31" s="1045"/>
      <c r="D31" s="2"/>
      <c r="E31" s="1028"/>
      <c r="F31" s="103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1028"/>
      <c r="Y31" s="1028"/>
      <c r="Z31" s="1028"/>
      <c r="AA31" s="1028"/>
      <c r="AB31" s="1028"/>
      <c r="AC31" s="1028"/>
      <c r="AD31" s="1028"/>
      <c r="AE31" s="1028"/>
      <c r="AF31" s="1028"/>
      <c r="AG31" s="1028"/>
      <c r="AH31" s="1045" t="s">
        <v>709</v>
      </c>
      <c r="AI31" s="1045"/>
      <c r="AJ31" s="1045"/>
      <c r="AK31" s="2"/>
      <c r="AL31" s="1028"/>
      <c r="AM31" s="1028"/>
      <c r="AN31" s="1028"/>
      <c r="AO31" s="1028"/>
      <c r="AP31" s="1028"/>
      <c r="AQ31" s="1028"/>
      <c r="AR31" s="1028"/>
      <c r="AS31" s="1028"/>
      <c r="AT31" s="1028"/>
      <c r="AU31" s="1028"/>
      <c r="AV31" s="1028"/>
      <c r="AW31" s="1028"/>
      <c r="AX31" s="1028"/>
      <c r="AY31" s="1028"/>
      <c r="AZ31" s="1028"/>
      <c r="BA31" s="1028"/>
      <c r="BB31" s="1028"/>
      <c r="BC31" s="1028"/>
      <c r="BD31" s="1028"/>
      <c r="BE31" s="1028"/>
      <c r="BF31" s="1028"/>
      <c r="BG31" s="1028"/>
      <c r="BH31" s="1028"/>
      <c r="BI31" s="1028"/>
      <c r="BJ31" s="1028"/>
      <c r="BK31" s="1028"/>
      <c r="BL31" s="1028"/>
      <c r="BM31" s="1028"/>
      <c r="BN31" s="1028"/>
    </row>
    <row r="32" spans="1:84" ht="18.600000000000001" customHeight="1">
      <c r="A32" s="661"/>
      <c r="B32" s="661" t="s">
        <v>71</v>
      </c>
      <c r="C32" s="661"/>
      <c r="D32" s="122"/>
      <c r="E32" s="1028">
        <v>58408.542685830136</v>
      </c>
      <c r="F32" s="1029">
        <v>45644.106566966868</v>
      </c>
      <c r="G32" s="1029">
        <v>12764.436118863328</v>
      </c>
      <c r="H32" s="1035">
        <v>20883.766765353714</v>
      </c>
      <c r="I32" s="1035">
        <v>18481.215099207078</v>
      </c>
      <c r="J32" s="1035">
        <v>407.01334456570964</v>
      </c>
      <c r="K32" s="1035">
        <v>3798.5850527661646</v>
      </c>
      <c r="L32" s="1035">
        <v>6624.0889998093762</v>
      </c>
      <c r="M32" s="1035">
        <v>6972.5005188784417</v>
      </c>
      <c r="N32" s="1035">
        <v>679.02718318739096</v>
      </c>
      <c r="O32" s="1036">
        <v>2402.5516661466422</v>
      </c>
      <c r="P32" s="1036">
        <v>124.96130857926576</v>
      </c>
      <c r="Q32" s="1036">
        <v>699.487143623826</v>
      </c>
      <c r="R32" s="1036">
        <v>900.24187626209186</v>
      </c>
      <c r="S32" s="1036">
        <v>634.45979107987694</v>
      </c>
      <c r="T32" s="1036">
        <v>43.401546601582922</v>
      </c>
      <c r="U32" s="1036">
        <v>17457.090040154937</v>
      </c>
      <c r="V32" s="1036">
        <v>8931.0780949509226</v>
      </c>
      <c r="W32" s="1036">
        <v>199.21332753161781</v>
      </c>
      <c r="X32" s="1036">
        <v>1474.6481095669587</v>
      </c>
      <c r="Y32" s="1036">
        <v>2725.503379329607</v>
      </c>
      <c r="Z32" s="1036">
        <v>4081.9285839714289</v>
      </c>
      <c r="AA32" s="1036">
        <v>449.7846945513088</v>
      </c>
      <c r="AB32" s="1036">
        <v>8526.0119452040417</v>
      </c>
      <c r="AC32" s="1036">
        <v>276.17924537153777</v>
      </c>
      <c r="AD32" s="1036">
        <v>2238.7192409297304</v>
      </c>
      <c r="AE32" s="1036">
        <v>3192.6913331738679</v>
      </c>
      <c r="AF32" s="1036">
        <v>2691.8183870338271</v>
      </c>
      <c r="AG32" s="1036">
        <v>126.60373869507535</v>
      </c>
      <c r="AH32" s="661"/>
      <c r="AI32" s="661" t="s">
        <v>71</v>
      </c>
      <c r="AJ32" s="661"/>
      <c r="AK32" s="122"/>
      <c r="AL32" s="1036">
        <v>10529.095943423312</v>
      </c>
      <c r="AM32" s="1036">
        <v>9794.9136485869749</v>
      </c>
      <c r="AN32" s="1036">
        <v>171.90983334829818</v>
      </c>
      <c r="AO32" s="1036">
        <v>1987.1592465070346</v>
      </c>
      <c r="AP32" s="1036">
        <v>3946.596455778998</v>
      </c>
      <c r="AQ32" s="1036">
        <v>3443.0828281160257</v>
      </c>
      <c r="AR32" s="1036">
        <v>246.1652848366256</v>
      </c>
      <c r="AS32" s="1036">
        <v>734.18229483633593</v>
      </c>
      <c r="AT32" s="1036">
        <v>13</v>
      </c>
      <c r="AU32" s="1036">
        <v>172.59106403485919</v>
      </c>
      <c r="AV32" s="1036">
        <v>324.66970843673374</v>
      </c>
      <c r="AW32" s="1036">
        <v>217.79652236467209</v>
      </c>
      <c r="AX32" s="1036">
        <v>6.1250000000707017</v>
      </c>
      <c r="AY32" s="1036">
        <v>9538.5899368982118</v>
      </c>
      <c r="AZ32" s="1036">
        <v>8436.8997242219011</v>
      </c>
      <c r="BA32" s="1036">
        <v>175.56267807445829</v>
      </c>
      <c r="BB32" s="1036">
        <v>1979.4945770215061</v>
      </c>
      <c r="BC32" s="1036">
        <v>3477.9550980007848</v>
      </c>
      <c r="BD32" s="1036">
        <v>2645.6219378195842</v>
      </c>
      <c r="BE32" s="1036">
        <v>158.26543330556487</v>
      </c>
      <c r="BF32" s="1036">
        <v>1101.6902126763121</v>
      </c>
      <c r="BG32" s="1036">
        <v>27.590844260153858</v>
      </c>
      <c r="BH32" s="1036">
        <v>173.72091686921803</v>
      </c>
      <c r="BI32" s="1036">
        <v>538.7667110719691</v>
      </c>
      <c r="BJ32" s="1036">
        <v>342.30004232214333</v>
      </c>
      <c r="BK32" s="1036">
        <v>19.311698152827638</v>
      </c>
      <c r="BL32" s="1037">
        <v>0</v>
      </c>
      <c r="BM32" s="1037">
        <v>0</v>
      </c>
      <c r="BN32" s="1037">
        <v>0</v>
      </c>
    </row>
    <row r="33" spans="1:66" ht="18.600000000000001" customHeight="1">
      <c r="A33" s="661"/>
      <c r="B33" s="661" t="s">
        <v>72</v>
      </c>
      <c r="C33" s="661"/>
      <c r="D33" s="122"/>
      <c r="E33" s="1028">
        <v>9745.2210013245549</v>
      </c>
      <c r="F33" s="1029">
        <v>7336.6553512020346</v>
      </c>
      <c r="G33" s="1029">
        <v>2408.565650122518</v>
      </c>
      <c r="H33" s="1035">
        <v>2262.5520628037511</v>
      </c>
      <c r="I33" s="1035">
        <v>2061.4352537287859</v>
      </c>
      <c r="J33" s="1035">
        <v>13.169801711407903</v>
      </c>
      <c r="K33" s="1035">
        <v>258.06303001336357</v>
      </c>
      <c r="L33" s="1035">
        <v>841.69890632344732</v>
      </c>
      <c r="M33" s="1035">
        <v>767.10677517272995</v>
      </c>
      <c r="N33" s="1035">
        <v>181.39674050783759</v>
      </c>
      <c r="O33" s="1036">
        <v>201.11680907496614</v>
      </c>
      <c r="P33" s="1036">
        <v>5.0423396798183076</v>
      </c>
      <c r="Q33" s="1036">
        <v>42.659313061585848</v>
      </c>
      <c r="R33" s="1036">
        <v>114.05413279150554</v>
      </c>
      <c r="S33" s="1036">
        <v>35.130254311541492</v>
      </c>
      <c r="T33" s="1036">
        <v>4.2307692305149773</v>
      </c>
      <c r="U33" s="1036">
        <v>3176.2725133905051</v>
      </c>
      <c r="V33" s="1036">
        <v>1339.0673394918158</v>
      </c>
      <c r="W33" s="1036">
        <v>17.435201949921058</v>
      </c>
      <c r="X33" s="1036">
        <v>370.69933420111795</v>
      </c>
      <c r="Y33" s="1036">
        <v>333.38074820780764</v>
      </c>
      <c r="Z33" s="1036">
        <v>590.25020165129979</v>
      </c>
      <c r="AA33" s="1036">
        <v>27.301853481669717</v>
      </c>
      <c r="AB33" s="1036">
        <v>1837.2051738986895</v>
      </c>
      <c r="AC33" s="1036">
        <v>53.243731377481993</v>
      </c>
      <c r="AD33" s="1036">
        <v>598.98826047669206</v>
      </c>
      <c r="AE33" s="1036">
        <v>673.65889147305052</v>
      </c>
      <c r="AF33" s="1036">
        <v>495.24571469754733</v>
      </c>
      <c r="AG33" s="1036">
        <v>16.068575873917951</v>
      </c>
      <c r="AH33" s="661"/>
      <c r="AI33" s="661" t="s">
        <v>72</v>
      </c>
      <c r="AJ33" s="661"/>
      <c r="AK33" s="122"/>
      <c r="AL33" s="1036">
        <v>2183.5652416561452</v>
      </c>
      <c r="AM33" s="1036">
        <v>2107.0737068070371</v>
      </c>
      <c r="AN33" s="1036">
        <v>20.710526315844476</v>
      </c>
      <c r="AO33" s="1036">
        <v>295.75973587351638</v>
      </c>
      <c r="AP33" s="1036">
        <v>973.26454181943257</v>
      </c>
      <c r="AQ33" s="1036">
        <v>790.65080396898259</v>
      </c>
      <c r="AR33" s="1036">
        <v>26.688098829262717</v>
      </c>
      <c r="AS33" s="1036">
        <v>76.491534849107751</v>
      </c>
      <c r="AT33" s="1036">
        <v>0</v>
      </c>
      <c r="AU33" s="1036">
        <v>8.4412955463044508</v>
      </c>
      <c r="AV33" s="1036">
        <v>36.226878014606626</v>
      </c>
      <c r="AW33" s="1036">
        <v>28.412584755190938</v>
      </c>
      <c r="AX33" s="1036">
        <v>3.4107765330057354</v>
      </c>
      <c r="AY33" s="1036">
        <v>2122.8311834741517</v>
      </c>
      <c r="AZ33" s="1036">
        <v>1829.079051174396</v>
      </c>
      <c r="BA33" s="1036">
        <v>73.034014780266261</v>
      </c>
      <c r="BB33" s="1036">
        <v>255.70893942579849</v>
      </c>
      <c r="BC33" s="1036">
        <v>766.86014130032697</v>
      </c>
      <c r="BD33" s="1036">
        <v>667.77221675453143</v>
      </c>
      <c r="BE33" s="1036">
        <v>65.703738913471923</v>
      </c>
      <c r="BF33" s="1036">
        <v>293.75213229975645</v>
      </c>
      <c r="BG33" s="1036">
        <v>4.1794328112452845</v>
      </c>
      <c r="BH33" s="1036">
        <v>61.099558739236258</v>
      </c>
      <c r="BI33" s="1036">
        <v>134.36138694145302</v>
      </c>
      <c r="BJ33" s="1036">
        <v>86.930666534836632</v>
      </c>
      <c r="BK33" s="1036">
        <v>7.1810872729851862</v>
      </c>
      <c r="BL33" s="1037">
        <v>0</v>
      </c>
      <c r="BM33" s="1037">
        <v>0</v>
      </c>
      <c r="BN33" s="1037">
        <v>0</v>
      </c>
    </row>
    <row r="34" spans="1:66" ht="13.5" customHeight="1">
      <c r="A34" s="661"/>
      <c r="B34" s="661" t="s">
        <v>73</v>
      </c>
      <c r="C34" s="661"/>
      <c r="D34" s="122"/>
      <c r="E34" s="1028">
        <v>27622.078837176035</v>
      </c>
      <c r="F34" s="1029">
        <v>20640.384697455749</v>
      </c>
      <c r="G34" s="1029">
        <v>6981.6941397202645</v>
      </c>
      <c r="H34" s="1035">
        <v>5047.6889683666323</v>
      </c>
      <c r="I34" s="1035">
        <v>4549.4819892131363</v>
      </c>
      <c r="J34" s="1035">
        <v>39.411111110782542</v>
      </c>
      <c r="K34" s="1035">
        <v>438.0120661732887</v>
      </c>
      <c r="L34" s="1035">
        <v>1693.6980379824874</v>
      </c>
      <c r="M34" s="1035">
        <v>2105.9209197321829</v>
      </c>
      <c r="N34" s="1035">
        <v>272.43985421439351</v>
      </c>
      <c r="O34" s="1036">
        <v>498.20697915349609</v>
      </c>
      <c r="P34" s="1036">
        <v>0</v>
      </c>
      <c r="Q34" s="1036">
        <v>59.04545957745438</v>
      </c>
      <c r="R34" s="1036">
        <v>292.30982116810924</v>
      </c>
      <c r="S34" s="1036">
        <v>146.85169840793245</v>
      </c>
      <c r="T34" s="1036">
        <v>0</v>
      </c>
      <c r="U34" s="1036">
        <v>9438.554359077707</v>
      </c>
      <c r="V34" s="1036">
        <v>4443.023363325975</v>
      </c>
      <c r="W34" s="1036">
        <v>58.815384617857013</v>
      </c>
      <c r="X34" s="1036">
        <v>982.47899582029299</v>
      </c>
      <c r="Y34" s="1036">
        <v>1691.8985384551893</v>
      </c>
      <c r="Z34" s="1036">
        <v>1592.6749672101821</v>
      </c>
      <c r="AA34" s="1036">
        <v>117.15547722245729</v>
      </c>
      <c r="AB34" s="1036">
        <v>4995.5309957517266</v>
      </c>
      <c r="AC34" s="1036">
        <v>123.15720840416199</v>
      </c>
      <c r="AD34" s="1036">
        <v>1268.4251949188133</v>
      </c>
      <c r="AE34" s="1036">
        <v>1996.8045353324947</v>
      </c>
      <c r="AF34" s="1036">
        <v>1548.7168933837122</v>
      </c>
      <c r="AG34" s="1036">
        <v>58.427163712550531</v>
      </c>
      <c r="AH34" s="661"/>
      <c r="AI34" s="661" t="s">
        <v>73</v>
      </c>
      <c r="AJ34" s="661"/>
      <c r="AK34" s="122"/>
      <c r="AL34" s="1036">
        <v>5829.8222237248674</v>
      </c>
      <c r="AM34" s="1036">
        <v>5603.105964922107</v>
      </c>
      <c r="AN34" s="1036">
        <v>51.875000015020831</v>
      </c>
      <c r="AO34" s="1036">
        <v>700.77837989634247</v>
      </c>
      <c r="AP34" s="1036">
        <v>2284.039588440658</v>
      </c>
      <c r="AQ34" s="1036">
        <v>2311.5564002126362</v>
      </c>
      <c r="AR34" s="1036">
        <v>254.85659635744585</v>
      </c>
      <c r="AS34" s="1036">
        <v>226.7162588027596</v>
      </c>
      <c r="AT34" s="1036">
        <v>0</v>
      </c>
      <c r="AU34" s="1036">
        <v>15.835000879080315</v>
      </c>
      <c r="AV34" s="1036">
        <v>103.70851944496889</v>
      </c>
      <c r="AW34" s="1036">
        <v>105.17273847871041</v>
      </c>
      <c r="AX34" s="1036">
        <v>2</v>
      </c>
      <c r="AY34" s="1036">
        <v>7306.0132860068052</v>
      </c>
      <c r="AZ34" s="1036">
        <v>6044.7733799945281</v>
      </c>
      <c r="BA34" s="1036">
        <v>155.11064979058759</v>
      </c>
      <c r="BB34" s="1036">
        <v>791.03790073156767</v>
      </c>
      <c r="BC34" s="1036">
        <v>1944.5736504079605</v>
      </c>
      <c r="BD34" s="1036">
        <v>3006.5946375803665</v>
      </c>
      <c r="BE34" s="1036">
        <v>147.45654148404623</v>
      </c>
      <c r="BF34" s="1036">
        <v>1261.2399060122827</v>
      </c>
      <c r="BG34" s="1036">
        <v>13.799999999999999</v>
      </c>
      <c r="BH34" s="1036">
        <v>168.00753414180178</v>
      </c>
      <c r="BI34" s="1036">
        <v>584.09025418240992</v>
      </c>
      <c r="BJ34" s="1036">
        <v>443.91308542407262</v>
      </c>
      <c r="BK34" s="1036">
        <v>51.429032263998216</v>
      </c>
      <c r="BL34" s="1037">
        <v>0</v>
      </c>
      <c r="BM34" s="1037">
        <v>0</v>
      </c>
      <c r="BN34" s="1037">
        <v>0</v>
      </c>
    </row>
    <row r="35" spans="1:66" ht="18.600000000000001" customHeight="1">
      <c r="A35" s="661"/>
      <c r="B35" s="661" t="s">
        <v>710</v>
      </c>
      <c r="C35" s="661"/>
      <c r="D35" s="122"/>
      <c r="E35" s="1028">
        <v>19299.810917386316</v>
      </c>
      <c r="F35" s="1029">
        <v>14840.271005912689</v>
      </c>
      <c r="G35" s="1029">
        <v>4459.5399114736256</v>
      </c>
      <c r="H35" s="1035">
        <v>1356.1582643558104</v>
      </c>
      <c r="I35" s="1035">
        <v>1211.5905750322768</v>
      </c>
      <c r="J35" s="1035">
        <v>18.542264539792157</v>
      </c>
      <c r="K35" s="1035">
        <v>206.99960792375214</v>
      </c>
      <c r="L35" s="1035">
        <v>537.64745865764792</v>
      </c>
      <c r="M35" s="1035">
        <v>368.27688648500379</v>
      </c>
      <c r="N35" s="1035">
        <v>80.124357426080351</v>
      </c>
      <c r="O35" s="1036">
        <v>144.5676893235333</v>
      </c>
      <c r="P35" s="1036">
        <v>0</v>
      </c>
      <c r="Q35" s="1036">
        <v>124.31768932268247</v>
      </c>
      <c r="R35" s="1036">
        <v>20.250000000850836</v>
      </c>
      <c r="S35" s="1036">
        <v>0</v>
      </c>
      <c r="T35" s="1036">
        <v>0</v>
      </c>
      <c r="U35" s="1036">
        <v>3573.139951661874</v>
      </c>
      <c r="V35" s="1036">
        <v>1523.2611255336512</v>
      </c>
      <c r="W35" s="1036">
        <v>0</v>
      </c>
      <c r="X35" s="1036">
        <v>235.9199166510947</v>
      </c>
      <c r="Y35" s="1036">
        <v>645.44777481923722</v>
      </c>
      <c r="Z35" s="1036">
        <v>641.89343406331909</v>
      </c>
      <c r="AA35" s="1036">
        <v>0</v>
      </c>
      <c r="AB35" s="1036">
        <v>2049.878826128223</v>
      </c>
      <c r="AC35" s="1036">
        <v>96.881727877418896</v>
      </c>
      <c r="AD35" s="1036">
        <v>520.45473444944889</v>
      </c>
      <c r="AE35" s="1036">
        <v>810.81498507853632</v>
      </c>
      <c r="AF35" s="1036">
        <v>602.37259808828435</v>
      </c>
      <c r="AG35" s="1036">
        <v>19.354780634533199</v>
      </c>
      <c r="AH35" s="661"/>
      <c r="AI35" s="661" t="s">
        <v>710</v>
      </c>
      <c r="AJ35" s="661"/>
      <c r="AK35" s="122"/>
      <c r="AL35" s="1036">
        <v>2461.7886286832022</v>
      </c>
      <c r="AM35" s="1036">
        <v>2344.177458968155</v>
      </c>
      <c r="AN35" s="1036">
        <v>0</v>
      </c>
      <c r="AO35" s="1036">
        <v>539.17083634754704</v>
      </c>
      <c r="AP35" s="1036">
        <v>685.09863093785896</v>
      </c>
      <c r="AQ35" s="1036">
        <v>1040.2498720225669</v>
      </c>
      <c r="AR35" s="1036">
        <v>79.658119660181384</v>
      </c>
      <c r="AS35" s="1036">
        <v>117.61116971504714</v>
      </c>
      <c r="AT35" s="1036">
        <v>0</v>
      </c>
      <c r="AU35" s="1036">
        <v>0</v>
      </c>
      <c r="AV35" s="1036">
        <v>59.883880563016447</v>
      </c>
      <c r="AW35" s="1036">
        <v>57.727289152030693</v>
      </c>
      <c r="AX35" s="1036">
        <v>0</v>
      </c>
      <c r="AY35" s="1036">
        <v>7416.1286785828552</v>
      </c>
      <c r="AZ35" s="1036">
        <v>6427.6998076961008</v>
      </c>
      <c r="BA35" s="1036">
        <v>215.18237676720574</v>
      </c>
      <c r="BB35" s="1036">
        <v>1091.4485804746755</v>
      </c>
      <c r="BC35" s="1036">
        <v>1865.7880953808572</v>
      </c>
      <c r="BD35" s="1036">
        <v>3098.1311784412987</v>
      </c>
      <c r="BE35" s="1036">
        <v>157.14957663206312</v>
      </c>
      <c r="BF35" s="1036">
        <v>988.42887088675332</v>
      </c>
      <c r="BG35" s="1036">
        <v>0</v>
      </c>
      <c r="BH35" s="1036">
        <v>218.03752177165239</v>
      </c>
      <c r="BI35" s="1036">
        <v>191.17471309561458</v>
      </c>
      <c r="BJ35" s="1036">
        <v>540.26886599805198</v>
      </c>
      <c r="BK35" s="1036">
        <v>38.947770021434621</v>
      </c>
      <c r="BL35" s="1036">
        <v>4492.5953941025882</v>
      </c>
      <c r="BM35" s="1036">
        <v>3333.5420386825185</v>
      </c>
      <c r="BN35" s="1036">
        <v>1159.0533554200676</v>
      </c>
    </row>
    <row r="36" spans="1:66" ht="18.600000000000001" customHeight="1">
      <c r="A36" s="661"/>
      <c r="B36" s="661" t="s">
        <v>711</v>
      </c>
      <c r="C36" s="661"/>
      <c r="D36" s="122"/>
      <c r="E36" s="1028">
        <v>16167</v>
      </c>
      <c r="F36" s="1029">
        <v>12901</v>
      </c>
      <c r="G36" s="1029">
        <v>3266</v>
      </c>
      <c r="H36" s="1037">
        <v>6188</v>
      </c>
      <c r="I36" s="1037">
        <v>5217</v>
      </c>
      <c r="J36" s="1037">
        <v>85</v>
      </c>
      <c r="K36" s="1037">
        <v>1488</v>
      </c>
      <c r="L36" s="1037">
        <v>1759</v>
      </c>
      <c r="M36" s="1037">
        <v>1768</v>
      </c>
      <c r="N36" s="1037">
        <v>117</v>
      </c>
      <c r="O36" s="1037">
        <v>971</v>
      </c>
      <c r="P36" s="1037">
        <v>16</v>
      </c>
      <c r="Q36" s="1037">
        <v>387</v>
      </c>
      <c r="R36" s="1037">
        <v>315</v>
      </c>
      <c r="S36" s="1037">
        <v>250</v>
      </c>
      <c r="T36" s="1036">
        <v>3</v>
      </c>
      <c r="U36" s="1037">
        <v>3307</v>
      </c>
      <c r="V36" s="1037">
        <v>1771</v>
      </c>
      <c r="W36" s="1037">
        <v>24</v>
      </c>
      <c r="X36" s="1037">
        <v>295</v>
      </c>
      <c r="Y36" s="1037">
        <v>600</v>
      </c>
      <c r="Z36" s="1037">
        <v>756</v>
      </c>
      <c r="AA36" s="1037">
        <v>96</v>
      </c>
      <c r="AB36" s="1037">
        <v>1536</v>
      </c>
      <c r="AC36" s="1037">
        <v>37</v>
      </c>
      <c r="AD36" s="1037">
        <v>412</v>
      </c>
      <c r="AE36" s="1037">
        <v>559</v>
      </c>
      <c r="AF36" s="1037">
        <v>515</v>
      </c>
      <c r="AG36" s="1037">
        <v>13</v>
      </c>
      <c r="AH36" s="661"/>
      <c r="AI36" s="661" t="s">
        <v>711</v>
      </c>
      <c r="AJ36" s="661"/>
      <c r="AK36" s="122"/>
      <c r="AL36" s="1037">
        <v>2872</v>
      </c>
      <c r="AM36" s="1037">
        <v>2615</v>
      </c>
      <c r="AN36" s="1037">
        <v>110</v>
      </c>
      <c r="AO36" s="1037">
        <v>737</v>
      </c>
      <c r="AP36" s="1037">
        <v>925</v>
      </c>
      <c r="AQ36" s="1037">
        <v>795</v>
      </c>
      <c r="AR36" s="1037">
        <v>48</v>
      </c>
      <c r="AS36" s="1037">
        <v>257</v>
      </c>
      <c r="AT36" s="1037">
        <v>5</v>
      </c>
      <c r="AU36" s="1037">
        <v>107</v>
      </c>
      <c r="AV36" s="1037">
        <v>95</v>
      </c>
      <c r="AW36" s="1037">
        <v>49</v>
      </c>
      <c r="AX36" s="1037">
        <v>1</v>
      </c>
      <c r="AY36" s="1037">
        <v>3800</v>
      </c>
      <c r="AZ36" s="1037">
        <v>3298</v>
      </c>
      <c r="BA36" s="1037">
        <v>170</v>
      </c>
      <c r="BB36" s="1037">
        <v>784</v>
      </c>
      <c r="BC36" s="1037">
        <v>1317</v>
      </c>
      <c r="BD36" s="1037">
        <v>984</v>
      </c>
      <c r="BE36" s="1037">
        <v>43</v>
      </c>
      <c r="BF36" s="1037">
        <v>502</v>
      </c>
      <c r="BG36" s="1037">
        <v>9</v>
      </c>
      <c r="BH36" s="1037">
        <v>97</v>
      </c>
      <c r="BI36" s="1037">
        <v>172</v>
      </c>
      <c r="BJ36" s="1037">
        <v>219</v>
      </c>
      <c r="BK36" s="1037">
        <v>5</v>
      </c>
      <c r="BL36" s="1037">
        <v>0</v>
      </c>
      <c r="BM36" s="1037">
        <v>0</v>
      </c>
      <c r="BN36" s="1037">
        <v>0</v>
      </c>
    </row>
    <row r="37" spans="1:66" ht="18.600000000000001" customHeight="1">
      <c r="A37" s="1045" t="s">
        <v>712</v>
      </c>
      <c r="B37" s="1045"/>
      <c r="C37" s="1045"/>
      <c r="D37" s="2"/>
      <c r="E37" s="1028"/>
      <c r="F37" s="1034"/>
      <c r="G37" s="1034"/>
      <c r="H37" s="1035"/>
      <c r="I37" s="1035"/>
      <c r="J37" s="1035"/>
      <c r="K37" s="1035"/>
      <c r="L37" s="1035"/>
      <c r="M37" s="1035"/>
      <c r="N37" s="1035"/>
      <c r="O37" s="1036"/>
      <c r="P37" s="1036"/>
      <c r="Q37" s="1036"/>
      <c r="R37" s="1036"/>
      <c r="S37" s="1036"/>
      <c r="T37" s="1036"/>
      <c r="U37" s="1036"/>
      <c r="V37" s="1036"/>
      <c r="W37" s="1036"/>
      <c r="X37" s="1036"/>
      <c r="Y37" s="1036"/>
      <c r="Z37" s="1036"/>
      <c r="AA37" s="1036"/>
      <c r="AB37" s="1036"/>
      <c r="AC37" s="1036"/>
      <c r="AD37" s="1036"/>
      <c r="AE37" s="1036"/>
      <c r="AF37" s="1036"/>
      <c r="AG37" s="1036"/>
      <c r="AH37" s="1045" t="s">
        <v>712</v>
      </c>
      <c r="AI37" s="1045"/>
      <c r="AJ37" s="1045"/>
      <c r="AK37" s="2"/>
      <c r="AL37" s="1036"/>
      <c r="AM37" s="1036"/>
      <c r="AN37" s="1036"/>
      <c r="AO37" s="1036"/>
      <c r="AP37" s="1036"/>
      <c r="AQ37" s="1036"/>
      <c r="AR37" s="1036"/>
      <c r="AS37" s="1036"/>
      <c r="AT37" s="1036"/>
      <c r="AU37" s="1036"/>
      <c r="AV37" s="1036"/>
      <c r="AW37" s="1036"/>
      <c r="AX37" s="1036"/>
      <c r="AY37" s="1036"/>
      <c r="AZ37" s="1036"/>
      <c r="BA37" s="1036"/>
      <c r="BB37" s="1036"/>
      <c r="BC37" s="1036"/>
      <c r="BD37" s="1036"/>
      <c r="BE37" s="1036"/>
      <c r="BF37" s="1036"/>
      <c r="BG37" s="1036"/>
      <c r="BH37" s="1036"/>
      <c r="BI37" s="1036"/>
      <c r="BJ37" s="1036"/>
      <c r="BK37" s="1036"/>
      <c r="BL37" s="1036"/>
      <c r="BM37" s="1036"/>
      <c r="BN37" s="1036"/>
    </row>
    <row r="38" spans="1:66" ht="18.600000000000001" customHeight="1">
      <c r="A38" s="1049" t="s">
        <v>59</v>
      </c>
      <c r="B38" s="1049"/>
      <c r="C38" s="6"/>
      <c r="D38" s="2"/>
      <c r="E38" s="1028">
        <v>129610.96383475966</v>
      </c>
      <c r="F38" s="1029">
        <v>100098.90153327199</v>
      </c>
      <c r="G38" s="1029">
        <v>29512.062301487676</v>
      </c>
      <c r="H38" s="1035">
        <v>35634.876938722758</v>
      </c>
      <c r="I38" s="1035">
        <v>31434.06234021085</v>
      </c>
      <c r="J38" s="1035">
        <v>563.13652192769223</v>
      </c>
      <c r="K38" s="1035">
        <v>6174.9823375219457</v>
      </c>
      <c r="L38" s="1035">
        <v>11418.827438231412</v>
      </c>
      <c r="M38" s="1035">
        <v>11953.466616871478</v>
      </c>
      <c r="N38" s="1035">
        <v>1323.6494256583903</v>
      </c>
      <c r="O38" s="1036">
        <v>4200.8145985119527</v>
      </c>
      <c r="P38" s="1036">
        <v>146.00364825908406</v>
      </c>
      <c r="Q38" s="1036">
        <v>1299.3810603988647</v>
      </c>
      <c r="R38" s="1036">
        <v>1638.3558302225567</v>
      </c>
      <c r="S38" s="1036">
        <v>1066.4417437993507</v>
      </c>
      <c r="T38" s="1036">
        <v>50.632315832097888</v>
      </c>
      <c r="U38" s="1036">
        <v>36363.021926229259</v>
      </c>
      <c r="V38" s="1036">
        <v>17701.757725554424</v>
      </c>
      <c r="W38" s="1036">
        <v>299.46391409939594</v>
      </c>
      <c r="X38" s="1036">
        <v>3324.2220240501392</v>
      </c>
      <c r="Y38" s="1036">
        <v>5886.8317841671214</v>
      </c>
      <c r="Z38" s="1036">
        <v>7503.4979779823198</v>
      </c>
      <c r="AA38" s="1036">
        <v>687.74202525543592</v>
      </c>
      <c r="AB38" s="1036">
        <v>18661.264200674981</v>
      </c>
      <c r="AC38" s="1036">
        <v>564.06496636565862</v>
      </c>
      <c r="AD38" s="1036">
        <v>4910.5727629587172</v>
      </c>
      <c r="AE38" s="1036">
        <v>7125.9858740951495</v>
      </c>
      <c r="AF38" s="1036">
        <v>5827.1863383393738</v>
      </c>
      <c r="AG38" s="1036">
        <v>233.45425891607707</v>
      </c>
      <c r="AH38" s="1049" t="s">
        <v>59</v>
      </c>
      <c r="AI38" s="1049"/>
      <c r="AJ38" s="6"/>
      <c r="AK38" s="2"/>
      <c r="AL38" s="1036">
        <v>23525.906822844881</v>
      </c>
      <c r="AM38" s="1036">
        <v>22130.534109828299</v>
      </c>
      <c r="AN38" s="1036">
        <v>354.49535967916347</v>
      </c>
      <c r="AO38" s="1036">
        <v>4158.7141615899491</v>
      </c>
      <c r="AP38" s="1036">
        <v>8700.8403620115969</v>
      </c>
      <c r="AQ38" s="1036">
        <v>8261.1161268640881</v>
      </c>
      <c r="AR38" s="1036">
        <v>655.36809968351554</v>
      </c>
      <c r="AS38" s="1036">
        <v>1395.3727130165666</v>
      </c>
      <c r="AT38" s="1036">
        <v>18</v>
      </c>
      <c r="AU38" s="1036">
        <v>302.8673604602439</v>
      </c>
      <c r="AV38" s="1036">
        <v>616.98898645932559</v>
      </c>
      <c r="AW38" s="1036">
        <v>444.98058956392032</v>
      </c>
      <c r="AX38" s="1036">
        <v>12.535776533076437</v>
      </c>
      <c r="AY38" s="1036">
        <v>29636.562752856273</v>
      </c>
      <c r="AZ38" s="1036">
        <v>25520.00531899403</v>
      </c>
      <c r="BA38" s="1036">
        <v>768.261174225834</v>
      </c>
      <c r="BB38" s="1036">
        <v>4742.5164748700217</v>
      </c>
      <c r="BC38" s="1036">
        <v>9231.3166191837536</v>
      </c>
      <c r="BD38" s="1036">
        <v>10218.996824421571</v>
      </c>
      <c r="BE38" s="1036">
        <v>558.91422629286308</v>
      </c>
      <c r="BF38" s="1036">
        <v>4116.5574338622337</v>
      </c>
      <c r="BG38" s="1036">
        <v>54.570277071399147</v>
      </c>
      <c r="BH38" s="1036">
        <v>717.86553152190845</v>
      </c>
      <c r="BI38" s="1036">
        <v>1614.3930652914469</v>
      </c>
      <c r="BJ38" s="1036">
        <v>1607.8589722662341</v>
      </c>
      <c r="BK38" s="1036">
        <v>121.86958771124567</v>
      </c>
      <c r="BL38" s="1036">
        <v>4450.5953941064063</v>
      </c>
      <c r="BM38" s="1036">
        <v>3312.542038684428</v>
      </c>
      <c r="BN38" s="1036">
        <v>1138.0533554219769</v>
      </c>
    </row>
    <row r="39" spans="1:66" ht="18.600000000000001" customHeight="1">
      <c r="A39" s="7"/>
      <c r="B39" s="661" t="s">
        <v>713</v>
      </c>
      <c r="C39" s="7"/>
      <c r="D39" s="2"/>
      <c r="E39" s="1028">
        <v>64542.459981398759</v>
      </c>
      <c r="F39" s="1029">
        <v>50926.467936526467</v>
      </c>
      <c r="G39" s="1029">
        <v>13615.992044872368</v>
      </c>
      <c r="H39" s="1035">
        <v>22089.822463067285</v>
      </c>
      <c r="I39" s="1035">
        <v>19264.764960786331</v>
      </c>
      <c r="J39" s="1035">
        <v>377.4153585382976</v>
      </c>
      <c r="K39" s="1035">
        <v>4107.0014241959188</v>
      </c>
      <c r="L39" s="1035">
        <v>6585.8709795965233</v>
      </c>
      <c r="M39" s="1035">
        <v>7504.6706828005672</v>
      </c>
      <c r="N39" s="1035">
        <v>689.80651565500409</v>
      </c>
      <c r="O39" s="1036">
        <v>2825.0575022809267</v>
      </c>
      <c r="P39" s="1036">
        <v>99.964988232418463</v>
      </c>
      <c r="Q39" s="1036">
        <v>812.84468264432678</v>
      </c>
      <c r="R39" s="1036">
        <v>1129.9152859518326</v>
      </c>
      <c r="S39" s="1036">
        <v>739.58484500481507</v>
      </c>
      <c r="T39" s="1036">
        <v>42.747700447533873</v>
      </c>
      <c r="U39" s="1036">
        <v>18141.855785245396</v>
      </c>
      <c r="V39" s="1036">
        <v>9468.3362479149146</v>
      </c>
      <c r="W39" s="1036">
        <v>192.73467529740444</v>
      </c>
      <c r="X39" s="1036">
        <v>1710.2331837095367</v>
      </c>
      <c r="Y39" s="1036">
        <v>2990.2189810794889</v>
      </c>
      <c r="Z39" s="1036">
        <v>4106.8188838041724</v>
      </c>
      <c r="AA39" s="1036">
        <v>468.33052402431724</v>
      </c>
      <c r="AB39" s="1036">
        <v>8673.5195373304832</v>
      </c>
      <c r="AC39" s="1036">
        <v>304.0562453986746</v>
      </c>
      <c r="AD39" s="1036">
        <v>2059.3149818703091</v>
      </c>
      <c r="AE39" s="1036">
        <v>3381.5055509790268</v>
      </c>
      <c r="AF39" s="1036">
        <v>2827.4760476030738</v>
      </c>
      <c r="AG39" s="1036">
        <v>101.16671147940012</v>
      </c>
      <c r="AH39" s="7"/>
      <c r="AI39" s="661" t="s">
        <v>713</v>
      </c>
      <c r="AJ39" s="7"/>
      <c r="AK39" s="2"/>
      <c r="AL39" s="1036">
        <v>11542.458751682101</v>
      </c>
      <c r="AM39" s="1036">
        <v>10981.389219123452</v>
      </c>
      <c r="AN39" s="1036">
        <v>186.17922229318589</v>
      </c>
      <c r="AO39" s="1036">
        <v>1829.9187508679022</v>
      </c>
      <c r="AP39" s="1036">
        <v>4497.7051546324446</v>
      </c>
      <c r="AQ39" s="1036">
        <v>4171.5605233033193</v>
      </c>
      <c r="AR39" s="1036">
        <v>296.02556802661076</v>
      </c>
      <c r="AS39" s="1036">
        <v>561.06953255864994</v>
      </c>
      <c r="AT39" s="1036">
        <v>6</v>
      </c>
      <c r="AU39" s="1036">
        <v>146.43076923065638</v>
      </c>
      <c r="AV39" s="1036">
        <v>268.47822913326991</v>
      </c>
      <c r="AW39" s="1036">
        <v>134.035534194653</v>
      </c>
      <c r="AX39" s="1036">
        <v>6.1250000000707017</v>
      </c>
      <c r="AY39" s="1036">
        <v>11960.206498785434</v>
      </c>
      <c r="AZ39" s="1036">
        <v>10580.054930477478</v>
      </c>
      <c r="BA39" s="1036">
        <v>300.17667877713484</v>
      </c>
      <c r="BB39" s="1036">
        <v>2306.6014590652612</v>
      </c>
      <c r="BC39" s="1036">
        <v>3828.2424785142712</v>
      </c>
      <c r="BD39" s="1036">
        <v>3942.848947346291</v>
      </c>
      <c r="BE39" s="1036">
        <v>202.18536677450481</v>
      </c>
      <c r="BF39" s="1036">
        <v>1380.1515683079579</v>
      </c>
      <c r="BG39" s="1036">
        <v>29.340844260763234</v>
      </c>
      <c r="BH39" s="1036">
        <v>144.06588415545926</v>
      </c>
      <c r="BI39" s="1036">
        <v>496.7317409763744</v>
      </c>
      <c r="BJ39" s="1036">
        <v>629.98394984551555</v>
      </c>
      <c r="BK39" s="1036">
        <v>80.029149069845843</v>
      </c>
      <c r="BL39" s="1036">
        <v>808.11648261862501</v>
      </c>
      <c r="BM39" s="1036">
        <v>631.92257822427189</v>
      </c>
      <c r="BN39" s="1036">
        <v>176.19390439435315</v>
      </c>
    </row>
    <row r="40" spans="1:66" ht="18.600000000000001" customHeight="1">
      <c r="A40" s="121"/>
      <c r="B40" s="121" t="s">
        <v>1150</v>
      </c>
      <c r="C40" s="121"/>
      <c r="D40" s="122"/>
      <c r="E40" s="1028">
        <v>14518.614910939325</v>
      </c>
      <c r="F40" s="1029">
        <v>11628.41116430311</v>
      </c>
      <c r="G40" s="1029">
        <v>2890.203746636209</v>
      </c>
      <c r="H40" s="1035">
        <v>4256.3801600732513</v>
      </c>
      <c r="I40" s="1035">
        <v>3857.4787028375881</v>
      </c>
      <c r="J40" s="1035">
        <v>56.618357490114263</v>
      </c>
      <c r="K40" s="1035">
        <v>605.61396453952409</v>
      </c>
      <c r="L40" s="1035">
        <v>1559.6152346338304</v>
      </c>
      <c r="M40" s="1035">
        <v>1435.8698797828279</v>
      </c>
      <c r="N40" s="1035">
        <v>199.76126639129262</v>
      </c>
      <c r="O40" s="1036">
        <v>398.9014572356636</v>
      </c>
      <c r="P40" s="1036">
        <v>11.043478260908485</v>
      </c>
      <c r="Q40" s="1036">
        <v>73.747252747140408</v>
      </c>
      <c r="R40" s="1036">
        <v>228.36104076862148</v>
      </c>
      <c r="S40" s="1036">
        <v>76.376059085423023</v>
      </c>
      <c r="T40" s="1036">
        <v>9.3736263735702003</v>
      </c>
      <c r="U40" s="1036">
        <v>4185.2235056463805</v>
      </c>
      <c r="V40" s="1036">
        <v>2086.0649732166876</v>
      </c>
      <c r="W40" s="1036">
        <v>26.587525880662941</v>
      </c>
      <c r="X40" s="1036">
        <v>493.22744599448708</v>
      </c>
      <c r="Y40" s="1036">
        <v>672.4984777406986</v>
      </c>
      <c r="Z40" s="1036">
        <v>792.7925173896582</v>
      </c>
      <c r="AA40" s="1036">
        <v>100.9590062111812</v>
      </c>
      <c r="AB40" s="1036">
        <v>2099.1585324296948</v>
      </c>
      <c r="AC40" s="1036">
        <v>79.526984127173833</v>
      </c>
      <c r="AD40" s="1036">
        <v>563.48283963072515</v>
      </c>
      <c r="AE40" s="1036">
        <v>885.09169455280721</v>
      </c>
      <c r="AF40" s="1036">
        <v>550.60939507168951</v>
      </c>
      <c r="AG40" s="1036">
        <v>20.447619047299895</v>
      </c>
      <c r="AH40" s="121"/>
      <c r="AI40" s="121" t="s">
        <v>1150</v>
      </c>
      <c r="AJ40" s="121"/>
      <c r="AK40" s="122"/>
      <c r="AL40" s="1036">
        <v>2857.404764580805</v>
      </c>
      <c r="AM40" s="1036">
        <v>2800.4108483524533</v>
      </c>
      <c r="AN40" s="1036">
        <v>51.516304348579197</v>
      </c>
      <c r="AO40" s="1036">
        <v>336.67615597262221</v>
      </c>
      <c r="AP40" s="1036">
        <v>1069.8030458749638</v>
      </c>
      <c r="AQ40" s="1036">
        <v>1277.4265740408241</v>
      </c>
      <c r="AR40" s="1036">
        <v>64.988768115464111</v>
      </c>
      <c r="AS40" s="1036">
        <v>56.993916228351878</v>
      </c>
      <c r="AT40" s="1036">
        <v>0</v>
      </c>
      <c r="AU40" s="1036">
        <v>14.230769230514976</v>
      </c>
      <c r="AV40" s="1036">
        <v>22.319668737204882</v>
      </c>
      <c r="AW40" s="1036">
        <v>20.443478260632016</v>
      </c>
      <c r="AX40" s="1036">
        <v>0</v>
      </c>
      <c r="AY40" s="1036">
        <v>3042.9620361944358</v>
      </c>
      <c r="AZ40" s="1036">
        <v>2767.1233065630481</v>
      </c>
      <c r="BA40" s="1036">
        <v>76.906349206825524</v>
      </c>
      <c r="BB40" s="1036">
        <v>456.97439481566835</v>
      </c>
      <c r="BC40" s="1036">
        <v>1139.9694988586507</v>
      </c>
      <c r="BD40" s="1036">
        <v>1019.1015833502003</v>
      </c>
      <c r="BE40" s="1036">
        <v>74.171480331703449</v>
      </c>
      <c r="BF40" s="1036">
        <v>275.83872963138862</v>
      </c>
      <c r="BG40" s="1036">
        <v>17.316770186689162</v>
      </c>
      <c r="BH40" s="1036">
        <v>18.428571429165665</v>
      </c>
      <c r="BI40" s="1036">
        <v>126.16410256343404</v>
      </c>
      <c r="BJ40" s="1036">
        <v>97.486428308206385</v>
      </c>
      <c r="BK40" s="1036">
        <v>16.442857143893384</v>
      </c>
      <c r="BL40" s="1036">
        <v>176.64444444444442</v>
      </c>
      <c r="BM40" s="1036">
        <v>117.33333333333333</v>
      </c>
      <c r="BN40" s="1036">
        <v>59.311111111111103</v>
      </c>
    </row>
    <row r="41" spans="1:66" ht="18.600000000000001" customHeight="1">
      <c r="A41" s="121"/>
      <c r="B41" s="121" t="s">
        <v>1151</v>
      </c>
      <c r="C41" s="121"/>
      <c r="D41" s="122"/>
      <c r="E41" s="1028">
        <v>31847.847885759791</v>
      </c>
      <c r="F41" s="1029">
        <v>25127.497278471667</v>
      </c>
      <c r="G41" s="1029">
        <v>6720.3506072881237</v>
      </c>
      <c r="H41" s="1035">
        <v>13870.496896088209</v>
      </c>
      <c r="I41" s="1035">
        <v>11861.639541164925</v>
      </c>
      <c r="J41" s="1035">
        <v>291.64885290148447</v>
      </c>
      <c r="K41" s="1035">
        <v>2878.305083219685</v>
      </c>
      <c r="L41" s="1035">
        <v>3764.8770580326077</v>
      </c>
      <c r="M41" s="1035">
        <v>4609.6655645555129</v>
      </c>
      <c r="N41" s="1035">
        <v>317.14298245562867</v>
      </c>
      <c r="O41" s="1036">
        <v>2008.8573549232835</v>
      </c>
      <c r="P41" s="1036">
        <v>80.847435897435901</v>
      </c>
      <c r="Q41" s="1036">
        <v>635.90269905533069</v>
      </c>
      <c r="R41" s="1036">
        <v>707.1048133135464</v>
      </c>
      <c r="S41" s="1036">
        <v>563.80240665697045</v>
      </c>
      <c r="T41" s="1036">
        <v>21.200000000000003</v>
      </c>
      <c r="U41" s="1036">
        <v>8802.7662168167681</v>
      </c>
      <c r="V41" s="1036">
        <v>4839.3934772726197</v>
      </c>
      <c r="W41" s="1036">
        <v>105.02503373819164</v>
      </c>
      <c r="X41" s="1036">
        <v>671.61070624411377</v>
      </c>
      <c r="Y41" s="1036">
        <v>1384.8480656754703</v>
      </c>
      <c r="Z41" s="1036">
        <v>2392.3704003599923</v>
      </c>
      <c r="AA41" s="1036">
        <v>285.53927125485387</v>
      </c>
      <c r="AB41" s="1036">
        <v>3963.3727395441429</v>
      </c>
      <c r="AC41" s="1036">
        <v>137.54898785425104</v>
      </c>
      <c r="AD41" s="1036">
        <v>869.4193432288738</v>
      </c>
      <c r="AE41" s="1036">
        <v>1539.3136302347493</v>
      </c>
      <c r="AF41" s="1036">
        <v>1363.4393612226158</v>
      </c>
      <c r="AG41" s="1036">
        <v>53.651417003654061</v>
      </c>
      <c r="AH41" s="121"/>
      <c r="AI41" s="121" t="s">
        <v>1151</v>
      </c>
      <c r="AJ41" s="121"/>
      <c r="AK41" s="122"/>
      <c r="AL41" s="1036">
        <v>5102.8159919282316</v>
      </c>
      <c r="AM41" s="1036">
        <v>4770.1352226974632</v>
      </c>
      <c r="AN41" s="1036">
        <v>97.688259109311744</v>
      </c>
      <c r="AO41" s="1036">
        <v>951.65607287418402</v>
      </c>
      <c r="AP41" s="1036">
        <v>2028.7719523427684</v>
      </c>
      <c r="AQ41" s="1036">
        <v>1540.6326360773965</v>
      </c>
      <c r="AR41" s="1036">
        <v>151.38630229380249</v>
      </c>
      <c r="AS41" s="1036">
        <v>332.68076923076922</v>
      </c>
      <c r="AT41" s="1036">
        <v>6</v>
      </c>
      <c r="AU41" s="1036">
        <v>112.95</v>
      </c>
      <c r="AV41" s="1036">
        <v>143</v>
      </c>
      <c r="AW41" s="1036">
        <v>67.730769230769226</v>
      </c>
      <c r="AX41" s="1036">
        <v>3</v>
      </c>
      <c r="AY41" s="1036">
        <v>4049.7687809265858</v>
      </c>
      <c r="AZ41" s="1036">
        <v>3656.329037336654</v>
      </c>
      <c r="BA41" s="1036">
        <v>123.84210526315789</v>
      </c>
      <c r="BB41" s="1036">
        <v>1121.5564102581652</v>
      </c>
      <c r="BC41" s="1036">
        <v>1132.4642825009382</v>
      </c>
      <c r="BD41" s="1036">
        <v>1226.2175213656758</v>
      </c>
      <c r="BE41" s="1036">
        <v>52.248717948717946</v>
      </c>
      <c r="BF41" s="1036">
        <v>393.43974358993125</v>
      </c>
      <c r="BG41" s="1036">
        <v>8.9499999999999993</v>
      </c>
      <c r="BH41" s="1036">
        <v>64.79871794871795</v>
      </c>
      <c r="BI41" s="1036">
        <v>140.39615384673601</v>
      </c>
      <c r="BJ41" s="1036">
        <v>171.34615384575932</v>
      </c>
      <c r="BK41" s="1036">
        <v>7.9487179487179489</v>
      </c>
      <c r="BL41" s="1037">
        <v>22</v>
      </c>
      <c r="BM41" s="1037">
        <v>0</v>
      </c>
      <c r="BN41" s="1037">
        <v>22</v>
      </c>
    </row>
    <row r="42" spans="1:66" ht="18.600000000000001" customHeight="1">
      <c r="A42" s="121"/>
      <c r="B42" s="121" t="s">
        <v>1152</v>
      </c>
      <c r="C42" s="121"/>
      <c r="D42" s="122"/>
      <c r="E42" s="1028">
        <v>8744.3931625452988</v>
      </c>
      <c r="F42" s="1029">
        <v>6716.7038462926994</v>
      </c>
      <c r="G42" s="1029">
        <v>2027.6893162526007</v>
      </c>
      <c r="H42" s="1035">
        <v>2266.1881766689003</v>
      </c>
      <c r="I42" s="1035">
        <v>2075.7311253876105</v>
      </c>
      <c r="J42" s="1035">
        <v>22.148148146698873</v>
      </c>
      <c r="K42" s="1035">
        <v>444.72058405783423</v>
      </c>
      <c r="L42" s="1035">
        <v>680.434615388412</v>
      </c>
      <c r="M42" s="1035">
        <v>816.15462964498386</v>
      </c>
      <c r="N42" s="1035">
        <v>112.27314814968261</v>
      </c>
      <c r="O42" s="1036">
        <v>190.45705128129077</v>
      </c>
      <c r="P42" s="1036">
        <v>7.0740740740740744</v>
      </c>
      <c r="Q42" s="1036">
        <v>41.074074074074076</v>
      </c>
      <c r="R42" s="1036">
        <v>94.737606841047267</v>
      </c>
      <c r="S42" s="1036">
        <v>38.397222218131645</v>
      </c>
      <c r="T42" s="1036">
        <v>9.1740740739636681</v>
      </c>
      <c r="U42" s="1036">
        <v>2852.7368946159813</v>
      </c>
      <c r="V42" s="1036">
        <v>1429.0087607175258</v>
      </c>
      <c r="W42" s="1036">
        <v>47.161680914294713</v>
      </c>
      <c r="X42" s="1036">
        <v>386.60135330338466</v>
      </c>
      <c r="Y42" s="1036">
        <v>442.48034188548525</v>
      </c>
      <c r="Z42" s="1036">
        <v>522.19223646605667</v>
      </c>
      <c r="AA42" s="1036">
        <v>30.573148148305055</v>
      </c>
      <c r="AB42" s="1036">
        <v>1423.7281338984533</v>
      </c>
      <c r="AC42" s="1036">
        <v>73.648148140928228</v>
      </c>
      <c r="AD42" s="1036">
        <v>339.31317663618148</v>
      </c>
      <c r="AE42" s="1036">
        <v>463.78739316890443</v>
      </c>
      <c r="AF42" s="1036">
        <v>544.97941595243958</v>
      </c>
      <c r="AG42" s="1036">
        <v>2</v>
      </c>
      <c r="AH42" s="121"/>
      <c r="AI42" s="121" t="s">
        <v>1152</v>
      </c>
      <c r="AJ42" s="121"/>
      <c r="AK42" s="122"/>
      <c r="AL42" s="1036">
        <v>1763.689529938848</v>
      </c>
      <c r="AM42" s="1036">
        <v>1637.9548433202044</v>
      </c>
      <c r="AN42" s="1036">
        <v>17.124999999722874</v>
      </c>
      <c r="AO42" s="1036">
        <v>310.74572648750342</v>
      </c>
      <c r="AP42" s="1036">
        <v>592.61502851049056</v>
      </c>
      <c r="AQ42" s="1036">
        <v>657.59686610801282</v>
      </c>
      <c r="AR42" s="1036">
        <v>59.872222214475087</v>
      </c>
      <c r="AS42" s="1036">
        <v>125.73468661864348</v>
      </c>
      <c r="AT42" s="1036">
        <v>0</v>
      </c>
      <c r="AU42" s="1036">
        <v>19.250000000141405</v>
      </c>
      <c r="AV42" s="1036">
        <v>65.34615385373408</v>
      </c>
      <c r="AW42" s="1036">
        <v>38.013532764697288</v>
      </c>
      <c r="AX42" s="1036">
        <v>3.1250000000707017</v>
      </c>
      <c r="AY42" s="1036">
        <v>1623.1785612967158</v>
      </c>
      <c r="AZ42" s="1036">
        <v>1355.6591168433533</v>
      </c>
      <c r="BA42" s="1036">
        <v>61.620370362973532</v>
      </c>
      <c r="BB42" s="1036">
        <v>262.03774929306718</v>
      </c>
      <c r="BC42" s="1036">
        <v>430.4130342095541</v>
      </c>
      <c r="BD42" s="1036">
        <v>562.52834759034147</v>
      </c>
      <c r="BE42" s="1036">
        <v>39.059615387417075</v>
      </c>
      <c r="BF42" s="1036">
        <v>267.51944445336261</v>
      </c>
      <c r="BG42" s="1036">
        <v>3.0740740740740744</v>
      </c>
      <c r="BH42" s="1036">
        <v>23.174074074289759</v>
      </c>
      <c r="BI42" s="1036">
        <v>87.13853276402503</v>
      </c>
      <c r="BJ42" s="1036">
        <v>106.53276353258407</v>
      </c>
      <c r="BK42" s="1036">
        <v>47.600000008389664</v>
      </c>
      <c r="BL42" s="1036">
        <v>238.60000002484875</v>
      </c>
      <c r="BM42" s="1036">
        <v>218.35000002399792</v>
      </c>
      <c r="BN42" s="1036">
        <v>20.250000000850836</v>
      </c>
    </row>
    <row r="43" spans="1:66" ht="18.600000000000001" customHeight="1">
      <c r="A43" s="121"/>
      <c r="B43" s="121" t="s">
        <v>1153</v>
      </c>
      <c r="C43" s="121"/>
      <c r="D43" s="122"/>
      <c r="E43" s="1028">
        <v>9431.6040221544263</v>
      </c>
      <c r="F43" s="1029">
        <v>7453.8556474589896</v>
      </c>
      <c r="G43" s="1029">
        <v>1977.7483746954365</v>
      </c>
      <c r="H43" s="1037">
        <v>1696.7572302368951</v>
      </c>
      <c r="I43" s="1037">
        <v>1469.9155913962063</v>
      </c>
      <c r="J43" s="1037">
        <v>7</v>
      </c>
      <c r="K43" s="1037">
        <v>178.36179237887742</v>
      </c>
      <c r="L43" s="1037">
        <v>580.94407154168005</v>
      </c>
      <c r="M43" s="1037">
        <v>642.98060881724871</v>
      </c>
      <c r="N43" s="1037">
        <v>60.629118658400181</v>
      </c>
      <c r="O43" s="1037">
        <v>226.84163884068906</v>
      </c>
      <c r="P43" s="1037">
        <v>1</v>
      </c>
      <c r="Q43" s="1037">
        <v>62.120656767781774</v>
      </c>
      <c r="R43" s="1037">
        <v>99.711825028617383</v>
      </c>
      <c r="S43" s="1037">
        <v>61.0091570442899</v>
      </c>
      <c r="T43" s="1037">
        <v>3</v>
      </c>
      <c r="U43" s="1037">
        <v>2301.1291681662819</v>
      </c>
      <c r="V43" s="1037">
        <v>1113.8690367080878</v>
      </c>
      <c r="W43" s="1037">
        <v>13.960434764255155</v>
      </c>
      <c r="X43" s="1037">
        <v>158.7936781675522</v>
      </c>
      <c r="Y43" s="1037">
        <v>490.39209577783458</v>
      </c>
      <c r="Z43" s="1037">
        <v>399.4637295884686</v>
      </c>
      <c r="AA43" s="1037">
        <v>51.259098409977021</v>
      </c>
      <c r="AB43" s="1037">
        <v>1187.2601314581952</v>
      </c>
      <c r="AC43" s="1037">
        <v>13.332125276321516</v>
      </c>
      <c r="AD43" s="1037">
        <v>287.09962237452936</v>
      </c>
      <c r="AE43" s="1037">
        <v>493.31283302256901</v>
      </c>
      <c r="AF43" s="1037">
        <v>368.44787535632906</v>
      </c>
      <c r="AG43" s="1037">
        <v>25.067675428446169</v>
      </c>
      <c r="AH43" s="121"/>
      <c r="AI43" s="121" t="s">
        <v>1153</v>
      </c>
      <c r="AJ43" s="121"/>
      <c r="AK43" s="122"/>
      <c r="AL43" s="1037">
        <v>1818.5484652342291</v>
      </c>
      <c r="AM43" s="1037">
        <v>1772.8883047533436</v>
      </c>
      <c r="AN43" s="1037">
        <v>19.849658835572082</v>
      </c>
      <c r="AO43" s="1037">
        <v>230.8407955335928</v>
      </c>
      <c r="AP43" s="1037">
        <v>806.5151279042218</v>
      </c>
      <c r="AQ43" s="1037">
        <v>695.90444707708753</v>
      </c>
      <c r="AR43" s="1037">
        <v>19.778275402869085</v>
      </c>
      <c r="AS43" s="1037">
        <v>45.660160480885388</v>
      </c>
      <c r="AT43" s="1037">
        <v>0</v>
      </c>
      <c r="AU43" s="1037">
        <v>0</v>
      </c>
      <c r="AV43" s="1037">
        <v>37.812406542330926</v>
      </c>
      <c r="AW43" s="1037">
        <v>7.8477539385544599</v>
      </c>
      <c r="AX43" s="1037">
        <v>0</v>
      </c>
      <c r="AY43" s="1037">
        <v>3244.2971203676852</v>
      </c>
      <c r="AZ43" s="1037">
        <v>2800.9434697344104</v>
      </c>
      <c r="BA43" s="1037">
        <v>37.807853944177836</v>
      </c>
      <c r="BB43" s="1037">
        <v>466.03290469836145</v>
      </c>
      <c r="BC43" s="1037">
        <v>1125.3956629451311</v>
      </c>
      <c r="BD43" s="1037">
        <v>1135.0014950400728</v>
      </c>
      <c r="BE43" s="1037">
        <v>36.705553106666329</v>
      </c>
      <c r="BF43" s="1037">
        <v>443.35365063327589</v>
      </c>
      <c r="BG43" s="1037">
        <v>0</v>
      </c>
      <c r="BH43" s="1037">
        <v>37.664520703285859</v>
      </c>
      <c r="BI43" s="1037">
        <v>143.03295180217938</v>
      </c>
      <c r="BJ43" s="1037">
        <v>254.61860415896581</v>
      </c>
      <c r="BK43" s="1037">
        <v>8.0375739688448373</v>
      </c>
      <c r="BL43" s="1036">
        <v>370.87203814933213</v>
      </c>
      <c r="BM43" s="1036">
        <v>296.23924486694085</v>
      </c>
      <c r="BN43" s="1036">
        <v>74.632793282391219</v>
      </c>
    </row>
    <row r="44" spans="1:66" ht="18.600000000000001" customHeight="1">
      <c r="A44" s="121"/>
      <c r="B44" s="661" t="s">
        <v>714</v>
      </c>
      <c r="C44" s="121"/>
      <c r="D44" s="122"/>
      <c r="E44" s="1028">
        <v>27524.034408885433</v>
      </c>
      <c r="F44" s="1029">
        <v>20409.19658155449</v>
      </c>
      <c r="G44" s="1029">
        <v>7114.8378273309563</v>
      </c>
      <c r="H44" s="1035">
        <v>6314.8694804864817</v>
      </c>
      <c r="I44" s="1035">
        <v>5737.8072794122672</v>
      </c>
      <c r="J44" s="1035">
        <v>92.641336184652118</v>
      </c>
      <c r="K44" s="1035">
        <v>942.16988229558513</v>
      </c>
      <c r="L44" s="1035">
        <v>2271.1817439107945</v>
      </c>
      <c r="M44" s="1035">
        <v>2177.5114920419437</v>
      </c>
      <c r="N44" s="1035">
        <v>254.30282497929707</v>
      </c>
      <c r="O44" s="1036">
        <v>577.06220107421711</v>
      </c>
      <c r="P44" s="1036">
        <v>20.285714285714285</v>
      </c>
      <c r="Q44" s="1036">
        <v>190.11874561891548</v>
      </c>
      <c r="R44" s="1036">
        <v>213.33189044883898</v>
      </c>
      <c r="S44" s="1036">
        <v>149.44123533618415</v>
      </c>
      <c r="T44" s="1036">
        <v>3.8846153845640203</v>
      </c>
      <c r="U44" s="1036">
        <v>8765.5192705489935</v>
      </c>
      <c r="V44" s="1036">
        <v>4149.8038951168983</v>
      </c>
      <c r="W44" s="1036">
        <v>80.834133907547766</v>
      </c>
      <c r="X44" s="1036">
        <v>816.34551124298662</v>
      </c>
      <c r="Y44" s="1036">
        <v>1474.1140633918762</v>
      </c>
      <c r="Z44" s="1036">
        <v>1703.0195477310945</v>
      </c>
      <c r="AA44" s="1036">
        <v>75.49063884339526</v>
      </c>
      <c r="AB44" s="1036">
        <v>4615.7153754320943</v>
      </c>
      <c r="AC44" s="1036">
        <v>163.05560448407144</v>
      </c>
      <c r="AD44" s="1036">
        <v>1323.0473958473465</v>
      </c>
      <c r="AE44" s="1036">
        <v>1700.645969600303</v>
      </c>
      <c r="AF44" s="1036">
        <v>1392.4308771817759</v>
      </c>
      <c r="AG44" s="1036">
        <v>36.535528318600555</v>
      </c>
      <c r="AH44" s="121"/>
      <c r="AI44" s="661" t="s">
        <v>714</v>
      </c>
      <c r="AJ44" s="121"/>
      <c r="AK44" s="122"/>
      <c r="AL44" s="1036">
        <v>4700.4583712002868</v>
      </c>
      <c r="AM44" s="1036">
        <v>4370.2363922911181</v>
      </c>
      <c r="AN44" s="1036">
        <v>50.187674166585076</v>
      </c>
      <c r="AO44" s="1036">
        <v>1031.3579927628487</v>
      </c>
      <c r="AP44" s="1036">
        <v>1602.3680746046332</v>
      </c>
      <c r="AQ44" s="1036">
        <v>1617.4906611777121</v>
      </c>
      <c r="AR44" s="1036">
        <v>68.83198957934033</v>
      </c>
      <c r="AS44" s="1036">
        <v>330.22197890916937</v>
      </c>
      <c r="AT44" s="1036">
        <v>1</v>
      </c>
      <c r="AU44" s="1036">
        <v>52.260925633856978</v>
      </c>
      <c r="AV44" s="1036">
        <v>176.63436567744958</v>
      </c>
      <c r="AW44" s="1036">
        <v>100.32668759786277</v>
      </c>
      <c r="AX44" s="1036">
        <v>0</v>
      </c>
      <c r="AY44" s="1036">
        <v>6114.0877989802784</v>
      </c>
      <c r="AZ44" s="1036">
        <v>4892.5207950521217</v>
      </c>
      <c r="BA44" s="1036">
        <v>172.33305480667224</v>
      </c>
      <c r="BB44" s="1036">
        <v>628.42332149680396</v>
      </c>
      <c r="BC44" s="1036">
        <v>1665.1986176458697</v>
      </c>
      <c r="BD44" s="1036">
        <v>2330.0961990793062</v>
      </c>
      <c r="BE44" s="1036">
        <v>96.469602023471495</v>
      </c>
      <c r="BF44" s="1036">
        <v>1221.5670039281574</v>
      </c>
      <c r="BG44" s="1036">
        <v>14.799999999999999</v>
      </c>
      <c r="BH44" s="1036">
        <v>257.83595917776438</v>
      </c>
      <c r="BI44" s="1036">
        <v>413.65579658133504</v>
      </c>
      <c r="BJ44" s="1036">
        <v>499.79844589285278</v>
      </c>
      <c r="BK44" s="1036">
        <v>35.476802276205021</v>
      </c>
      <c r="BL44" s="1036">
        <v>1629.0994876693951</v>
      </c>
      <c r="BM44" s="1036">
        <v>1258.8282196820758</v>
      </c>
      <c r="BN44" s="1036">
        <v>370.27126798731939</v>
      </c>
    </row>
    <row r="45" spans="1:66" ht="18.600000000000001" customHeight="1">
      <c r="A45" s="121"/>
      <c r="B45" s="121" t="s">
        <v>1136</v>
      </c>
      <c r="C45" s="121"/>
      <c r="D45" s="122"/>
      <c r="E45" s="1028">
        <v>17461.830469879766</v>
      </c>
      <c r="F45" s="1029">
        <v>12854.810865480727</v>
      </c>
      <c r="G45" s="1029">
        <v>4607.01960439903</v>
      </c>
      <c r="H45" s="1035">
        <v>4990.5557232590509</v>
      </c>
      <c r="I45" s="1035">
        <v>4514.0216468284398</v>
      </c>
      <c r="J45" s="1035">
        <v>67.662337661687218</v>
      </c>
      <c r="K45" s="1035">
        <v>810.45931543690949</v>
      </c>
      <c r="L45" s="1035">
        <v>1870.5673557346661</v>
      </c>
      <c r="M45" s="1035">
        <v>1645.0214335267167</v>
      </c>
      <c r="N45" s="1035">
        <v>120.31120446846077</v>
      </c>
      <c r="O45" s="1036">
        <v>476.5340764306136</v>
      </c>
      <c r="P45" s="1036">
        <v>19.285714285714285</v>
      </c>
      <c r="Q45" s="1036">
        <v>145.84768860086496</v>
      </c>
      <c r="R45" s="1036">
        <v>183.26314682435043</v>
      </c>
      <c r="S45" s="1036">
        <v>124.25291133511993</v>
      </c>
      <c r="T45" s="1036">
        <v>3.8846153845640203</v>
      </c>
      <c r="U45" s="1036">
        <v>5877.6126459220995</v>
      </c>
      <c r="V45" s="1036">
        <v>2704.7936444853167</v>
      </c>
      <c r="W45" s="1036">
        <v>61.290909090258651</v>
      </c>
      <c r="X45" s="1036">
        <v>529.90368236739562</v>
      </c>
      <c r="Y45" s="1036">
        <v>887.28855392422224</v>
      </c>
      <c r="Z45" s="1036">
        <v>1158.1564531515505</v>
      </c>
      <c r="AA45" s="1036">
        <v>68.154045951889174</v>
      </c>
      <c r="AB45" s="1036">
        <v>3172.8190014367819</v>
      </c>
      <c r="AC45" s="1036">
        <v>117.38784694767143</v>
      </c>
      <c r="AD45" s="1036">
        <v>864.7742463670678</v>
      </c>
      <c r="AE45" s="1036">
        <v>1159.0647330420634</v>
      </c>
      <c r="AF45" s="1036">
        <v>999.49803588589555</v>
      </c>
      <c r="AG45" s="1036">
        <v>32.09413919408783</v>
      </c>
      <c r="AH45" s="121"/>
      <c r="AI45" s="121" t="s">
        <v>1136</v>
      </c>
      <c r="AJ45" s="121"/>
      <c r="AK45" s="122"/>
      <c r="AL45" s="1036">
        <v>2852.3635066817251</v>
      </c>
      <c r="AM45" s="1036">
        <v>2629.4913159448465</v>
      </c>
      <c r="AN45" s="1036">
        <v>46.187674166585076</v>
      </c>
      <c r="AO45" s="1036">
        <v>732.64209209574938</v>
      </c>
      <c r="AP45" s="1036">
        <v>1037.47874522809</v>
      </c>
      <c r="AQ45" s="1036">
        <v>760.09844974238752</v>
      </c>
      <c r="AR45" s="1036">
        <v>53.084354712034724</v>
      </c>
      <c r="AS45" s="1036">
        <v>222.87219073687896</v>
      </c>
      <c r="AT45" s="1036">
        <v>1</v>
      </c>
      <c r="AU45" s="1036">
        <v>45.00189623554121</v>
      </c>
      <c r="AV45" s="1036">
        <v>122.36799329572467</v>
      </c>
      <c r="AW45" s="1036">
        <v>54.50230120561303</v>
      </c>
      <c r="AX45" s="1036">
        <v>0</v>
      </c>
      <c r="AY45" s="1036">
        <v>3215.5208162391045</v>
      </c>
      <c r="AZ45" s="1036">
        <v>2596.9487026665747</v>
      </c>
      <c r="BA45" s="1036">
        <v>136.53185995161169</v>
      </c>
      <c r="BB45" s="1036">
        <v>392.25513667262891</v>
      </c>
      <c r="BC45" s="1036">
        <v>1253.6842914552165</v>
      </c>
      <c r="BD45" s="1036">
        <v>755.49981441027182</v>
      </c>
      <c r="BE45" s="1036">
        <v>58.977600176847005</v>
      </c>
      <c r="BF45" s="1036">
        <v>618.57211357252902</v>
      </c>
      <c r="BG45" s="1036">
        <v>14.799999999999999</v>
      </c>
      <c r="BH45" s="1036">
        <v>172.52864948525902</v>
      </c>
      <c r="BI45" s="1036">
        <v>250.26730527256251</v>
      </c>
      <c r="BJ45" s="1036">
        <v>164.84712655664288</v>
      </c>
      <c r="BK45" s="1036">
        <v>16.129032258064516</v>
      </c>
      <c r="BL45" s="1036">
        <v>525.77777777777794</v>
      </c>
      <c r="BM45" s="1036">
        <v>409.55555555555577</v>
      </c>
      <c r="BN45" s="1036">
        <v>116.22222222222224</v>
      </c>
    </row>
    <row r="46" spans="1:66" ht="18.600000000000001" customHeight="1">
      <c r="A46" s="121"/>
      <c r="B46" s="121" t="s">
        <v>1137</v>
      </c>
      <c r="C46" s="121"/>
      <c r="D46" s="122"/>
      <c r="E46" s="1028">
        <v>10062.203939005673</v>
      </c>
      <c r="F46" s="1029">
        <v>7554.3857160737498</v>
      </c>
      <c r="G46" s="1029">
        <v>2507.8182229319309</v>
      </c>
      <c r="H46" s="1037">
        <v>1324.3137572274341</v>
      </c>
      <c r="I46" s="1037">
        <v>1223.7856325838309</v>
      </c>
      <c r="J46" s="1037">
        <v>24.978998522964901</v>
      </c>
      <c r="K46" s="1037">
        <v>131.71056685867558</v>
      </c>
      <c r="L46" s="1037">
        <v>400.61438817612839</v>
      </c>
      <c r="M46" s="1037">
        <v>532.49005851522611</v>
      </c>
      <c r="N46" s="1037">
        <v>133.99162051083636</v>
      </c>
      <c r="O46" s="1037">
        <v>100.52812464360333</v>
      </c>
      <c r="P46" s="1037">
        <v>1</v>
      </c>
      <c r="Q46" s="1037">
        <v>44.271057018050556</v>
      </c>
      <c r="R46" s="1037">
        <v>30.068743624488583</v>
      </c>
      <c r="S46" s="1037">
        <v>25.188324001064188</v>
      </c>
      <c r="T46" s="1037">
        <v>0</v>
      </c>
      <c r="U46" s="1037">
        <v>2887.9066246268953</v>
      </c>
      <c r="V46" s="1037">
        <v>1445.0102506315832</v>
      </c>
      <c r="W46" s="1037">
        <v>19.543224817289108</v>
      </c>
      <c r="X46" s="1037">
        <v>286.44182887559049</v>
      </c>
      <c r="Y46" s="1037">
        <v>586.82550946765389</v>
      </c>
      <c r="Z46" s="1037">
        <v>544.86309457954405</v>
      </c>
      <c r="AA46" s="1037">
        <v>7.3365928915060827</v>
      </c>
      <c r="AB46" s="1037">
        <v>1442.896373995311</v>
      </c>
      <c r="AC46" s="1037">
        <v>45.667757536399989</v>
      </c>
      <c r="AD46" s="1037">
        <v>458.27314948027822</v>
      </c>
      <c r="AE46" s="1037">
        <v>541.58123655823999</v>
      </c>
      <c r="AF46" s="1037">
        <v>392.93284129588056</v>
      </c>
      <c r="AG46" s="1037">
        <v>4.4413891245127264</v>
      </c>
      <c r="AH46" s="121"/>
      <c r="AI46" s="121" t="s">
        <v>1137</v>
      </c>
      <c r="AJ46" s="121"/>
      <c r="AK46" s="122"/>
      <c r="AL46" s="1037">
        <v>1848.0948645185622</v>
      </c>
      <c r="AM46" s="1037">
        <v>1740.7450763462718</v>
      </c>
      <c r="AN46" s="1037">
        <v>4</v>
      </c>
      <c r="AO46" s="1037">
        <v>298.71590066709899</v>
      </c>
      <c r="AP46" s="1037">
        <v>564.88932937654329</v>
      </c>
      <c r="AQ46" s="1037">
        <v>857.39221143532461</v>
      </c>
      <c r="AR46" s="1037">
        <v>15.747634867305605</v>
      </c>
      <c r="AS46" s="1037">
        <v>107.3497881722904</v>
      </c>
      <c r="AT46" s="1037">
        <v>0</v>
      </c>
      <c r="AU46" s="1037">
        <v>7.2590293983157661</v>
      </c>
      <c r="AV46" s="1037">
        <v>54.266372381724892</v>
      </c>
      <c r="AW46" s="1037">
        <v>45.824386392249735</v>
      </c>
      <c r="AX46" s="1037">
        <v>0</v>
      </c>
      <c r="AY46" s="1037">
        <v>2898.5669827411766</v>
      </c>
      <c r="AZ46" s="1037">
        <v>2295.5720923855479</v>
      </c>
      <c r="BA46" s="1037">
        <v>35.801194855060544</v>
      </c>
      <c r="BB46" s="1037">
        <v>236.16818482417506</v>
      </c>
      <c r="BC46" s="1037">
        <v>411.51432619065315</v>
      </c>
      <c r="BD46" s="1037">
        <v>1574.5963846690343</v>
      </c>
      <c r="BE46" s="1037">
        <v>37.492001846624497</v>
      </c>
      <c r="BF46" s="1037">
        <v>602.9948903556284</v>
      </c>
      <c r="BG46" s="1037">
        <v>0</v>
      </c>
      <c r="BH46" s="1037">
        <v>85.307309692505399</v>
      </c>
      <c r="BI46" s="1037">
        <v>163.3884913087725</v>
      </c>
      <c r="BJ46" s="1037">
        <v>334.95131933620991</v>
      </c>
      <c r="BK46" s="1037">
        <v>19.347770018140505</v>
      </c>
      <c r="BL46" s="1036">
        <v>1103.3217098916177</v>
      </c>
      <c r="BM46" s="1036">
        <v>849.27266412652068</v>
      </c>
      <c r="BN46" s="1036">
        <v>254.04904576509711</v>
      </c>
    </row>
    <row r="47" spans="1:66" ht="18.600000000000001" customHeight="1">
      <c r="A47" s="121"/>
      <c r="B47" s="661" t="s">
        <v>715</v>
      </c>
      <c r="C47" s="121"/>
      <c r="D47" s="122"/>
      <c r="E47" s="1028">
        <v>33144.643985495924</v>
      </c>
      <c r="F47" s="1029">
        <v>25218.322741265722</v>
      </c>
      <c r="G47" s="1029">
        <v>7926.3212442302092</v>
      </c>
      <c r="H47" s="1035">
        <v>6831.338280029091</v>
      </c>
      <c r="I47" s="1035">
        <v>6049.5822039537552</v>
      </c>
      <c r="J47" s="1035">
        <v>88.346759475058079</v>
      </c>
      <c r="K47" s="1035">
        <v>1093.521794718682</v>
      </c>
      <c r="L47" s="1035">
        <v>2421.7001578729178</v>
      </c>
      <c r="M47" s="1035">
        <v>2109.4417903036724</v>
      </c>
      <c r="N47" s="1035">
        <v>336.57170158342785</v>
      </c>
      <c r="O47" s="1036">
        <v>781.75607607533698</v>
      </c>
      <c r="P47" s="1036">
        <v>25.752945740951336</v>
      </c>
      <c r="Q47" s="1036">
        <v>293.71166351460664</v>
      </c>
      <c r="R47" s="1036">
        <v>280.87580336142719</v>
      </c>
      <c r="S47" s="1036">
        <v>177.41566345835164</v>
      </c>
      <c r="T47" s="1036">
        <v>4</v>
      </c>
      <c r="U47" s="1036">
        <v>8727.269086249511</v>
      </c>
      <c r="V47" s="1036">
        <v>3769.6822046536458</v>
      </c>
      <c r="W47" s="1036">
        <v>25.895104894443737</v>
      </c>
      <c r="X47" s="1036">
        <v>747.88231585853691</v>
      </c>
      <c r="Y47" s="1036">
        <v>1293.8254663573928</v>
      </c>
      <c r="Z47" s="1036">
        <v>1572.765246318962</v>
      </c>
      <c r="AA47" s="1036">
        <v>129.31407122431324</v>
      </c>
      <c r="AB47" s="1036">
        <v>4957.5868815958656</v>
      </c>
      <c r="AC47" s="1036">
        <v>96.953116482912577</v>
      </c>
      <c r="AD47" s="1036">
        <v>1487.2373631390681</v>
      </c>
      <c r="AE47" s="1036">
        <v>1845.6201150495351</v>
      </c>
      <c r="AF47" s="1036">
        <v>1458.0044081872272</v>
      </c>
      <c r="AG47" s="1036">
        <v>69.771878737126912</v>
      </c>
      <c r="AH47" s="121"/>
      <c r="AI47" s="661" t="s">
        <v>715</v>
      </c>
      <c r="AJ47" s="121"/>
      <c r="AK47" s="122"/>
      <c r="AL47" s="1036">
        <v>6741.9001168091709</v>
      </c>
      <c r="AM47" s="1036">
        <v>6272.8518330599209</v>
      </c>
      <c r="AN47" s="1036">
        <v>118.12846321939254</v>
      </c>
      <c r="AO47" s="1036">
        <v>1230.2955421723752</v>
      </c>
      <c r="AP47" s="1036">
        <v>2387.1470938090115</v>
      </c>
      <c r="AQ47" s="1036">
        <v>2256.2472975452201</v>
      </c>
      <c r="AR47" s="1036">
        <v>281.03343631391897</v>
      </c>
      <c r="AS47" s="1036">
        <v>469.04828374924921</v>
      </c>
      <c r="AT47" s="1036">
        <v>11</v>
      </c>
      <c r="AU47" s="1036">
        <v>101.46969697471479</v>
      </c>
      <c r="AV47" s="1036">
        <v>169.02655573869461</v>
      </c>
      <c r="AW47" s="1036">
        <v>181.14125450283413</v>
      </c>
      <c r="AX47" s="1036">
        <v>6.4107765330057358</v>
      </c>
      <c r="AY47" s="1036">
        <v>9157.009047180125</v>
      </c>
      <c r="AZ47" s="1036">
        <v>7973.1320414859538</v>
      </c>
      <c r="BA47" s="1036">
        <v>257.15239719938211</v>
      </c>
      <c r="BB47" s="1036">
        <v>1520.6359532600911</v>
      </c>
      <c r="BC47" s="1036">
        <v>3080.5551000846767</v>
      </c>
      <c r="BD47" s="1036">
        <v>2902.4592432110958</v>
      </c>
      <c r="BE47" s="1036">
        <v>212.3293477307121</v>
      </c>
      <c r="BF47" s="1036">
        <v>1183.8770056941692</v>
      </c>
      <c r="BG47" s="1036">
        <v>10.429432810635909</v>
      </c>
      <c r="BH47" s="1036">
        <v>293.90293893313589</v>
      </c>
      <c r="BI47" s="1036">
        <v>566.01454078146071</v>
      </c>
      <c r="BJ47" s="1036">
        <v>307.16645680374239</v>
      </c>
      <c r="BK47" s="1036">
        <v>6.3636363651948153</v>
      </c>
      <c r="BL47" s="1036">
        <v>1687.1274552280524</v>
      </c>
      <c r="BM47" s="1036">
        <v>1153.0744581124586</v>
      </c>
      <c r="BN47" s="1036">
        <v>534.05299711559303</v>
      </c>
    </row>
    <row r="48" spans="1:66" ht="18.600000000000001" customHeight="1">
      <c r="A48" s="121"/>
      <c r="B48" s="121" t="s">
        <v>1138</v>
      </c>
      <c r="C48" s="6"/>
      <c r="D48" s="2"/>
      <c r="E48" s="1028">
        <v>8147.6764232673841</v>
      </c>
      <c r="F48" s="1029">
        <v>6192.8202003861625</v>
      </c>
      <c r="G48" s="1029">
        <v>1954.8562228812229</v>
      </c>
      <c r="H48" s="1035">
        <v>1415.9280511041441</v>
      </c>
      <c r="I48" s="1035">
        <v>1184.4432026190095</v>
      </c>
      <c r="J48" s="1035">
        <v>23.820512820512818</v>
      </c>
      <c r="K48" s="1035">
        <v>268.55910756226905</v>
      </c>
      <c r="L48" s="1035">
        <v>468.75016649968603</v>
      </c>
      <c r="M48" s="1035">
        <v>368.63486512241911</v>
      </c>
      <c r="N48" s="1035">
        <v>54.678550614122059</v>
      </c>
      <c r="O48" s="1036">
        <v>231.48484848513453</v>
      </c>
      <c r="P48" s="1036">
        <v>6.2499999993906243</v>
      </c>
      <c r="Q48" s="1036">
        <v>91.738095240919279</v>
      </c>
      <c r="R48" s="1036">
        <v>88.67099567000696</v>
      </c>
      <c r="S48" s="1036">
        <v>43.825757574817622</v>
      </c>
      <c r="T48" s="1036">
        <v>1</v>
      </c>
      <c r="U48" s="1036">
        <v>2166.6627372102166</v>
      </c>
      <c r="V48" s="1036">
        <v>1066.1331543282288</v>
      </c>
      <c r="W48" s="1036">
        <v>21.895104894443737</v>
      </c>
      <c r="X48" s="1036">
        <v>317.22269397146744</v>
      </c>
      <c r="Y48" s="1036">
        <v>317.99097152215074</v>
      </c>
      <c r="Z48" s="1036">
        <v>384.53195969807223</v>
      </c>
      <c r="AA48" s="1036">
        <v>24.492424242093662</v>
      </c>
      <c r="AB48" s="1036">
        <v>1100.5295828819867</v>
      </c>
      <c r="AC48" s="1036">
        <v>7.9090909087603301</v>
      </c>
      <c r="AD48" s="1036">
        <v>336.46085164162474</v>
      </c>
      <c r="AE48" s="1036">
        <v>396.5849567000443</v>
      </c>
      <c r="AF48" s="1036">
        <v>353.52273558016452</v>
      </c>
      <c r="AG48" s="1036">
        <v>6.0519480513929835</v>
      </c>
      <c r="AH48" s="121"/>
      <c r="AI48" s="121" t="s">
        <v>1138</v>
      </c>
      <c r="AJ48" s="6"/>
      <c r="AK48" s="2"/>
      <c r="AL48" s="1036">
        <v>1216.4604020703214</v>
      </c>
      <c r="AM48" s="1036">
        <v>1078.1844155590406</v>
      </c>
      <c r="AN48" s="1036">
        <v>8.1428571426326535</v>
      </c>
      <c r="AO48" s="1036">
        <v>111.84973359787656</v>
      </c>
      <c r="AP48" s="1036">
        <v>385.12618630587303</v>
      </c>
      <c r="AQ48" s="1036">
        <v>493.22065016621633</v>
      </c>
      <c r="AR48" s="1036">
        <v>79.84498834644171</v>
      </c>
      <c r="AS48" s="1036">
        <v>138.27598651128037</v>
      </c>
      <c r="AT48" s="1036">
        <v>1</v>
      </c>
      <c r="AU48" s="1036">
        <v>4</v>
      </c>
      <c r="AV48" s="1036">
        <v>64.99553779552474</v>
      </c>
      <c r="AW48" s="1036">
        <v>68.280448715755611</v>
      </c>
      <c r="AX48" s="1036">
        <v>0</v>
      </c>
      <c r="AY48" s="1036">
        <v>2856.7694636803358</v>
      </c>
      <c r="AZ48" s="1036">
        <v>2510.2584663650423</v>
      </c>
      <c r="BA48" s="1036">
        <v>85.249999991227583</v>
      </c>
      <c r="BB48" s="1036">
        <v>641.21712450398377</v>
      </c>
      <c r="BC48" s="1036">
        <v>522.54286543737339</v>
      </c>
      <c r="BD48" s="1036">
        <v>1134.4603354018709</v>
      </c>
      <c r="BE48" s="1036">
        <v>126.78814103058646</v>
      </c>
      <c r="BF48" s="1036">
        <v>346.51099731529303</v>
      </c>
      <c r="BG48" s="1036">
        <v>4.2499999993906243</v>
      </c>
      <c r="BH48" s="1036">
        <v>114.91694138467659</v>
      </c>
      <c r="BI48" s="1036">
        <v>99.763257568847678</v>
      </c>
      <c r="BJ48" s="1036">
        <v>124.24746502794741</v>
      </c>
      <c r="BK48" s="1036">
        <v>3.3333333344307272</v>
      </c>
      <c r="BL48" s="1036">
        <v>491.85576920237111</v>
      </c>
      <c r="BM48" s="1036">
        <v>353.80096151484349</v>
      </c>
      <c r="BN48" s="1036">
        <v>138.05480768752784</v>
      </c>
    </row>
    <row r="49" spans="1:66" ht="18.600000000000001" customHeight="1">
      <c r="A49" s="121"/>
      <c r="B49" s="121" t="s">
        <v>1139</v>
      </c>
      <c r="C49" s="6"/>
      <c r="D49" s="2"/>
      <c r="E49" s="1028">
        <v>16804.489430437279</v>
      </c>
      <c r="F49" s="1029">
        <v>12856.743182108832</v>
      </c>
      <c r="G49" s="1029">
        <v>3947.7462483284435</v>
      </c>
      <c r="H49" s="1035">
        <v>4200.8053752660562</v>
      </c>
      <c r="I49" s="1035">
        <v>3751.4172439126692</v>
      </c>
      <c r="J49" s="1035">
        <v>55.463636361938271</v>
      </c>
      <c r="K49" s="1035">
        <v>647.11194084789884</v>
      </c>
      <c r="L49" s="1035">
        <v>1494.2191919238285</v>
      </c>
      <c r="M49" s="1035">
        <v>1358.6946969960907</v>
      </c>
      <c r="N49" s="1035">
        <v>195.92777778291168</v>
      </c>
      <c r="O49" s="1036">
        <v>449.38813135338654</v>
      </c>
      <c r="P49" s="1036">
        <v>13.460606061742403</v>
      </c>
      <c r="Q49" s="1036">
        <v>178.88888891405071</v>
      </c>
      <c r="R49" s="1036">
        <v>144.21363637452748</v>
      </c>
      <c r="S49" s="1036">
        <v>110.82500000306592</v>
      </c>
      <c r="T49" s="1036">
        <v>2</v>
      </c>
      <c r="U49" s="1036">
        <v>4316.1624098908969</v>
      </c>
      <c r="V49" s="1036">
        <v>1757.3050865895707</v>
      </c>
      <c r="W49" s="1036">
        <v>3</v>
      </c>
      <c r="X49" s="1036">
        <v>261.75126262842855</v>
      </c>
      <c r="Y49" s="1036">
        <v>604.02413420711423</v>
      </c>
      <c r="Z49" s="1036">
        <v>807.95494228000734</v>
      </c>
      <c r="AA49" s="1036">
        <v>80.574747474020569</v>
      </c>
      <c r="AB49" s="1036">
        <v>2558.8573233013281</v>
      </c>
      <c r="AC49" s="1036">
        <v>70.008080811074109</v>
      </c>
      <c r="AD49" s="1036">
        <v>737.58636365894495</v>
      </c>
      <c r="AE49" s="1036">
        <v>863.75328287085722</v>
      </c>
      <c r="AF49" s="1036">
        <v>846.04368686540874</v>
      </c>
      <c r="AG49" s="1036">
        <v>41.465909095041873</v>
      </c>
      <c r="AH49" s="121"/>
      <c r="AI49" s="121" t="s">
        <v>1139</v>
      </c>
      <c r="AJ49" s="6"/>
      <c r="AK49" s="2"/>
      <c r="AL49" s="1036">
        <v>3661.2983046594613</v>
      </c>
      <c r="AM49" s="1036">
        <v>3403.7543652528902</v>
      </c>
      <c r="AN49" s="1036">
        <v>105.98560607675988</v>
      </c>
      <c r="AO49" s="1036">
        <v>714.51194088333898</v>
      </c>
      <c r="AP49" s="1036">
        <v>1148.9659091288434</v>
      </c>
      <c r="AQ49" s="1036">
        <v>1253.2659091588346</v>
      </c>
      <c r="AR49" s="1036">
        <v>181.02500000511239</v>
      </c>
      <c r="AS49" s="1036">
        <v>257.54393940657189</v>
      </c>
      <c r="AT49" s="1036">
        <v>6</v>
      </c>
      <c r="AU49" s="1036">
        <v>91.469696974714793</v>
      </c>
      <c r="AV49" s="1036">
        <v>77.990909092924909</v>
      </c>
      <c r="AW49" s="1036">
        <v>80.083333338932164</v>
      </c>
      <c r="AX49" s="1036">
        <v>2</v>
      </c>
      <c r="AY49" s="1036">
        <v>4067.6360390377604</v>
      </c>
      <c r="AZ49" s="1036">
        <v>3577.2268038207035</v>
      </c>
      <c r="BA49" s="1036">
        <v>154.26944445149888</v>
      </c>
      <c r="BB49" s="1036">
        <v>661.52211402317096</v>
      </c>
      <c r="BC49" s="1036">
        <v>1681.6420995800163</v>
      </c>
      <c r="BD49" s="1036">
        <v>1025.3517316233322</v>
      </c>
      <c r="BE49" s="1036">
        <v>54.441414142683939</v>
      </c>
      <c r="BF49" s="1036">
        <v>490.40923521705776</v>
      </c>
      <c r="BG49" s="1036">
        <v>1</v>
      </c>
      <c r="BH49" s="1036">
        <v>109.10714285515941</v>
      </c>
      <c r="BI49" s="1036">
        <v>242.79595960307194</v>
      </c>
      <c r="BJ49" s="1036">
        <v>134.47582972806222</v>
      </c>
      <c r="BK49" s="1036">
        <v>3.0303030307640881</v>
      </c>
      <c r="BL49" s="1036">
        <v>558.58730158309515</v>
      </c>
      <c r="BM49" s="1036">
        <v>367.03968253299496</v>
      </c>
      <c r="BN49" s="1036">
        <v>191.54761905010022</v>
      </c>
    </row>
    <row r="50" spans="1:66" ht="18.600000000000001" customHeight="1">
      <c r="A50" s="121"/>
      <c r="B50" s="121" t="s">
        <v>1140</v>
      </c>
      <c r="C50" s="6"/>
      <c r="D50" s="2"/>
      <c r="E50" s="1028">
        <v>8192.4781317913003</v>
      </c>
      <c r="F50" s="1029">
        <v>6168.7593587707488</v>
      </c>
      <c r="G50" s="1029">
        <v>2023.7187730205517</v>
      </c>
      <c r="H50" s="1037">
        <v>1214.6048536588964</v>
      </c>
      <c r="I50" s="1037">
        <v>1113.7217574220808</v>
      </c>
      <c r="J50" s="1037">
        <v>9.0626102926069727</v>
      </c>
      <c r="K50" s="1037">
        <v>177.85074630851381</v>
      </c>
      <c r="L50" s="1037">
        <v>458.73079944940253</v>
      </c>
      <c r="M50" s="1037">
        <v>382.11222818516279</v>
      </c>
      <c r="N50" s="1037">
        <v>85.965373186394004</v>
      </c>
      <c r="O50" s="1037">
        <v>100.88309623681577</v>
      </c>
      <c r="P50" s="1037">
        <v>6.0423396798183076</v>
      </c>
      <c r="Q50" s="1037">
        <v>23.084679359636617</v>
      </c>
      <c r="R50" s="1037">
        <v>47.991171316892739</v>
      </c>
      <c r="S50" s="1037">
        <v>22.764905880468099</v>
      </c>
      <c r="T50" s="1037">
        <v>1</v>
      </c>
      <c r="U50" s="1037">
        <v>2244.4439391484052</v>
      </c>
      <c r="V50" s="1037">
        <v>946.24396373584977</v>
      </c>
      <c r="W50" s="1037">
        <v>1</v>
      </c>
      <c r="X50" s="1037">
        <v>168.90835925864073</v>
      </c>
      <c r="Y50" s="1037">
        <v>371.810360628127</v>
      </c>
      <c r="Z50" s="1037">
        <v>380.27834434088271</v>
      </c>
      <c r="AA50" s="1037">
        <v>24.246899508199022</v>
      </c>
      <c r="AB50" s="1037">
        <v>1298.199975412555</v>
      </c>
      <c r="AC50" s="1037">
        <v>19.035944763078131</v>
      </c>
      <c r="AD50" s="1037">
        <v>413.19014783849741</v>
      </c>
      <c r="AE50" s="1037">
        <v>585.28187547863399</v>
      </c>
      <c r="AF50" s="1037">
        <v>258.43798574165316</v>
      </c>
      <c r="AG50" s="1037">
        <v>22.254021590692059</v>
      </c>
      <c r="AH50" s="121"/>
      <c r="AI50" s="121" t="s">
        <v>1140</v>
      </c>
      <c r="AJ50" s="6"/>
      <c r="AK50" s="2"/>
      <c r="AL50" s="1037">
        <v>1864.1414100793857</v>
      </c>
      <c r="AM50" s="1037">
        <v>1790.9130522479884</v>
      </c>
      <c r="AN50" s="1037">
        <v>4</v>
      </c>
      <c r="AO50" s="1037">
        <v>403.93386769115898</v>
      </c>
      <c r="AP50" s="1037">
        <v>853.05499837429534</v>
      </c>
      <c r="AQ50" s="1037">
        <v>509.76073822016923</v>
      </c>
      <c r="AR50" s="1037">
        <v>20.163447962364899</v>
      </c>
      <c r="AS50" s="1037">
        <v>73.228357831397062</v>
      </c>
      <c r="AT50" s="1037">
        <v>4</v>
      </c>
      <c r="AU50" s="1037">
        <v>6</v>
      </c>
      <c r="AV50" s="1037">
        <v>26.040108850244959</v>
      </c>
      <c r="AW50" s="1037">
        <v>32.777472448146369</v>
      </c>
      <c r="AX50" s="1037">
        <v>4.4107765330057358</v>
      </c>
      <c r="AY50" s="1037">
        <v>2232.6035444620297</v>
      </c>
      <c r="AZ50" s="1037">
        <v>1885.6467713002112</v>
      </c>
      <c r="BA50" s="1037">
        <v>17.632952756655659</v>
      </c>
      <c r="BB50" s="1037">
        <v>217.896714732936</v>
      </c>
      <c r="BC50" s="1037">
        <v>876.37013506728636</v>
      </c>
      <c r="BD50" s="1037">
        <v>742.64717618589134</v>
      </c>
      <c r="BE50" s="1037">
        <v>31.099792557441695</v>
      </c>
      <c r="BF50" s="1037">
        <v>346.95677316181877</v>
      </c>
      <c r="BG50" s="1037">
        <v>5.1794328112452845</v>
      </c>
      <c r="BH50" s="1037">
        <v>69.878854693299829</v>
      </c>
      <c r="BI50" s="1037">
        <v>223.45532360954087</v>
      </c>
      <c r="BJ50" s="1037">
        <v>48.44316204773267</v>
      </c>
      <c r="BK50" s="1037">
        <v>0</v>
      </c>
      <c r="BL50" s="1036">
        <v>636.68438444258584</v>
      </c>
      <c r="BM50" s="1036">
        <v>432.23381406462096</v>
      </c>
      <c r="BN50" s="1036">
        <v>204.45057037796494</v>
      </c>
    </row>
    <row r="51" spans="1:66" ht="18.600000000000001" customHeight="1">
      <c r="A51" s="121"/>
      <c r="B51" s="661" t="s">
        <v>716</v>
      </c>
      <c r="C51" s="6"/>
      <c r="D51" s="2"/>
      <c r="E51" s="1028">
        <v>4399.825458979587</v>
      </c>
      <c r="F51" s="1029">
        <v>3544.9142739254221</v>
      </c>
      <c r="G51" s="1029">
        <v>854.91118505416512</v>
      </c>
      <c r="H51" s="1037">
        <v>398.84671514002827</v>
      </c>
      <c r="I51" s="1037">
        <v>381.90789605855372</v>
      </c>
      <c r="J51" s="1037">
        <v>4.7330677296844348</v>
      </c>
      <c r="K51" s="1037">
        <v>32.289236311760504</v>
      </c>
      <c r="L51" s="1037">
        <v>140.07455685118336</v>
      </c>
      <c r="M51" s="1037">
        <v>161.84265172526352</v>
      </c>
      <c r="N51" s="1037">
        <v>42.968383440661967</v>
      </c>
      <c r="O51" s="1037">
        <v>16.938819081474531</v>
      </c>
      <c r="P51" s="1037">
        <v>0</v>
      </c>
      <c r="Q51" s="1037">
        <v>2.7059686210157983</v>
      </c>
      <c r="R51" s="1037">
        <v>14.232850460458732</v>
      </c>
      <c r="S51" s="1037">
        <v>0</v>
      </c>
      <c r="T51" s="1037">
        <v>0</v>
      </c>
      <c r="U51" s="1037">
        <v>728.37778418548248</v>
      </c>
      <c r="V51" s="1037">
        <v>313.93537786895018</v>
      </c>
      <c r="W51" s="1037">
        <v>0</v>
      </c>
      <c r="X51" s="1037">
        <v>49.761013239079006</v>
      </c>
      <c r="Y51" s="1037">
        <v>128.67327333836792</v>
      </c>
      <c r="Z51" s="1037">
        <v>120.89430012809333</v>
      </c>
      <c r="AA51" s="1037">
        <v>14.606791163409923</v>
      </c>
      <c r="AB51" s="1037">
        <v>414.44240631653241</v>
      </c>
      <c r="AC51" s="1037">
        <v>0</v>
      </c>
      <c r="AD51" s="1037">
        <v>40.973022101995156</v>
      </c>
      <c r="AE51" s="1037">
        <v>198.21423846628758</v>
      </c>
      <c r="AF51" s="1037">
        <v>149.2750053673002</v>
      </c>
      <c r="AG51" s="1037">
        <v>25.980140380949443</v>
      </c>
      <c r="AH51" s="121"/>
      <c r="AI51" s="661" t="s">
        <v>716</v>
      </c>
      <c r="AJ51" s="6"/>
      <c r="AK51" s="2"/>
      <c r="AL51" s="1037">
        <v>541.08958315330074</v>
      </c>
      <c r="AM51" s="1037">
        <v>506.05666535380288</v>
      </c>
      <c r="AN51" s="1037">
        <v>0</v>
      </c>
      <c r="AO51" s="1037">
        <v>67.141875786823448</v>
      </c>
      <c r="AP51" s="1037">
        <v>213.62003896550209</v>
      </c>
      <c r="AQ51" s="1037">
        <v>215.81764483783184</v>
      </c>
      <c r="AR51" s="1037">
        <v>9.4771057636454703</v>
      </c>
      <c r="AS51" s="1037">
        <v>35.032917799497802</v>
      </c>
      <c r="AT51" s="1037">
        <v>0</v>
      </c>
      <c r="AU51" s="1037">
        <v>2.7059686210157983</v>
      </c>
      <c r="AV51" s="1037">
        <v>2.8498359099116493</v>
      </c>
      <c r="AW51" s="1037">
        <v>29.477113268570356</v>
      </c>
      <c r="AX51" s="1037">
        <v>0</v>
      </c>
      <c r="AY51" s="1037">
        <v>2405.2594079104442</v>
      </c>
      <c r="AZ51" s="1037">
        <v>2074.2975519784954</v>
      </c>
      <c r="BA51" s="1037">
        <v>38.599043442644827</v>
      </c>
      <c r="BB51" s="1037">
        <v>286.85574104786548</v>
      </c>
      <c r="BC51" s="1037">
        <v>657.32042293893244</v>
      </c>
      <c r="BD51" s="1037">
        <v>1043.5924347848782</v>
      </c>
      <c r="BE51" s="1037">
        <v>47.929909764174631</v>
      </c>
      <c r="BF51" s="1037">
        <v>330.96185593194878</v>
      </c>
      <c r="BG51" s="1037">
        <v>0</v>
      </c>
      <c r="BH51" s="1037">
        <v>22.060749255548998</v>
      </c>
      <c r="BI51" s="1037">
        <v>137.99098695227647</v>
      </c>
      <c r="BJ51" s="1037">
        <v>170.91011972412329</v>
      </c>
      <c r="BK51" s="1037">
        <v>0</v>
      </c>
      <c r="BL51" s="1036">
        <v>326.25196859033025</v>
      </c>
      <c r="BM51" s="1036">
        <v>268.7167826656185</v>
      </c>
      <c r="BN51" s="1036">
        <v>57.535185924711797</v>
      </c>
    </row>
    <row r="52" spans="1:66" ht="18.600000000000001" customHeight="1">
      <c r="A52" s="1049" t="s">
        <v>717</v>
      </c>
      <c r="B52" s="1049"/>
      <c r="C52" s="6"/>
      <c r="D52" s="2"/>
      <c r="E52" s="1028">
        <v>1631.6896069573052</v>
      </c>
      <c r="F52" s="1029">
        <v>1263.5160882652769</v>
      </c>
      <c r="G52" s="1029">
        <v>368.17351869202872</v>
      </c>
      <c r="H52" s="1037">
        <v>103.28912215706315</v>
      </c>
      <c r="I52" s="1037">
        <v>86.660576970379296</v>
      </c>
      <c r="J52" s="1037">
        <v>0</v>
      </c>
      <c r="K52" s="1037">
        <v>14.677419354623309</v>
      </c>
      <c r="L52" s="1037">
        <v>37.305964541537932</v>
      </c>
      <c r="M52" s="1037">
        <v>28.338483396906405</v>
      </c>
      <c r="N52" s="1037">
        <v>6.3387096773116545</v>
      </c>
      <c r="O52" s="1037">
        <v>16.628545186683855</v>
      </c>
      <c r="P52" s="1037">
        <v>0</v>
      </c>
      <c r="Q52" s="1037">
        <v>13.128545186683855</v>
      </c>
      <c r="R52" s="1037">
        <v>3.5</v>
      </c>
      <c r="S52" s="1037">
        <v>0</v>
      </c>
      <c r="T52" s="1037">
        <v>0</v>
      </c>
      <c r="U52" s="1037">
        <v>589.03493805564744</v>
      </c>
      <c r="V52" s="1037">
        <v>305.67219774794779</v>
      </c>
      <c r="W52" s="1037">
        <v>0</v>
      </c>
      <c r="X52" s="1037">
        <v>34.524332189324689</v>
      </c>
      <c r="Y52" s="1037">
        <v>109.39865664471657</v>
      </c>
      <c r="Z52" s="1037">
        <v>159.2492089139065</v>
      </c>
      <c r="AA52" s="1037">
        <v>2.5</v>
      </c>
      <c r="AB52" s="1037">
        <v>283.36274030769948</v>
      </c>
      <c r="AC52" s="1037">
        <v>22.396946664942007</v>
      </c>
      <c r="AD52" s="1037">
        <v>128.01466781596676</v>
      </c>
      <c r="AE52" s="1037">
        <v>106.98387096279524</v>
      </c>
      <c r="AF52" s="1037">
        <v>25.96725486399551</v>
      </c>
      <c r="AG52" s="1037">
        <v>0</v>
      </c>
      <c r="AH52" s="1049" t="s">
        <v>717</v>
      </c>
      <c r="AI52" s="1049"/>
      <c r="AJ52" s="6"/>
      <c r="AK52" s="2"/>
      <c r="AL52" s="1037">
        <v>350.36521464265792</v>
      </c>
      <c r="AM52" s="1037">
        <v>333.73666945597404</v>
      </c>
      <c r="AN52" s="1037">
        <v>0</v>
      </c>
      <c r="AO52" s="1037">
        <v>101.15403703449152</v>
      </c>
      <c r="AP52" s="1037">
        <v>113.15885496535424</v>
      </c>
      <c r="AQ52" s="1037">
        <v>119.42377745612824</v>
      </c>
      <c r="AR52" s="1037">
        <v>0</v>
      </c>
      <c r="AS52" s="1037">
        <v>16.628545186683855</v>
      </c>
      <c r="AT52" s="1037">
        <v>0</v>
      </c>
      <c r="AU52" s="1037">
        <v>1</v>
      </c>
      <c r="AV52" s="1037">
        <v>2.5</v>
      </c>
      <c r="AW52" s="1037">
        <v>13.128545186683855</v>
      </c>
      <c r="AX52" s="1037">
        <v>0</v>
      </c>
      <c r="AY52" s="1037">
        <v>547.00033210575543</v>
      </c>
      <c r="AZ52" s="1037">
        <v>516.44664409288487</v>
      </c>
      <c r="BA52" s="1037">
        <v>20.628545186683855</v>
      </c>
      <c r="BB52" s="1037">
        <v>159.17352278352448</v>
      </c>
      <c r="BC52" s="1037">
        <v>140.86036590617795</v>
      </c>
      <c r="BD52" s="1037">
        <v>183.12314617421549</v>
      </c>
      <c r="BE52" s="1037">
        <v>12.661064042283094</v>
      </c>
      <c r="BF52" s="1037">
        <v>30.553688012870559</v>
      </c>
      <c r="BG52" s="1037">
        <v>0</v>
      </c>
      <c r="BH52" s="1037">
        <v>0</v>
      </c>
      <c r="BI52" s="1037">
        <v>6</v>
      </c>
      <c r="BJ52" s="1037">
        <v>24.553688012870559</v>
      </c>
      <c r="BK52" s="1037">
        <v>0</v>
      </c>
      <c r="BL52" s="1037">
        <v>41.999999996181813</v>
      </c>
      <c r="BM52" s="1037">
        <v>20.999999998090907</v>
      </c>
      <c r="BN52" s="1037">
        <v>20.999999998090907</v>
      </c>
    </row>
    <row r="53" spans="1:66" ht="18.600000000000001" customHeight="1">
      <c r="A53" s="1045" t="s">
        <v>152</v>
      </c>
      <c r="B53" s="1045"/>
      <c r="C53" s="1045"/>
      <c r="D53" s="2"/>
      <c r="E53" s="1028"/>
      <c r="F53" s="1034"/>
      <c r="G53" s="1034"/>
      <c r="H53" s="1035"/>
      <c r="I53" s="1035"/>
      <c r="J53" s="1035"/>
      <c r="K53" s="1035"/>
      <c r="L53" s="1035"/>
      <c r="M53" s="1035"/>
      <c r="N53" s="1035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036"/>
      <c r="AC53" s="1036"/>
      <c r="AD53" s="1036"/>
      <c r="AE53" s="1036"/>
      <c r="AF53" s="1036"/>
      <c r="AG53" s="1036"/>
      <c r="AH53" s="1045" t="s">
        <v>152</v>
      </c>
      <c r="AI53" s="1045"/>
      <c r="AJ53" s="1045"/>
      <c r="AK53" s="2"/>
      <c r="AL53" s="1036"/>
      <c r="AM53" s="1036"/>
      <c r="AN53" s="1036"/>
      <c r="AO53" s="1036"/>
      <c r="AP53" s="1036"/>
      <c r="AQ53" s="1036"/>
      <c r="AR53" s="1036"/>
      <c r="AS53" s="1036"/>
      <c r="AT53" s="1036"/>
      <c r="AU53" s="1036"/>
      <c r="AV53" s="1036"/>
      <c r="AW53" s="1036"/>
      <c r="AX53" s="1036"/>
      <c r="AY53" s="1036"/>
      <c r="AZ53" s="1036"/>
      <c r="BA53" s="1036"/>
      <c r="BB53" s="1036"/>
      <c r="BC53" s="1036"/>
      <c r="BD53" s="1036"/>
      <c r="BE53" s="1036"/>
      <c r="BF53" s="1036"/>
      <c r="BG53" s="1036"/>
      <c r="BH53" s="1036"/>
      <c r="BI53" s="1036"/>
      <c r="BJ53" s="1036"/>
      <c r="BK53" s="1036"/>
      <c r="BL53" s="1036"/>
      <c r="BM53" s="1036"/>
      <c r="BN53" s="1036"/>
    </row>
    <row r="54" spans="1:66" ht="18.600000000000001" customHeight="1">
      <c r="A54" s="1049" t="s">
        <v>718</v>
      </c>
      <c r="B54" s="1049" t="s">
        <v>718</v>
      </c>
      <c r="C54" s="647"/>
      <c r="D54" s="2"/>
      <c r="E54" s="1028">
        <v>62283.57393391183</v>
      </c>
      <c r="F54" s="1030">
        <v>47994.466619601902</v>
      </c>
      <c r="G54" s="1030">
        <v>14289.107314309927</v>
      </c>
      <c r="H54" s="1035">
        <v>16682.859518144764</v>
      </c>
      <c r="I54" s="1035">
        <v>14374.096305044133</v>
      </c>
      <c r="J54" s="1035">
        <v>257.32993393113532</v>
      </c>
      <c r="K54" s="1035">
        <v>2751.9590376351375</v>
      </c>
      <c r="L54" s="1035">
        <v>5171.9350509373435</v>
      </c>
      <c r="M54" s="1035">
        <v>5509.125117429925</v>
      </c>
      <c r="N54" s="1035">
        <v>683.74716511059034</v>
      </c>
      <c r="O54" s="1036">
        <v>2308.7632131006312</v>
      </c>
      <c r="P54" s="1036">
        <v>100.03866002666562</v>
      </c>
      <c r="Q54" s="1036">
        <v>685.14243271473572</v>
      </c>
      <c r="R54" s="1036">
        <v>925.43483125300406</v>
      </c>
      <c r="S54" s="1036">
        <v>570.0626737216628</v>
      </c>
      <c r="T54" s="1036">
        <v>28.084615384564025</v>
      </c>
      <c r="U54" s="1036">
        <v>15784.254594533902</v>
      </c>
      <c r="V54" s="1036">
        <v>7301.1248244650687</v>
      </c>
      <c r="W54" s="1036">
        <v>121.09599790539458</v>
      </c>
      <c r="X54" s="1036">
        <v>1253.9910072633718</v>
      </c>
      <c r="Y54" s="1036">
        <v>2425.3681305079685</v>
      </c>
      <c r="Z54" s="1036">
        <v>3206.1056738740212</v>
      </c>
      <c r="AA54" s="1036">
        <v>294.56401491431592</v>
      </c>
      <c r="AB54" s="1036">
        <v>8483.1297700688083</v>
      </c>
      <c r="AC54" s="1036">
        <v>258.31281982210731</v>
      </c>
      <c r="AD54" s="1036">
        <v>2405.0283838633591</v>
      </c>
      <c r="AE54" s="1036">
        <v>3318.0220492764047</v>
      </c>
      <c r="AF54" s="1036">
        <v>2436.2789248643539</v>
      </c>
      <c r="AG54" s="1036">
        <v>65.487592242584142</v>
      </c>
      <c r="AH54" s="1049" t="s">
        <v>718</v>
      </c>
      <c r="AI54" s="1049" t="s">
        <v>718</v>
      </c>
      <c r="AJ54" s="647"/>
      <c r="AK54" s="2"/>
      <c r="AL54" s="1036">
        <v>12952.170046556234</v>
      </c>
      <c r="AM54" s="1036">
        <v>12219.3396484449</v>
      </c>
      <c r="AN54" s="1036">
        <v>193.60539537593229</v>
      </c>
      <c r="AO54" s="1036">
        <v>2325.5196230516467</v>
      </c>
      <c r="AP54" s="1036">
        <v>4704.6353272702372</v>
      </c>
      <c r="AQ54" s="1036">
        <v>4570.972511130979</v>
      </c>
      <c r="AR54" s="1036">
        <v>424.60679161610068</v>
      </c>
      <c r="AS54" s="1036">
        <v>732.83039811133449</v>
      </c>
      <c r="AT54" s="1036">
        <v>10</v>
      </c>
      <c r="AU54" s="1036">
        <v>126.46525463903279</v>
      </c>
      <c r="AV54" s="1036">
        <v>359.96641662178877</v>
      </c>
      <c r="AW54" s="1036">
        <v>233.39872685051293</v>
      </c>
      <c r="AX54" s="1036">
        <v>3</v>
      </c>
      <c r="AY54" s="1036">
        <v>15325.583115644744</v>
      </c>
      <c r="AZ54" s="1036">
        <v>13015.516089332032</v>
      </c>
      <c r="BA54" s="1036">
        <v>361.61159003862667</v>
      </c>
      <c r="BB54" s="1036">
        <v>2854.5723457975823</v>
      </c>
      <c r="BC54" s="1036">
        <v>4330.7085781914657</v>
      </c>
      <c r="BD54" s="1036">
        <v>5135.7719666798357</v>
      </c>
      <c r="BE54" s="1036">
        <v>332.85160862451761</v>
      </c>
      <c r="BF54" s="1036">
        <v>2310.0670263127136</v>
      </c>
      <c r="BG54" s="1036">
        <v>47.247987117098639</v>
      </c>
      <c r="BH54" s="1036">
        <v>422.40501357254635</v>
      </c>
      <c r="BI54" s="1036">
        <v>885.06505366455178</v>
      </c>
      <c r="BJ54" s="1036">
        <v>922.66648330496719</v>
      </c>
      <c r="BK54" s="1036">
        <v>32.682488653549711</v>
      </c>
      <c r="BL54" s="1036">
        <v>1538.7066590322052</v>
      </c>
      <c r="BM54" s="1036">
        <v>1084.3897523157723</v>
      </c>
      <c r="BN54" s="1036">
        <v>454.31690671643213</v>
      </c>
    </row>
    <row r="55" spans="1:66" ht="18.600000000000001" customHeight="1">
      <c r="A55" s="661"/>
      <c r="B55" s="661" t="s">
        <v>719</v>
      </c>
      <c r="C55" s="661"/>
      <c r="D55" s="122"/>
      <c r="E55" s="1028">
        <v>31711.653024382158</v>
      </c>
      <c r="F55" s="1030">
        <v>24380.828660481631</v>
      </c>
      <c r="G55" s="1030">
        <v>7330.8243639005404</v>
      </c>
      <c r="H55" s="1035">
        <v>6557.6384425381329</v>
      </c>
      <c r="I55" s="1035">
        <v>5782.5166059366757</v>
      </c>
      <c r="J55" s="1035">
        <v>58.296866203815334</v>
      </c>
      <c r="K55" s="1035">
        <v>860.43045160537531</v>
      </c>
      <c r="L55" s="1035">
        <v>2412.0640208141658</v>
      </c>
      <c r="M55" s="1035">
        <v>2083.1846646823028</v>
      </c>
      <c r="N55" s="1035">
        <v>368.54060263101729</v>
      </c>
      <c r="O55" s="1036">
        <v>775.12183660146036</v>
      </c>
      <c r="P55" s="1036">
        <v>31.752945740951336</v>
      </c>
      <c r="Q55" s="1036">
        <v>173.52008839000951</v>
      </c>
      <c r="R55" s="1036">
        <v>386.72742538167063</v>
      </c>
      <c r="S55" s="1036">
        <v>179.23676170426504</v>
      </c>
      <c r="T55" s="1036">
        <v>3.8846153845640203</v>
      </c>
      <c r="U55" s="1036">
        <v>7762.9328955298743</v>
      </c>
      <c r="V55" s="1036">
        <v>3406.8551017874947</v>
      </c>
      <c r="W55" s="1036">
        <v>45.320542582316108</v>
      </c>
      <c r="X55" s="1036">
        <v>624.98237607970316</v>
      </c>
      <c r="Y55" s="1036">
        <v>1199.3396143313601</v>
      </c>
      <c r="Z55" s="1036">
        <v>1379.2975291230025</v>
      </c>
      <c r="AA55" s="1036">
        <v>157.91503967111404</v>
      </c>
      <c r="AB55" s="1036">
        <v>4356.0777937423791</v>
      </c>
      <c r="AC55" s="1036">
        <v>141.52611374498196</v>
      </c>
      <c r="AD55" s="1036">
        <v>1226.2031220888543</v>
      </c>
      <c r="AE55" s="1036">
        <v>1731.7182033832312</v>
      </c>
      <c r="AF55" s="1036">
        <v>1233.4117398073483</v>
      </c>
      <c r="AG55" s="1036">
        <v>23.218614717965604</v>
      </c>
      <c r="AH55" s="661"/>
      <c r="AI55" s="661" t="s">
        <v>719</v>
      </c>
      <c r="AJ55" s="661"/>
      <c r="AK55" s="122"/>
      <c r="AL55" s="1036">
        <v>6561.6237881225252</v>
      </c>
      <c r="AM55" s="1036">
        <v>6165.6493321301123</v>
      </c>
      <c r="AN55" s="1036">
        <v>88.992515977856911</v>
      </c>
      <c r="AO55" s="1036">
        <v>963.75701394074792</v>
      </c>
      <c r="AP55" s="1036">
        <v>2589.9401107000476</v>
      </c>
      <c r="AQ55" s="1036">
        <v>2365.7995599477695</v>
      </c>
      <c r="AR55" s="1036">
        <v>157.16013156369277</v>
      </c>
      <c r="AS55" s="1036">
        <v>395.97445599241087</v>
      </c>
      <c r="AT55" s="1036">
        <v>6</v>
      </c>
      <c r="AU55" s="1036">
        <v>63.388061656380287</v>
      </c>
      <c r="AV55" s="1036">
        <v>205.4854336714638</v>
      </c>
      <c r="AW55" s="1036">
        <v>121.10096066456688</v>
      </c>
      <c r="AX55" s="1036">
        <v>0</v>
      </c>
      <c r="AY55" s="1036">
        <v>9796.0400627717045</v>
      </c>
      <c r="AZ55" s="1036">
        <v>8304.6755900070566</v>
      </c>
      <c r="BA55" s="1036">
        <v>207.74606999619633</v>
      </c>
      <c r="BB55" s="1036">
        <v>1540.2132428870887</v>
      </c>
      <c r="BC55" s="1036">
        <v>2792.8158514546376</v>
      </c>
      <c r="BD55" s="1036">
        <v>3525.3444555241913</v>
      </c>
      <c r="BE55" s="1036">
        <v>238.55597014494742</v>
      </c>
      <c r="BF55" s="1036">
        <v>1491.364472764644</v>
      </c>
      <c r="BG55" s="1036">
        <v>35.297987117098636</v>
      </c>
      <c r="BH55" s="1036">
        <v>325.54072720885864</v>
      </c>
      <c r="BI55" s="1036">
        <v>527.49800450746216</v>
      </c>
      <c r="BJ55" s="1036">
        <v>592.66411756602906</v>
      </c>
      <c r="BK55" s="1036">
        <v>10.363636365194814</v>
      </c>
      <c r="BL55" s="1036">
        <v>1033.4178354199501</v>
      </c>
      <c r="BM55" s="1036">
        <v>721.13203062030266</v>
      </c>
      <c r="BN55" s="1036">
        <v>312.28580479964751</v>
      </c>
    </row>
    <row r="56" spans="1:66" ht="18.600000000000001" customHeight="1">
      <c r="A56" s="661"/>
      <c r="B56" s="661" t="s">
        <v>720</v>
      </c>
      <c r="C56" s="661"/>
      <c r="D56" s="122"/>
      <c r="E56" s="1034">
        <v>17564.386271137089</v>
      </c>
      <c r="F56" s="1030">
        <v>13517.419707077699</v>
      </c>
      <c r="G56" s="1030">
        <v>4046.966564059383</v>
      </c>
      <c r="H56" s="1035">
        <v>5057.0831343038462</v>
      </c>
      <c r="I56" s="1035">
        <v>4278.4615012417198</v>
      </c>
      <c r="J56" s="1035">
        <v>84.299999997635553</v>
      </c>
      <c r="K56" s="1035">
        <v>883.61688244702634</v>
      </c>
      <c r="L56" s="1035">
        <v>1363.4668333642442</v>
      </c>
      <c r="M56" s="1035">
        <v>1758.1707320421274</v>
      </c>
      <c r="N56" s="1035">
        <v>188.90705339068671</v>
      </c>
      <c r="O56" s="1036">
        <v>778.62163306212778</v>
      </c>
      <c r="P56" s="1036">
        <v>38.285714285714285</v>
      </c>
      <c r="Q56" s="1036">
        <v>252.81282051280945</v>
      </c>
      <c r="R56" s="1036">
        <v>256.32107046736996</v>
      </c>
      <c r="S56" s="1036">
        <v>217.20202779623412</v>
      </c>
      <c r="T56" s="1036">
        <v>14</v>
      </c>
      <c r="U56" s="1036">
        <v>4503.4769369410724</v>
      </c>
      <c r="V56" s="1036">
        <v>2086.6406965010688</v>
      </c>
      <c r="W56" s="1036">
        <v>46.222886153409675</v>
      </c>
      <c r="X56" s="1036">
        <v>370.98576768850319</v>
      </c>
      <c r="Y56" s="1036">
        <v>717.13312730499854</v>
      </c>
      <c r="Z56" s="1036">
        <v>902.11986751506822</v>
      </c>
      <c r="AA56" s="1036">
        <v>50.179047839088611</v>
      </c>
      <c r="AB56" s="1036">
        <v>2416.8362404400077</v>
      </c>
      <c r="AC56" s="1036">
        <v>83.475728626994055</v>
      </c>
      <c r="AD56" s="1036">
        <v>694.25391327325974</v>
      </c>
      <c r="AE56" s="1036">
        <v>958.95795521836897</v>
      </c>
      <c r="AF56" s="1036">
        <v>670.7118086589154</v>
      </c>
      <c r="AG56" s="1036">
        <v>9.4368346624687405</v>
      </c>
      <c r="AH56" s="661"/>
      <c r="AI56" s="661" t="s">
        <v>720</v>
      </c>
      <c r="AJ56" s="661"/>
      <c r="AK56" s="122"/>
      <c r="AL56" s="1036">
        <v>3886.5081457913893</v>
      </c>
      <c r="AM56" s="1036">
        <v>3702.3246712407322</v>
      </c>
      <c r="AN56" s="1036">
        <v>63.227009832221626</v>
      </c>
      <c r="AO56" s="1036">
        <v>692.98200948697718</v>
      </c>
      <c r="AP56" s="1036">
        <v>1150.4752892631136</v>
      </c>
      <c r="AQ56" s="1036">
        <v>1560.8895497195604</v>
      </c>
      <c r="AR56" s="1036">
        <v>234.75081293885933</v>
      </c>
      <c r="AS56" s="1036">
        <v>184.18347455065734</v>
      </c>
      <c r="AT56" s="1036">
        <v>4</v>
      </c>
      <c r="AU56" s="1036">
        <v>50.077192982652512</v>
      </c>
      <c r="AV56" s="1036">
        <v>67.386251620366579</v>
      </c>
      <c r="AW56" s="1036">
        <v>59.720029947638217</v>
      </c>
      <c r="AX56" s="1036">
        <v>3</v>
      </c>
      <c r="AY56" s="1036">
        <v>3753.4198013864529</v>
      </c>
      <c r="AZ56" s="1036">
        <v>3166.7015341175766</v>
      </c>
      <c r="BA56" s="1036">
        <v>91.005277947257099</v>
      </c>
      <c r="BB56" s="1036">
        <v>681.86565972910603</v>
      </c>
      <c r="BC56" s="1036">
        <v>1079.8734016277517</v>
      </c>
      <c r="BD56" s="1036">
        <v>1246.3846746553813</v>
      </c>
      <c r="BE56" s="1036">
        <v>67.572520158080934</v>
      </c>
      <c r="BF56" s="1036">
        <v>586.71826726887662</v>
      </c>
      <c r="BG56" s="1036">
        <v>7.9499999999999993</v>
      </c>
      <c r="BH56" s="1036">
        <v>41.037688336496615</v>
      </c>
      <c r="BI56" s="1036">
        <v>268.46310203485189</v>
      </c>
      <c r="BJ56" s="1036">
        <v>251.13844463946353</v>
      </c>
      <c r="BK56" s="1036">
        <v>18.129032258064516</v>
      </c>
      <c r="BL56" s="1036">
        <v>363.89825271432221</v>
      </c>
      <c r="BM56" s="1036">
        <v>283.29130397660748</v>
      </c>
      <c r="BN56" s="1036">
        <v>80.606948737714745</v>
      </c>
    </row>
    <row r="57" spans="1:66" ht="18.600000000000001" customHeight="1">
      <c r="A57" s="661"/>
      <c r="B57" s="661" t="s">
        <v>721</v>
      </c>
      <c r="C57" s="661"/>
      <c r="D57" s="122"/>
      <c r="E57" s="1034">
        <v>13007.534638392555</v>
      </c>
      <c r="F57" s="1030">
        <v>10096.218252042554</v>
      </c>
      <c r="G57" s="1030">
        <v>2911.3163863499981</v>
      </c>
      <c r="H57" s="1039">
        <v>5068.1379413027853</v>
      </c>
      <c r="I57" s="1039">
        <v>4313.1181978657451</v>
      </c>
      <c r="J57" s="1039">
        <v>114.73306772968444</v>
      </c>
      <c r="K57" s="1039">
        <v>1007.9117035827367</v>
      </c>
      <c r="L57" s="1039">
        <v>1396.4041967589371</v>
      </c>
      <c r="M57" s="1039">
        <v>1667.7697207054989</v>
      </c>
      <c r="N57" s="1039">
        <v>126.29950908888632</v>
      </c>
      <c r="O57" s="1040">
        <v>755.0197434370441</v>
      </c>
      <c r="P57" s="1040">
        <v>30</v>
      </c>
      <c r="Q57" s="1040">
        <v>258.80952381191668</v>
      </c>
      <c r="R57" s="1040">
        <v>282.3863354039637</v>
      </c>
      <c r="S57" s="1040">
        <v>173.62388422116356</v>
      </c>
      <c r="T57" s="1040">
        <v>10.200000000000001</v>
      </c>
      <c r="U57" s="1040">
        <v>3517.8447620629327</v>
      </c>
      <c r="V57" s="1040">
        <v>1807.6290261765093</v>
      </c>
      <c r="W57" s="1040">
        <v>29.552569169668814</v>
      </c>
      <c r="X57" s="1040">
        <v>258.0228634951647</v>
      </c>
      <c r="Y57" s="1040">
        <v>508.89538887161126</v>
      </c>
      <c r="Z57" s="1040">
        <v>924.68827723595132</v>
      </c>
      <c r="AA57" s="1040">
        <v>86.469927404113292</v>
      </c>
      <c r="AB57" s="1040">
        <v>1710.2157358864235</v>
      </c>
      <c r="AC57" s="1040">
        <v>33.310977450131318</v>
      </c>
      <c r="AD57" s="1040">
        <v>484.57134850124612</v>
      </c>
      <c r="AE57" s="1040">
        <v>627.34589067480567</v>
      </c>
      <c r="AF57" s="1040">
        <v>532.15537639809088</v>
      </c>
      <c r="AG57" s="1040">
        <v>32.832142862149801</v>
      </c>
      <c r="AH57" s="661"/>
      <c r="AI57" s="661" t="s">
        <v>721</v>
      </c>
      <c r="AJ57" s="661"/>
      <c r="AK57" s="122"/>
      <c r="AL57" s="1040">
        <v>2504.0381126423163</v>
      </c>
      <c r="AM57" s="1040">
        <v>2351.36564507405</v>
      </c>
      <c r="AN57" s="1040">
        <v>41.385869565853739</v>
      </c>
      <c r="AO57" s="1040">
        <v>668.78059962392206</v>
      </c>
      <c r="AP57" s="1040">
        <v>964.21992730707632</v>
      </c>
      <c r="AQ57" s="1040">
        <v>644.28340146364906</v>
      </c>
      <c r="AR57" s="1040">
        <v>32.69584711354856</v>
      </c>
      <c r="AS57" s="1040">
        <v>152.67246756826628</v>
      </c>
      <c r="AT57" s="1040">
        <v>0</v>
      </c>
      <c r="AU57" s="1040">
        <v>13</v>
      </c>
      <c r="AV57" s="1040">
        <v>87.094731329958478</v>
      </c>
      <c r="AW57" s="1040">
        <v>52.5777362383078</v>
      </c>
      <c r="AX57" s="1040">
        <v>0</v>
      </c>
      <c r="AY57" s="1040">
        <v>1776.1232514865853</v>
      </c>
      <c r="AZ57" s="1040">
        <v>1544.1389652073915</v>
      </c>
      <c r="BA57" s="1040">
        <v>62.860242095173263</v>
      </c>
      <c r="BB57" s="1040">
        <v>632.49344318138844</v>
      </c>
      <c r="BC57" s="1040">
        <v>458.01932510907784</v>
      </c>
      <c r="BD57" s="1040">
        <v>364.04283650026275</v>
      </c>
      <c r="BE57" s="1040">
        <v>26.723118321489238</v>
      </c>
      <c r="BF57" s="1040">
        <v>231.98428627919373</v>
      </c>
      <c r="BG57" s="1040">
        <v>4</v>
      </c>
      <c r="BH57" s="1040">
        <v>55.826598027191068</v>
      </c>
      <c r="BI57" s="1040">
        <v>89.103947122237628</v>
      </c>
      <c r="BJ57" s="1040">
        <v>78.863921099474638</v>
      </c>
      <c r="BK57" s="1040">
        <v>4.1898200302903774</v>
      </c>
      <c r="BL57" s="1036">
        <v>141.39057089793212</v>
      </c>
      <c r="BM57" s="1036">
        <v>79.966417718862132</v>
      </c>
      <c r="BN57" s="1036">
        <v>61.424153179069975</v>
      </c>
    </row>
    <row r="58" spans="1:66" ht="18.600000000000001" customHeight="1" thickBot="1">
      <c r="A58" s="1050" t="s">
        <v>722</v>
      </c>
      <c r="B58" s="1050"/>
      <c r="C58" s="662"/>
      <c r="D58" s="124"/>
      <c r="E58" s="1031">
        <v>68959.079507805174</v>
      </c>
      <c r="F58" s="1032">
        <v>53367.951001935457</v>
      </c>
      <c r="G58" s="1032">
        <v>15591.128505869825</v>
      </c>
      <c r="H58" s="1041">
        <v>19055.306542735143</v>
      </c>
      <c r="I58" s="1041">
        <v>17146.62661213717</v>
      </c>
      <c r="J58" s="1041">
        <v>305.80658799655691</v>
      </c>
      <c r="K58" s="1041">
        <v>3437.7007192414339</v>
      </c>
      <c r="L58" s="1041">
        <v>6284.1983518356137</v>
      </c>
      <c r="M58" s="1041">
        <v>6472.6799828384246</v>
      </c>
      <c r="N58" s="1041">
        <v>646.24097022511239</v>
      </c>
      <c r="O58" s="1042">
        <v>1908.6799305980071</v>
      </c>
      <c r="P58" s="1042">
        <v>45.964988232418463</v>
      </c>
      <c r="Q58" s="1042">
        <v>627.36717287081308</v>
      </c>
      <c r="R58" s="1042">
        <v>716.42099896955358</v>
      </c>
      <c r="S58" s="1042">
        <v>496.37907007768803</v>
      </c>
      <c r="T58" s="1042">
        <v>22.54770044753387</v>
      </c>
      <c r="U58" s="1042">
        <v>21167.802269751199</v>
      </c>
      <c r="V58" s="1042">
        <v>10706.305098837292</v>
      </c>
      <c r="W58" s="1042">
        <v>178.36791619400131</v>
      </c>
      <c r="X58" s="1042">
        <v>2104.7553489760926</v>
      </c>
      <c r="Y58" s="1042">
        <v>3570.8623103038694</v>
      </c>
      <c r="Z58" s="1042">
        <v>4456.6415130222067</v>
      </c>
      <c r="AA58" s="1042">
        <v>395.6780103411196</v>
      </c>
      <c r="AB58" s="1042">
        <v>10461.497170913875</v>
      </c>
      <c r="AC58" s="1042">
        <v>328.14909320849341</v>
      </c>
      <c r="AD58" s="1042">
        <v>2633.5590469113222</v>
      </c>
      <c r="AE58" s="1042">
        <v>3914.9476957815436</v>
      </c>
      <c r="AF58" s="1042">
        <v>3416.8746683390191</v>
      </c>
      <c r="AG58" s="1042">
        <v>167.96666667349288</v>
      </c>
      <c r="AH58" s="1050" t="s">
        <v>722</v>
      </c>
      <c r="AI58" s="1050"/>
      <c r="AJ58" s="662"/>
      <c r="AK58" s="124"/>
      <c r="AL58" s="1042">
        <v>10924.101990931296</v>
      </c>
      <c r="AM58" s="1042">
        <v>10244.931130839377</v>
      </c>
      <c r="AN58" s="1042">
        <v>160.88996430323124</v>
      </c>
      <c r="AO58" s="1042">
        <v>1934.3485755727938</v>
      </c>
      <c r="AP58" s="1042">
        <v>4109.3638897067076</v>
      </c>
      <c r="AQ58" s="1042">
        <v>3809.5673931892325</v>
      </c>
      <c r="AR58" s="1042">
        <v>230.76130806741486</v>
      </c>
      <c r="AS58" s="1042">
        <v>679.17086009191564</v>
      </c>
      <c r="AT58" s="1042">
        <v>8</v>
      </c>
      <c r="AU58" s="1042">
        <v>177.40210582121114</v>
      </c>
      <c r="AV58" s="1042">
        <v>259.52256983753693</v>
      </c>
      <c r="AW58" s="1042">
        <v>224.71040790009121</v>
      </c>
      <c r="AX58" s="1042">
        <v>9.5357765330764366</v>
      </c>
      <c r="AY58" s="1042">
        <v>14857.979969317295</v>
      </c>
      <c r="AZ58" s="1042">
        <v>13020.935873754897</v>
      </c>
      <c r="BA58" s="1042">
        <v>427.2781293738912</v>
      </c>
      <c r="BB58" s="1042">
        <v>2047.1176518559646</v>
      </c>
      <c r="BC58" s="1042">
        <v>5041.4684068984616</v>
      </c>
      <c r="BD58" s="1042">
        <v>5266.3480039159485</v>
      </c>
      <c r="BE58" s="1042">
        <v>238.72368171062854</v>
      </c>
      <c r="BF58" s="1042">
        <v>1837.044095562391</v>
      </c>
      <c r="BG58" s="1042">
        <v>7.3222899543005067</v>
      </c>
      <c r="BH58" s="1042">
        <v>295.46051794936221</v>
      </c>
      <c r="BI58" s="1042">
        <v>735.32801162689475</v>
      </c>
      <c r="BJ58" s="1042">
        <v>709.74617697413737</v>
      </c>
      <c r="BK58" s="1042">
        <v>89.18709905769596</v>
      </c>
      <c r="BL58" s="1042">
        <v>2953.8887350703812</v>
      </c>
      <c r="BM58" s="1042">
        <v>2249.1522863667456</v>
      </c>
      <c r="BN58" s="1042">
        <v>704.7364487036358</v>
      </c>
    </row>
    <row r="59" spans="1:66" ht="27.75" customHeight="1">
      <c r="A59" s="1074" t="s">
        <v>1014</v>
      </c>
      <c r="B59" s="1074"/>
      <c r="C59" s="1074"/>
      <c r="D59" s="1074"/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AH59" s="104"/>
    </row>
    <row r="62" spans="1:66">
      <c r="K62" s="1043" t="s">
        <v>1006</v>
      </c>
    </row>
    <row r="64" spans="1:66">
      <c r="B64" s="121" t="s">
        <v>1141</v>
      </c>
      <c r="E64" s="104">
        <f>E42+E43</f>
        <v>18175.997184699725</v>
      </c>
      <c r="F64" s="104">
        <f t="shared" ref="F64:AG64" si="0">F42+F43</f>
        <v>14170.559493751689</v>
      </c>
      <c r="G64" s="104">
        <f t="shared" si="0"/>
        <v>4005.437690948037</v>
      </c>
      <c r="H64" s="104">
        <f t="shared" si="0"/>
        <v>3962.9454069057956</v>
      </c>
      <c r="I64" s="104">
        <f t="shared" si="0"/>
        <v>3545.6467167838168</v>
      </c>
      <c r="J64" s="104">
        <f t="shared" si="0"/>
        <v>29.148148146698873</v>
      </c>
      <c r="L64" s="104">
        <f t="shared" si="0"/>
        <v>1261.378686930092</v>
      </c>
      <c r="M64" s="104">
        <f t="shared" si="0"/>
        <v>1459.1352384622326</v>
      </c>
      <c r="N64" s="104">
        <f t="shared" si="0"/>
        <v>172.9022668080828</v>
      </c>
      <c r="O64" s="104">
        <f t="shared" si="0"/>
        <v>417.2986901219798</v>
      </c>
      <c r="P64" s="104">
        <f t="shared" si="0"/>
        <v>8.0740740740740744</v>
      </c>
      <c r="Q64" s="104">
        <f t="shared" si="0"/>
        <v>103.19473084185586</v>
      </c>
      <c r="S64" s="104">
        <f t="shared" si="0"/>
        <v>99.406379262421552</v>
      </c>
      <c r="T64" s="104">
        <f t="shared" si="0"/>
        <v>12.174074073963668</v>
      </c>
      <c r="U64" s="104">
        <f t="shared" si="0"/>
        <v>5153.8660627822628</v>
      </c>
      <c r="V64" s="104">
        <f t="shared" si="0"/>
        <v>2542.8777974256136</v>
      </c>
      <c r="W64" s="104">
        <f t="shared" si="0"/>
        <v>61.122115678549868</v>
      </c>
      <c r="X64" s="104">
        <f t="shared" si="0"/>
        <v>545.39503147093683</v>
      </c>
      <c r="Z64" s="104">
        <f t="shared" si="0"/>
        <v>921.65596605452527</v>
      </c>
      <c r="AA64" s="104">
        <f t="shared" si="0"/>
        <v>81.83224655828208</v>
      </c>
      <c r="AB64" s="104">
        <f t="shared" si="0"/>
        <v>2610.9882653566483</v>
      </c>
      <c r="AC64" s="104">
        <f t="shared" si="0"/>
        <v>86.980273417249748</v>
      </c>
      <c r="AD64" s="104">
        <f t="shared" si="0"/>
        <v>626.41279901071084</v>
      </c>
      <c r="AF64" s="104">
        <f t="shared" si="0"/>
        <v>913.42729130876864</v>
      </c>
      <c r="AG64" s="104">
        <f t="shared" si="0"/>
        <v>27.067675428446169</v>
      </c>
      <c r="AI64" s="121" t="s">
        <v>1141</v>
      </c>
      <c r="AL64" s="104">
        <f t="shared" ref="AL64:BN64" si="1">AL42+AL43</f>
        <v>3582.2379951730773</v>
      </c>
      <c r="AM64" s="104">
        <f t="shared" si="1"/>
        <v>3410.843148073548</v>
      </c>
      <c r="AN64" s="104">
        <f t="shared" si="1"/>
        <v>36.97465883529496</v>
      </c>
      <c r="AO64" s="104">
        <f t="shared" si="1"/>
        <v>541.58652202109624</v>
      </c>
      <c r="AQ64" s="104">
        <f t="shared" si="1"/>
        <v>1353.5013131851003</v>
      </c>
      <c r="AR64" s="104">
        <f t="shared" si="1"/>
        <v>79.650497617344172</v>
      </c>
      <c r="AS64" s="104">
        <f t="shared" si="1"/>
        <v>171.39484709952887</v>
      </c>
      <c r="AT64" s="104">
        <f t="shared" si="1"/>
        <v>0</v>
      </c>
      <c r="AV64" s="104">
        <f t="shared" si="1"/>
        <v>103.15856039606501</v>
      </c>
      <c r="AW64" s="104">
        <f t="shared" si="1"/>
        <v>45.86128670325175</v>
      </c>
      <c r="AX64" s="104">
        <f t="shared" si="1"/>
        <v>3.1250000000707017</v>
      </c>
      <c r="AY64" s="104">
        <f t="shared" si="1"/>
        <v>4867.4756816644012</v>
      </c>
      <c r="AZ64" s="104">
        <f t="shared" si="1"/>
        <v>4156.6025865777638</v>
      </c>
      <c r="BA64" s="104">
        <f t="shared" si="1"/>
        <v>99.428224307151368</v>
      </c>
      <c r="BB64" s="104">
        <f t="shared" si="1"/>
        <v>728.07065399142857</v>
      </c>
      <c r="BD64" s="104">
        <f t="shared" si="1"/>
        <v>1697.5298426304144</v>
      </c>
      <c r="BE64" s="104">
        <f t="shared" si="1"/>
        <v>75.765168494083412</v>
      </c>
      <c r="BF64" s="104">
        <f t="shared" si="1"/>
        <v>710.8730950866385</v>
      </c>
      <c r="BG64" s="104">
        <f t="shared" si="1"/>
        <v>3.0740740740740744</v>
      </c>
      <c r="BH64" s="104">
        <f t="shared" si="1"/>
        <v>60.838594777575622</v>
      </c>
      <c r="BJ64" s="104">
        <f t="shared" si="1"/>
        <v>361.15136769154986</v>
      </c>
      <c r="BK64" s="104">
        <f t="shared" si="1"/>
        <v>55.637573977234503</v>
      </c>
      <c r="BL64" s="104">
        <f t="shared" si="1"/>
        <v>609.47203817418085</v>
      </c>
      <c r="BM64" s="104">
        <f t="shared" si="1"/>
        <v>514.58924489093874</v>
      </c>
      <c r="BN64" s="104">
        <f t="shared" si="1"/>
        <v>94.882793283242052</v>
      </c>
    </row>
  </sheetData>
  <mergeCells count="86">
    <mergeCell ref="AH53:AJ53"/>
    <mergeCell ref="AH54:AI54"/>
    <mergeCell ref="A31:C31"/>
    <mergeCell ref="A28:C28"/>
    <mergeCell ref="AH20:AJ20"/>
    <mergeCell ref="A24:C24"/>
    <mergeCell ref="AH24:AJ24"/>
    <mergeCell ref="AH52:AI52"/>
    <mergeCell ref="A26:C26"/>
    <mergeCell ref="AH26:AJ26"/>
    <mergeCell ref="A25:C25"/>
    <mergeCell ref="A27:C27"/>
    <mergeCell ref="AH25:AJ25"/>
    <mergeCell ref="AH27:AJ27"/>
    <mergeCell ref="AH12:AJ12"/>
    <mergeCell ref="AH16:AJ16"/>
    <mergeCell ref="A21:C21"/>
    <mergeCell ref="A22:C22"/>
    <mergeCell ref="A23:C23"/>
    <mergeCell ref="A19:C19"/>
    <mergeCell ref="A16:C16"/>
    <mergeCell ref="A17:C17"/>
    <mergeCell ref="A18:C18"/>
    <mergeCell ref="A20:C20"/>
    <mergeCell ref="A13:C13"/>
    <mergeCell ref="A14:C14"/>
    <mergeCell ref="A15:C15"/>
    <mergeCell ref="AH58:AI58"/>
    <mergeCell ref="AH1:AX1"/>
    <mergeCell ref="AH22:AJ22"/>
    <mergeCell ref="AH23:AJ23"/>
    <mergeCell ref="AH28:AJ28"/>
    <mergeCell ref="AH31:AJ31"/>
    <mergeCell ref="AH37:AJ37"/>
    <mergeCell ref="AH17:AJ17"/>
    <mergeCell ref="AH38:AI38"/>
    <mergeCell ref="AH21:AJ21"/>
    <mergeCell ref="AH13:AJ13"/>
    <mergeCell ref="AH14:AJ14"/>
    <mergeCell ref="AH15:AJ15"/>
    <mergeCell ref="AH19:AJ19"/>
    <mergeCell ref="AH18:AJ18"/>
    <mergeCell ref="AH8:AJ8"/>
    <mergeCell ref="A1:N1"/>
    <mergeCell ref="A3:C7"/>
    <mergeCell ref="E3:G5"/>
    <mergeCell ref="H5:N5"/>
    <mergeCell ref="O5:T5"/>
    <mergeCell ref="G6:G7"/>
    <mergeCell ref="H6:H7"/>
    <mergeCell ref="E6:E7"/>
    <mergeCell ref="F6:F7"/>
    <mergeCell ref="BL3:BN5"/>
    <mergeCell ref="U5:AG5"/>
    <mergeCell ref="AL5:AX5"/>
    <mergeCell ref="AY5:BK5"/>
    <mergeCell ref="AB6:AG6"/>
    <mergeCell ref="BL6:BL7"/>
    <mergeCell ref="BM6:BM7"/>
    <mergeCell ref="BN6:BN7"/>
    <mergeCell ref="AY6:AY7"/>
    <mergeCell ref="AZ6:BE6"/>
    <mergeCell ref="BF6:BK6"/>
    <mergeCell ref="U6:U7"/>
    <mergeCell ref="AL6:AL7"/>
    <mergeCell ref="AM6:AR6"/>
    <mergeCell ref="AS6:AX6"/>
    <mergeCell ref="AH3:AJ7"/>
    <mergeCell ref="AH9:AJ9"/>
    <mergeCell ref="AH10:AJ10"/>
    <mergeCell ref="AH11:AJ11"/>
    <mergeCell ref="V6:AA6"/>
    <mergeCell ref="I6:N6"/>
    <mergeCell ref="O6:T6"/>
    <mergeCell ref="A59:N59"/>
    <mergeCell ref="A10:C10"/>
    <mergeCell ref="A12:C12"/>
    <mergeCell ref="A8:C8"/>
    <mergeCell ref="A9:C9"/>
    <mergeCell ref="A58:B58"/>
    <mergeCell ref="A53:C53"/>
    <mergeCell ref="A52:B52"/>
    <mergeCell ref="A38:B38"/>
    <mergeCell ref="A37:C37"/>
    <mergeCell ref="A54:B54"/>
    <mergeCell ref="A11:C1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F69"/>
  <sheetViews>
    <sheetView view="pageBreakPreview" topLeftCell="C5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5" width="8.140625" style="104" customWidth="1"/>
    <col min="6" max="9" width="8.85546875" style="104" customWidth="1"/>
    <col min="10" max="14" width="7.42578125" style="104" customWidth="1"/>
    <col min="15" max="16" width="5.42578125" style="104" customWidth="1"/>
    <col min="17" max="17" width="5.140625" style="104" customWidth="1"/>
    <col min="18" max="18" width="5.5703125" style="104" customWidth="1"/>
    <col min="19" max="19" width="5.42578125" style="104" customWidth="1"/>
    <col min="20" max="20" width="5.140625" style="104" customWidth="1"/>
    <col min="21" max="21" width="6.5703125" style="104" customWidth="1"/>
    <col min="22" max="22" width="6.85546875" style="104" customWidth="1"/>
    <col min="23" max="23" width="5" style="104" customWidth="1"/>
    <col min="24" max="25" width="5.5703125" style="104" customWidth="1"/>
    <col min="26" max="26" width="5.7109375" style="104" customWidth="1"/>
    <col min="27" max="27" width="6" style="104" customWidth="1"/>
    <col min="28" max="28" width="7" style="104" customWidth="1"/>
    <col min="29" max="29" width="5.7109375" style="104" customWidth="1"/>
    <col min="30" max="30" width="5" style="104" customWidth="1"/>
    <col min="31" max="31" width="5.85546875" style="104" customWidth="1"/>
    <col min="32" max="32" width="5.7109375" style="104" customWidth="1"/>
    <col min="33" max="33" width="5.140625" style="104" customWidth="1"/>
    <col min="34" max="34" width="2.28515625" style="14" customWidth="1"/>
    <col min="35" max="35" width="16.7109375" style="14" customWidth="1"/>
    <col min="36" max="36" width="2.28515625" style="14" customWidth="1"/>
    <col min="37" max="37" width="1.7109375" style="15" customWidth="1"/>
    <col min="38" max="38" width="6.140625" style="104" customWidth="1"/>
    <col min="39" max="39" width="6.85546875" style="104" bestFit="1" customWidth="1"/>
    <col min="40" max="40" width="6.140625" style="104" customWidth="1"/>
    <col min="41" max="42" width="6" style="104" customWidth="1"/>
    <col min="43" max="43" width="6.7109375" style="104" customWidth="1"/>
    <col min="44" max="44" width="6.28515625" style="104" customWidth="1"/>
    <col min="45" max="45" width="6.7109375" style="104" customWidth="1"/>
    <col min="46" max="46" width="6" style="104" customWidth="1"/>
    <col min="47" max="47" width="5.85546875" style="104" customWidth="1"/>
    <col min="48" max="50" width="7.140625" style="104" customWidth="1"/>
    <col min="51" max="52" width="7.5703125" style="104" customWidth="1"/>
    <col min="53" max="57" width="6.85546875" style="104" customWidth="1"/>
    <col min="58" max="58" width="6.28515625" style="104" customWidth="1"/>
    <col min="59" max="63" width="6.42578125" style="104" customWidth="1"/>
    <col min="64" max="64" width="6.5703125" style="104" customWidth="1"/>
    <col min="65" max="65" width="5.5703125" style="104" customWidth="1"/>
    <col min="66" max="66" width="7.28515625" style="104" customWidth="1"/>
    <col min="67" max="67" width="12.5703125" style="104" customWidth="1"/>
    <col min="68" max="16384" width="9.140625" style="104"/>
  </cols>
  <sheetData>
    <row r="1" spans="1:74" s="103" customFormat="1" ht="35.1" customHeight="1">
      <c r="A1" s="1070" t="s">
        <v>504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2" t="s">
        <v>505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70" t="s">
        <v>504</v>
      </c>
      <c r="AI1" s="1070"/>
      <c r="AJ1" s="1070"/>
      <c r="AK1" s="1070"/>
      <c r="AL1" s="1070"/>
      <c r="AM1" s="1070"/>
      <c r="AN1" s="1070"/>
      <c r="AO1" s="1070"/>
      <c r="AP1" s="1070"/>
      <c r="AQ1" s="1070"/>
      <c r="AR1" s="1070"/>
      <c r="AS1" s="1070"/>
      <c r="AT1" s="1070"/>
      <c r="AU1" s="1070"/>
      <c r="AV1" s="1070"/>
      <c r="AW1" s="1070"/>
      <c r="AX1" s="1070"/>
      <c r="AY1" s="102" t="s">
        <v>506</v>
      </c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672"/>
      <c r="BM1" s="672"/>
      <c r="BN1" s="672"/>
    </row>
    <row r="2" spans="1:74" ht="12.95" customHeight="1" thickBot="1">
      <c r="A2" s="104"/>
      <c r="B2" s="105"/>
      <c r="C2" s="105"/>
      <c r="D2" s="106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104"/>
      <c r="AI2" s="105"/>
      <c r="AJ2" s="105"/>
      <c r="AK2" s="106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107" t="s">
        <v>49</v>
      </c>
    </row>
    <row r="3" spans="1:74" ht="15" customHeight="1">
      <c r="A3" s="1060" t="s">
        <v>1</v>
      </c>
      <c r="B3" s="1060"/>
      <c r="C3" s="1060"/>
      <c r="D3" s="641"/>
      <c r="E3" s="1088" t="s">
        <v>444</v>
      </c>
      <c r="F3" s="1089"/>
      <c r="G3" s="1090"/>
      <c r="H3" s="244"/>
      <c r="I3" s="201"/>
      <c r="J3" s="201"/>
      <c r="K3" s="201"/>
      <c r="L3" s="201"/>
      <c r="M3" s="201"/>
      <c r="N3" s="245" t="s">
        <v>450</v>
      </c>
      <c r="O3" s="245" t="s">
        <v>451</v>
      </c>
      <c r="P3" s="245"/>
      <c r="Q3" s="245"/>
      <c r="R3" s="245"/>
      <c r="S3" s="245"/>
      <c r="T3" s="245"/>
      <c r="U3" s="201"/>
      <c r="V3" s="201"/>
      <c r="W3" s="201"/>
      <c r="X3" s="201"/>
      <c r="Y3" s="201"/>
      <c r="Z3" s="201"/>
      <c r="AA3" s="201"/>
      <c r="AB3" s="201"/>
      <c r="AC3" s="245"/>
      <c r="AD3" s="245"/>
      <c r="AE3" s="245"/>
      <c r="AF3" s="245"/>
      <c r="AG3" s="245"/>
      <c r="AH3" s="1060" t="s">
        <v>1</v>
      </c>
      <c r="AI3" s="1060"/>
      <c r="AJ3" s="1060"/>
      <c r="AK3" s="641"/>
      <c r="AL3" s="244"/>
      <c r="AM3" s="201"/>
      <c r="AN3" s="201"/>
      <c r="AO3" s="201"/>
      <c r="AP3" s="201"/>
      <c r="AQ3" s="201"/>
      <c r="AR3" s="245"/>
      <c r="AS3" s="245"/>
      <c r="AT3" s="245"/>
      <c r="AU3" s="245"/>
      <c r="AV3" s="245"/>
      <c r="AW3" s="245"/>
      <c r="AX3" s="245" t="s">
        <v>450</v>
      </c>
      <c r="AY3" s="245" t="s">
        <v>451</v>
      </c>
      <c r="AZ3" s="245"/>
      <c r="BA3" s="201"/>
      <c r="BB3" s="201"/>
      <c r="BC3" s="201"/>
      <c r="BD3" s="201"/>
      <c r="BE3" s="201"/>
      <c r="BF3" s="201"/>
      <c r="BG3" s="245"/>
      <c r="BH3" s="245"/>
      <c r="BI3" s="245"/>
      <c r="BJ3" s="245"/>
      <c r="BK3" s="245"/>
      <c r="BL3" s="1080" t="s">
        <v>445</v>
      </c>
      <c r="BM3" s="1080"/>
      <c r="BN3" s="1081"/>
      <c r="BO3" s="108"/>
      <c r="BV3" s="109"/>
    </row>
    <row r="4" spans="1:74" ht="15" customHeight="1">
      <c r="A4" s="1061"/>
      <c r="B4" s="1061"/>
      <c r="C4" s="1061"/>
      <c r="D4" s="642"/>
      <c r="E4" s="1091"/>
      <c r="F4" s="1092"/>
      <c r="G4" s="1093"/>
      <c r="H4" s="201"/>
      <c r="I4" s="247"/>
      <c r="J4" s="247"/>
      <c r="K4" s="247"/>
      <c r="L4" s="247"/>
      <c r="M4" s="247"/>
      <c r="N4" s="248" t="s">
        <v>501</v>
      </c>
      <c r="O4" s="247" t="s">
        <v>500</v>
      </c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9"/>
      <c r="AH4" s="1061"/>
      <c r="AI4" s="1061"/>
      <c r="AJ4" s="1061"/>
      <c r="AK4" s="642"/>
      <c r="AL4" s="201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8" t="s">
        <v>502</v>
      </c>
      <c r="AY4" s="247" t="s">
        <v>503</v>
      </c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9"/>
      <c r="BL4" s="1080"/>
      <c r="BM4" s="1080"/>
      <c r="BN4" s="1081"/>
      <c r="BO4" s="108"/>
      <c r="BV4" s="109"/>
    </row>
    <row r="5" spans="1:74" ht="15" customHeight="1">
      <c r="A5" s="1061"/>
      <c r="B5" s="1061"/>
      <c r="C5" s="1061"/>
      <c r="D5" s="642"/>
      <c r="E5" s="1091"/>
      <c r="F5" s="1092"/>
      <c r="G5" s="1093"/>
      <c r="H5" s="1094" t="s">
        <v>582</v>
      </c>
      <c r="I5" s="1095"/>
      <c r="J5" s="1095"/>
      <c r="K5" s="1095"/>
      <c r="L5" s="1095"/>
      <c r="M5" s="1095"/>
      <c r="N5" s="1095"/>
      <c r="O5" s="1096" t="s">
        <v>583</v>
      </c>
      <c r="P5" s="1096"/>
      <c r="Q5" s="1096"/>
      <c r="R5" s="1096"/>
      <c r="S5" s="1096"/>
      <c r="T5" s="1097"/>
      <c r="U5" s="1081" t="s">
        <v>443</v>
      </c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  <c r="AF5" s="1078"/>
      <c r="AG5" s="1079"/>
      <c r="AH5" s="1061"/>
      <c r="AI5" s="1061"/>
      <c r="AJ5" s="1061"/>
      <c r="AK5" s="642"/>
      <c r="AL5" s="1081" t="s">
        <v>157</v>
      </c>
      <c r="AM5" s="1078"/>
      <c r="AN5" s="1078"/>
      <c r="AO5" s="1078"/>
      <c r="AP5" s="1078"/>
      <c r="AQ5" s="1078"/>
      <c r="AR5" s="1078"/>
      <c r="AS5" s="1078"/>
      <c r="AT5" s="1078"/>
      <c r="AU5" s="1078"/>
      <c r="AV5" s="1078"/>
      <c r="AW5" s="1078"/>
      <c r="AX5" s="1079"/>
      <c r="AY5" s="1081" t="s">
        <v>158</v>
      </c>
      <c r="AZ5" s="1078"/>
      <c r="BA5" s="1078"/>
      <c r="BB5" s="1078"/>
      <c r="BC5" s="1078"/>
      <c r="BD5" s="1078"/>
      <c r="BE5" s="1078"/>
      <c r="BF5" s="1078"/>
      <c r="BG5" s="1078"/>
      <c r="BH5" s="1078"/>
      <c r="BI5" s="1078"/>
      <c r="BJ5" s="1078"/>
      <c r="BK5" s="1079"/>
      <c r="BL5" s="1080"/>
      <c r="BM5" s="1080"/>
      <c r="BN5" s="1081"/>
      <c r="BO5" s="108"/>
    </row>
    <row r="6" spans="1:74" ht="15" customHeight="1">
      <c r="A6" s="1061"/>
      <c r="B6" s="1061"/>
      <c r="C6" s="1061"/>
      <c r="D6" s="642"/>
      <c r="E6" s="1080" t="s">
        <v>61</v>
      </c>
      <c r="F6" s="1080" t="s">
        <v>441</v>
      </c>
      <c r="G6" s="1080" t="s">
        <v>442</v>
      </c>
      <c r="H6" s="1082" t="s">
        <v>184</v>
      </c>
      <c r="I6" s="1075" t="s">
        <v>441</v>
      </c>
      <c r="J6" s="1076"/>
      <c r="K6" s="1076"/>
      <c r="L6" s="1076"/>
      <c r="M6" s="1076"/>
      <c r="N6" s="1076"/>
      <c r="O6" s="1076" t="s">
        <v>442</v>
      </c>
      <c r="P6" s="1078"/>
      <c r="Q6" s="1078"/>
      <c r="R6" s="1078"/>
      <c r="S6" s="1078"/>
      <c r="T6" s="1079"/>
      <c r="U6" s="1082" t="s">
        <v>184</v>
      </c>
      <c r="V6" s="1075" t="s">
        <v>441</v>
      </c>
      <c r="W6" s="1076"/>
      <c r="X6" s="1076"/>
      <c r="Y6" s="1076"/>
      <c r="Z6" s="1076"/>
      <c r="AA6" s="1077"/>
      <c r="AB6" s="1075" t="s">
        <v>442</v>
      </c>
      <c r="AC6" s="1078"/>
      <c r="AD6" s="1078"/>
      <c r="AE6" s="1078"/>
      <c r="AF6" s="1078"/>
      <c r="AG6" s="1079"/>
      <c r="AH6" s="1061"/>
      <c r="AI6" s="1061"/>
      <c r="AJ6" s="1061"/>
      <c r="AK6" s="642"/>
      <c r="AL6" s="1082" t="s">
        <v>184</v>
      </c>
      <c r="AM6" s="1075" t="s">
        <v>441</v>
      </c>
      <c r="AN6" s="1076"/>
      <c r="AO6" s="1076"/>
      <c r="AP6" s="1076"/>
      <c r="AQ6" s="1076"/>
      <c r="AR6" s="1077"/>
      <c r="AS6" s="1075" t="s">
        <v>442</v>
      </c>
      <c r="AT6" s="1078"/>
      <c r="AU6" s="1078"/>
      <c r="AV6" s="1078"/>
      <c r="AW6" s="1078"/>
      <c r="AX6" s="1079"/>
      <c r="AY6" s="1082" t="s">
        <v>184</v>
      </c>
      <c r="AZ6" s="1075" t="s">
        <v>441</v>
      </c>
      <c r="BA6" s="1076"/>
      <c r="BB6" s="1076"/>
      <c r="BC6" s="1076"/>
      <c r="BD6" s="1076"/>
      <c r="BE6" s="1077"/>
      <c r="BF6" s="1075" t="s">
        <v>442</v>
      </c>
      <c r="BG6" s="1078"/>
      <c r="BH6" s="1078"/>
      <c r="BI6" s="1078"/>
      <c r="BJ6" s="1078"/>
      <c r="BK6" s="1079"/>
      <c r="BL6" s="1082" t="s">
        <v>61</v>
      </c>
      <c r="BM6" s="1082" t="s">
        <v>441</v>
      </c>
      <c r="BN6" s="1075" t="s">
        <v>442</v>
      </c>
      <c r="BO6" s="108"/>
    </row>
    <row r="7" spans="1:74" s="201" customFormat="1" ht="48.75" customHeight="1">
      <c r="A7" s="1062"/>
      <c r="B7" s="1062"/>
      <c r="C7" s="1062"/>
      <c r="D7" s="162"/>
      <c r="E7" s="1080"/>
      <c r="F7" s="1080"/>
      <c r="G7" s="1080"/>
      <c r="H7" s="1083"/>
      <c r="I7" s="655" t="s">
        <v>61</v>
      </c>
      <c r="J7" s="660" t="s">
        <v>990</v>
      </c>
      <c r="K7" s="660" t="s">
        <v>991</v>
      </c>
      <c r="L7" s="660" t="s">
        <v>992</v>
      </c>
      <c r="M7" s="660" t="s">
        <v>993</v>
      </c>
      <c r="N7" s="660" t="s">
        <v>994</v>
      </c>
      <c r="O7" s="162" t="s">
        <v>61</v>
      </c>
      <c r="P7" s="660" t="s">
        <v>990</v>
      </c>
      <c r="Q7" s="660" t="s">
        <v>991</v>
      </c>
      <c r="R7" s="660" t="s">
        <v>992</v>
      </c>
      <c r="S7" s="660" t="s">
        <v>993</v>
      </c>
      <c r="T7" s="660" t="s">
        <v>994</v>
      </c>
      <c r="U7" s="1083"/>
      <c r="V7" s="655" t="s">
        <v>61</v>
      </c>
      <c r="W7" s="660" t="s">
        <v>990</v>
      </c>
      <c r="X7" s="660" t="s">
        <v>991</v>
      </c>
      <c r="Y7" s="660" t="s">
        <v>992</v>
      </c>
      <c r="Z7" s="660" t="s">
        <v>993</v>
      </c>
      <c r="AA7" s="660" t="s">
        <v>994</v>
      </c>
      <c r="AB7" s="655" t="s">
        <v>61</v>
      </c>
      <c r="AC7" s="660" t="s">
        <v>990</v>
      </c>
      <c r="AD7" s="660" t="s">
        <v>991</v>
      </c>
      <c r="AE7" s="660" t="s">
        <v>992</v>
      </c>
      <c r="AF7" s="660" t="s">
        <v>993</v>
      </c>
      <c r="AG7" s="660" t="s">
        <v>994</v>
      </c>
      <c r="AH7" s="1062"/>
      <c r="AI7" s="1062"/>
      <c r="AJ7" s="1062"/>
      <c r="AK7" s="162"/>
      <c r="AL7" s="1083"/>
      <c r="AM7" s="655" t="s">
        <v>61</v>
      </c>
      <c r="AN7" s="660" t="s">
        <v>990</v>
      </c>
      <c r="AO7" s="660" t="s">
        <v>991</v>
      </c>
      <c r="AP7" s="660" t="s">
        <v>992</v>
      </c>
      <c r="AQ7" s="660" t="s">
        <v>993</v>
      </c>
      <c r="AR7" s="660" t="s">
        <v>994</v>
      </c>
      <c r="AS7" s="655" t="s">
        <v>61</v>
      </c>
      <c r="AT7" s="660" t="s">
        <v>990</v>
      </c>
      <c r="AU7" s="660" t="s">
        <v>991</v>
      </c>
      <c r="AV7" s="660" t="s">
        <v>992</v>
      </c>
      <c r="AW7" s="660" t="s">
        <v>993</v>
      </c>
      <c r="AX7" s="660" t="s">
        <v>994</v>
      </c>
      <c r="AY7" s="1083"/>
      <c r="AZ7" s="655" t="s">
        <v>61</v>
      </c>
      <c r="BA7" s="660" t="s">
        <v>990</v>
      </c>
      <c r="BB7" s="660" t="s">
        <v>991</v>
      </c>
      <c r="BC7" s="660" t="s">
        <v>992</v>
      </c>
      <c r="BD7" s="660" t="s">
        <v>993</v>
      </c>
      <c r="BE7" s="660" t="s">
        <v>994</v>
      </c>
      <c r="BF7" s="655" t="s">
        <v>61</v>
      </c>
      <c r="BG7" s="660" t="s">
        <v>990</v>
      </c>
      <c r="BH7" s="660" t="s">
        <v>991</v>
      </c>
      <c r="BI7" s="660" t="s">
        <v>992</v>
      </c>
      <c r="BJ7" s="660" t="s">
        <v>993</v>
      </c>
      <c r="BK7" s="660" t="s">
        <v>994</v>
      </c>
      <c r="BL7" s="1083"/>
      <c r="BM7" s="1083"/>
      <c r="BN7" s="1084"/>
    </row>
    <row r="8" spans="1:74" s="115" customFormat="1" ht="12.75" hidden="1" customHeight="1">
      <c r="A8" s="1066" t="s">
        <v>779</v>
      </c>
      <c r="B8" s="1066"/>
      <c r="C8" s="1066"/>
      <c r="D8" s="111"/>
      <c r="E8" s="112">
        <v>299953</v>
      </c>
      <c r="F8" s="113"/>
      <c r="G8" s="113"/>
      <c r="H8" s="113">
        <v>37490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>
        <v>37490</v>
      </c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066" t="s">
        <v>779</v>
      </c>
      <c r="AI8" s="1066"/>
      <c r="AJ8" s="1066"/>
      <c r="AK8" s="111"/>
      <c r="AL8" s="113">
        <v>37490</v>
      </c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>
        <v>37490</v>
      </c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>
        <v>4977</v>
      </c>
      <c r="BM8" s="113"/>
      <c r="BN8" s="113"/>
      <c r="BO8" s="114"/>
    </row>
    <row r="9" spans="1:74" s="115" customFormat="1" ht="12.75" hidden="1" customHeight="1">
      <c r="A9" s="1045" t="s">
        <v>780</v>
      </c>
      <c r="B9" s="1045"/>
      <c r="C9" s="1045"/>
      <c r="D9" s="111"/>
      <c r="E9" s="116">
        <v>245028.31251835014</v>
      </c>
      <c r="F9" s="117"/>
      <c r="G9" s="117"/>
      <c r="H9" s="117">
        <v>35483.060334576927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>
        <v>35483.060334576927</v>
      </c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045" t="s">
        <v>780</v>
      </c>
      <c r="AI9" s="1045"/>
      <c r="AJ9" s="1045"/>
      <c r="AK9" s="111"/>
      <c r="AL9" s="117">
        <v>35483.060334576927</v>
      </c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>
        <v>35483.060334576927</v>
      </c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>
        <v>5633.8493498013622</v>
      </c>
      <c r="BM9" s="117"/>
      <c r="BN9" s="117"/>
      <c r="BO9" s="114"/>
    </row>
    <row r="10" spans="1:74" s="115" customFormat="1" ht="12.75" hidden="1" customHeight="1">
      <c r="A10" s="1045" t="s">
        <v>1202</v>
      </c>
      <c r="B10" s="1045"/>
      <c r="C10" s="1045"/>
      <c r="D10" s="111"/>
      <c r="E10" s="116">
        <v>227442</v>
      </c>
      <c r="F10" s="117"/>
      <c r="G10" s="117"/>
      <c r="H10" s="117">
        <v>24036.959999997744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>
        <v>24036.959999997744</v>
      </c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045" t="s">
        <v>1202</v>
      </c>
      <c r="AI10" s="1045"/>
      <c r="AJ10" s="1045"/>
      <c r="AK10" s="111"/>
      <c r="AL10" s="117">
        <v>24036.959999997744</v>
      </c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>
        <v>24036.959999997744</v>
      </c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>
        <v>9139</v>
      </c>
      <c r="BM10" s="117"/>
      <c r="BN10" s="117"/>
      <c r="BO10" s="114"/>
    </row>
    <row r="11" spans="1:74" s="115" customFormat="1" ht="12.75" hidden="1" customHeight="1">
      <c r="A11" s="1045" t="s">
        <v>1203</v>
      </c>
      <c r="B11" s="1045"/>
      <c r="C11" s="1045"/>
      <c r="D11" s="111"/>
      <c r="E11" s="116">
        <v>228813.06455282218</v>
      </c>
      <c r="F11" s="117"/>
      <c r="G11" s="117"/>
      <c r="H11" s="117">
        <v>28234.936240150477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>
        <v>28234.936240150477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045" t="s">
        <v>1203</v>
      </c>
      <c r="AI11" s="1045"/>
      <c r="AJ11" s="1045"/>
      <c r="AK11" s="111"/>
      <c r="AL11" s="117">
        <v>28234.936240150477</v>
      </c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>
        <v>28234.936240150477</v>
      </c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>
        <v>6923.1263194148214</v>
      </c>
      <c r="BM11" s="117"/>
      <c r="BN11" s="117"/>
      <c r="BO11" s="114"/>
    </row>
    <row r="12" spans="1:74" s="115" customFormat="1" ht="12.75" hidden="1" customHeight="1">
      <c r="A12" s="1045" t="s">
        <v>1204</v>
      </c>
      <c r="B12" s="1045"/>
      <c r="C12" s="1045"/>
      <c r="D12" s="111"/>
      <c r="E12" s="116">
        <v>228948.67022142731</v>
      </c>
      <c r="F12" s="117"/>
      <c r="G12" s="117"/>
      <c r="H12" s="117">
        <v>34878.675153735967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>
        <v>34878.675153735967</v>
      </c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045" t="s">
        <v>1204</v>
      </c>
      <c r="AI12" s="1045"/>
      <c r="AJ12" s="1045"/>
      <c r="AK12" s="111"/>
      <c r="AL12" s="117">
        <v>34878.675153735967</v>
      </c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>
        <v>34878.675153735967</v>
      </c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>
        <v>5710.130984917424</v>
      </c>
      <c r="BM12" s="117"/>
      <c r="BN12" s="117"/>
      <c r="BO12" s="114"/>
    </row>
    <row r="13" spans="1:74" s="115" customFormat="1" ht="13.7" hidden="1" customHeight="1">
      <c r="A13" s="1045" t="s">
        <v>1205</v>
      </c>
      <c r="B13" s="1045"/>
      <c r="C13" s="1045"/>
      <c r="D13" s="111"/>
      <c r="E13" s="116">
        <v>193925.71732453088</v>
      </c>
      <c r="F13" s="117"/>
      <c r="G13" s="117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v>29297.654461531027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045" t="s">
        <v>1205</v>
      </c>
      <c r="AI13" s="1045"/>
      <c r="AJ13" s="1045"/>
      <c r="AK13" s="111"/>
      <c r="AL13" s="50">
        <v>29297.654461531027</v>
      </c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>
        <v>29297.654461531027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3740.518234924054</v>
      </c>
      <c r="BM13" s="50"/>
      <c r="BN13" s="50"/>
      <c r="BO13" s="114"/>
    </row>
    <row r="14" spans="1:74" s="115" customFormat="1" ht="0.75" hidden="1" customHeight="1">
      <c r="A14" s="1045" t="s">
        <v>1206</v>
      </c>
      <c r="B14" s="1045"/>
      <c r="C14" s="1045"/>
      <c r="D14" s="111"/>
      <c r="E14" s="116">
        <v>166140.25630622066</v>
      </c>
      <c r="F14" s="117"/>
      <c r="G14" s="117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32255.88805542449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045" t="s">
        <v>1206</v>
      </c>
      <c r="AI14" s="1045"/>
      <c r="AJ14" s="1045"/>
      <c r="AK14" s="111"/>
      <c r="AL14" s="50">
        <v>32255.88805542449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>
        <v>32255.88805542449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>
        <v>3477.2153088197238</v>
      </c>
      <c r="BM14" s="50"/>
      <c r="BN14" s="50"/>
      <c r="BO14" s="114"/>
    </row>
    <row r="15" spans="1:74" s="115" customFormat="1" ht="13.7" hidden="1" customHeight="1">
      <c r="A15" s="1045" t="s">
        <v>1207</v>
      </c>
      <c r="B15" s="1045"/>
      <c r="C15" s="1045"/>
      <c r="D15" s="2"/>
      <c r="E15" s="118">
        <v>155909.24169496537</v>
      </c>
      <c r="F15" s="119" t="s">
        <v>369</v>
      </c>
      <c r="G15" s="119" t="s">
        <v>369</v>
      </c>
      <c r="H15" s="118">
        <v>26183.888044999865</v>
      </c>
      <c r="I15" s="118"/>
      <c r="J15" s="118"/>
      <c r="K15" s="118"/>
      <c r="L15" s="118"/>
      <c r="M15" s="118"/>
      <c r="N15" s="118"/>
      <c r="O15" s="118"/>
      <c r="P15" s="119" t="s">
        <v>369</v>
      </c>
      <c r="Q15" s="119"/>
      <c r="R15" s="119"/>
      <c r="S15" s="119"/>
      <c r="T15" s="119" t="s">
        <v>369</v>
      </c>
      <c r="U15" s="118">
        <v>26183.888044999865</v>
      </c>
      <c r="V15" s="118"/>
      <c r="W15" s="118"/>
      <c r="X15" s="118"/>
      <c r="Y15" s="118"/>
      <c r="Z15" s="118"/>
      <c r="AA15" s="118"/>
      <c r="AB15" s="118"/>
      <c r="AC15" s="119" t="s">
        <v>369</v>
      </c>
      <c r="AD15" s="119"/>
      <c r="AE15" s="119"/>
      <c r="AF15" s="119"/>
      <c r="AG15" s="119" t="s">
        <v>369</v>
      </c>
      <c r="AH15" s="1045" t="s">
        <v>1207</v>
      </c>
      <c r="AI15" s="1045"/>
      <c r="AJ15" s="1045"/>
      <c r="AK15" s="2"/>
      <c r="AL15" s="118">
        <v>26183.888044999865</v>
      </c>
      <c r="AM15" s="118"/>
      <c r="AN15" s="118"/>
      <c r="AO15" s="118"/>
      <c r="AP15" s="118"/>
      <c r="AQ15" s="118"/>
      <c r="AR15" s="118"/>
      <c r="AS15" s="118"/>
      <c r="AT15" s="119" t="s">
        <v>369</v>
      </c>
      <c r="AU15" s="119"/>
      <c r="AV15" s="119"/>
      <c r="AW15" s="119"/>
      <c r="AX15" s="119" t="s">
        <v>369</v>
      </c>
      <c r="AY15" s="118">
        <v>26183.888044999865</v>
      </c>
      <c r="AZ15" s="118"/>
      <c r="BA15" s="118"/>
      <c r="BB15" s="118"/>
      <c r="BC15" s="118"/>
      <c r="BD15" s="118"/>
      <c r="BE15" s="118"/>
      <c r="BF15" s="118"/>
      <c r="BG15" s="119" t="s">
        <v>369</v>
      </c>
      <c r="BH15" s="119"/>
      <c r="BI15" s="119"/>
      <c r="BJ15" s="119"/>
      <c r="BK15" s="119" t="s">
        <v>369</v>
      </c>
      <c r="BL15" s="118">
        <v>3871.3262716029953</v>
      </c>
      <c r="BM15" s="119" t="s">
        <v>369</v>
      </c>
      <c r="BN15" s="119" t="s">
        <v>369</v>
      </c>
      <c r="BO15" s="114"/>
    </row>
    <row r="16" spans="1:74" s="115" customFormat="1" ht="13.7" hidden="1" customHeight="1">
      <c r="A16" s="1045" t="s">
        <v>1208</v>
      </c>
      <c r="B16" s="1045"/>
      <c r="C16" s="1045"/>
      <c r="D16" s="2"/>
      <c r="E16" s="118">
        <v>145594.46687390516</v>
      </c>
      <c r="F16" s="119" t="s">
        <v>369</v>
      </c>
      <c r="G16" s="119" t="s">
        <v>369</v>
      </c>
      <c r="H16" s="101">
        <v>36044.047107477432</v>
      </c>
      <c r="I16" s="101"/>
      <c r="J16" s="101"/>
      <c r="K16" s="101"/>
      <c r="L16" s="101"/>
      <c r="M16" s="101"/>
      <c r="N16" s="101"/>
      <c r="O16" s="101"/>
      <c r="P16" s="119" t="s">
        <v>369</v>
      </c>
      <c r="Q16" s="119"/>
      <c r="R16" s="119"/>
      <c r="S16" s="119"/>
      <c r="T16" s="119" t="s">
        <v>369</v>
      </c>
      <c r="U16" s="101">
        <v>36044.047107477432</v>
      </c>
      <c r="V16" s="101"/>
      <c r="W16" s="101"/>
      <c r="X16" s="101"/>
      <c r="Y16" s="101"/>
      <c r="Z16" s="101"/>
      <c r="AA16" s="101"/>
      <c r="AB16" s="101"/>
      <c r="AC16" s="119" t="s">
        <v>369</v>
      </c>
      <c r="AD16" s="119"/>
      <c r="AE16" s="119"/>
      <c r="AF16" s="119"/>
      <c r="AG16" s="119" t="s">
        <v>369</v>
      </c>
      <c r="AH16" s="1045" t="s">
        <v>1208</v>
      </c>
      <c r="AI16" s="1045"/>
      <c r="AJ16" s="1045"/>
      <c r="AK16" s="2"/>
      <c r="AL16" s="101">
        <v>36044.047107477432</v>
      </c>
      <c r="AM16" s="101"/>
      <c r="AN16" s="101"/>
      <c r="AO16" s="101"/>
      <c r="AP16" s="101"/>
      <c r="AQ16" s="101"/>
      <c r="AR16" s="101"/>
      <c r="AS16" s="101"/>
      <c r="AT16" s="119" t="s">
        <v>369</v>
      </c>
      <c r="AU16" s="119"/>
      <c r="AV16" s="119"/>
      <c r="AW16" s="119"/>
      <c r="AX16" s="119" t="s">
        <v>369</v>
      </c>
      <c r="AY16" s="101">
        <v>36044.047107477432</v>
      </c>
      <c r="AZ16" s="101"/>
      <c r="BA16" s="101"/>
      <c r="BB16" s="101"/>
      <c r="BC16" s="101"/>
      <c r="BD16" s="101"/>
      <c r="BE16" s="101"/>
      <c r="BF16" s="101"/>
      <c r="BG16" s="119" t="s">
        <v>369</v>
      </c>
      <c r="BH16" s="119"/>
      <c r="BI16" s="119"/>
      <c r="BJ16" s="119"/>
      <c r="BK16" s="119" t="s">
        <v>369</v>
      </c>
      <c r="BL16" s="101">
        <v>4066.1619532608825</v>
      </c>
      <c r="BM16" s="119" t="s">
        <v>369</v>
      </c>
      <c r="BN16" s="119" t="s">
        <v>369</v>
      </c>
      <c r="BO16" s="114"/>
    </row>
    <row r="17" spans="1:84" s="115" customFormat="1" ht="13.7" hidden="1" customHeight="1">
      <c r="A17" s="1045" t="s">
        <v>1209</v>
      </c>
      <c r="B17" s="1045"/>
      <c r="C17" s="1045"/>
      <c r="D17" s="2"/>
      <c r="E17" s="118">
        <v>138340.60233372761</v>
      </c>
      <c r="F17" s="119" t="s">
        <v>369</v>
      </c>
      <c r="G17" s="119" t="s">
        <v>369</v>
      </c>
      <c r="H17" s="118">
        <v>32854.434926279362</v>
      </c>
      <c r="I17" s="118"/>
      <c r="J17" s="118"/>
      <c r="K17" s="118"/>
      <c r="L17" s="118"/>
      <c r="M17" s="118"/>
      <c r="N17" s="118"/>
      <c r="O17" s="118"/>
      <c r="P17" s="119" t="s">
        <v>369</v>
      </c>
      <c r="Q17" s="119"/>
      <c r="R17" s="119"/>
      <c r="S17" s="119"/>
      <c r="T17" s="119" t="s">
        <v>369</v>
      </c>
      <c r="U17" s="118">
        <v>32854.434926279362</v>
      </c>
      <c r="V17" s="118"/>
      <c r="W17" s="118"/>
      <c r="X17" s="118"/>
      <c r="Y17" s="118"/>
      <c r="Z17" s="118"/>
      <c r="AA17" s="118"/>
      <c r="AB17" s="118"/>
      <c r="AC17" s="119" t="s">
        <v>369</v>
      </c>
      <c r="AD17" s="119"/>
      <c r="AE17" s="119"/>
      <c r="AF17" s="119"/>
      <c r="AG17" s="119" t="s">
        <v>369</v>
      </c>
      <c r="AH17" s="1045" t="s">
        <v>1209</v>
      </c>
      <c r="AI17" s="1045"/>
      <c r="AJ17" s="1045"/>
      <c r="AK17" s="2"/>
      <c r="AL17" s="118">
        <v>32854.434926279362</v>
      </c>
      <c r="AM17" s="118"/>
      <c r="AN17" s="118"/>
      <c r="AO17" s="118"/>
      <c r="AP17" s="118"/>
      <c r="AQ17" s="118"/>
      <c r="AR17" s="118"/>
      <c r="AS17" s="118"/>
      <c r="AT17" s="119" t="s">
        <v>369</v>
      </c>
      <c r="AU17" s="119"/>
      <c r="AV17" s="119"/>
      <c r="AW17" s="119"/>
      <c r="AX17" s="119" t="s">
        <v>369</v>
      </c>
      <c r="AY17" s="118">
        <v>32854.434926279362</v>
      </c>
      <c r="AZ17" s="118"/>
      <c r="BA17" s="118"/>
      <c r="BB17" s="118"/>
      <c r="BC17" s="118"/>
      <c r="BD17" s="118"/>
      <c r="BE17" s="118"/>
      <c r="BF17" s="118"/>
      <c r="BG17" s="119" t="s">
        <v>369</v>
      </c>
      <c r="BH17" s="119"/>
      <c r="BI17" s="119"/>
      <c r="BJ17" s="119"/>
      <c r="BK17" s="119" t="s">
        <v>369</v>
      </c>
      <c r="BL17" s="118">
        <v>3239.7557457732919</v>
      </c>
      <c r="BM17" s="119" t="s">
        <v>369</v>
      </c>
      <c r="BN17" s="119" t="s">
        <v>369</v>
      </c>
      <c r="BO17" s="114"/>
    </row>
    <row r="18" spans="1:84" s="115" customFormat="1" ht="14.25" hidden="1" customHeight="1">
      <c r="A18" s="1045" t="s">
        <v>1267</v>
      </c>
      <c r="B18" s="1045"/>
      <c r="C18" s="1045"/>
      <c r="D18" s="2"/>
      <c r="E18" s="120">
        <v>138234.84637123178</v>
      </c>
      <c r="F18" s="119" t="s">
        <v>369</v>
      </c>
      <c r="G18" s="119" t="s">
        <v>369</v>
      </c>
      <c r="H18" s="118">
        <v>32837.650380455758</v>
      </c>
      <c r="I18" s="118"/>
      <c r="J18" s="118"/>
      <c r="K18" s="118"/>
      <c r="L18" s="118"/>
      <c r="M18" s="118"/>
      <c r="N18" s="118"/>
      <c r="O18" s="118"/>
      <c r="P18" s="119" t="s">
        <v>369</v>
      </c>
      <c r="Q18" s="119"/>
      <c r="R18" s="119"/>
      <c r="S18" s="119"/>
      <c r="T18" s="119" t="s">
        <v>369</v>
      </c>
      <c r="U18" s="118">
        <v>32837.650380455758</v>
      </c>
      <c r="V18" s="118"/>
      <c r="W18" s="118"/>
      <c r="X18" s="118"/>
      <c r="Y18" s="118"/>
      <c r="Z18" s="118"/>
      <c r="AA18" s="118"/>
      <c r="AB18" s="118"/>
      <c r="AC18" s="119" t="s">
        <v>369</v>
      </c>
      <c r="AD18" s="119"/>
      <c r="AE18" s="119"/>
      <c r="AF18" s="119"/>
      <c r="AG18" s="119" t="s">
        <v>369</v>
      </c>
      <c r="AH18" s="1045" t="s">
        <v>1267</v>
      </c>
      <c r="AI18" s="1045"/>
      <c r="AJ18" s="1045"/>
      <c r="AK18" s="2"/>
      <c r="AL18" s="118">
        <v>32837.650380455758</v>
      </c>
      <c r="AM18" s="118"/>
      <c r="AN18" s="118"/>
      <c r="AO18" s="118"/>
      <c r="AP18" s="118"/>
      <c r="AQ18" s="118"/>
      <c r="AR18" s="118"/>
      <c r="AS18" s="118"/>
      <c r="AT18" s="119" t="s">
        <v>369</v>
      </c>
      <c r="AU18" s="119"/>
      <c r="AV18" s="119"/>
      <c r="AW18" s="119"/>
      <c r="AX18" s="119" t="s">
        <v>369</v>
      </c>
      <c r="AY18" s="118">
        <v>32837.650380455758</v>
      </c>
      <c r="AZ18" s="118"/>
      <c r="BA18" s="118"/>
      <c r="BB18" s="118"/>
      <c r="BC18" s="118"/>
      <c r="BD18" s="118"/>
      <c r="BE18" s="118"/>
      <c r="BF18" s="118"/>
      <c r="BG18" s="119" t="s">
        <v>369</v>
      </c>
      <c r="BH18" s="119"/>
      <c r="BI18" s="119"/>
      <c r="BJ18" s="119"/>
      <c r="BK18" s="119" t="s">
        <v>369</v>
      </c>
      <c r="BL18" s="118">
        <v>4486.9750885062595</v>
      </c>
      <c r="BM18" s="119" t="s">
        <v>369</v>
      </c>
      <c r="BN18" s="119" t="s">
        <v>369</v>
      </c>
      <c r="BO18" s="114"/>
      <c r="CE18" s="115" t="e">
        <f>#REF!/E18</f>
        <v>#REF!</v>
      </c>
      <c r="CF18" s="115" t="e">
        <f>CE18/12</f>
        <v>#REF!</v>
      </c>
    </row>
    <row r="19" spans="1:84" s="115" customFormat="1" ht="15.75" hidden="1" customHeight="1">
      <c r="A19" s="1045" t="s">
        <v>1271</v>
      </c>
      <c r="B19" s="1045"/>
      <c r="C19" s="1045"/>
      <c r="D19" s="2"/>
      <c r="E19" s="101">
        <v>148534.99487466394</v>
      </c>
      <c r="F19" s="119" t="s">
        <v>369</v>
      </c>
      <c r="G19" s="119" t="s">
        <v>369</v>
      </c>
      <c r="H19" s="118">
        <v>36143.985217942514</v>
      </c>
      <c r="I19" s="119" t="s">
        <v>369</v>
      </c>
      <c r="J19" s="119" t="s">
        <v>369</v>
      </c>
      <c r="K19" s="119" t="s">
        <v>369</v>
      </c>
      <c r="L19" s="119"/>
      <c r="M19" s="119" t="s">
        <v>369</v>
      </c>
      <c r="N19" s="119" t="s">
        <v>369</v>
      </c>
      <c r="O19" s="119" t="s">
        <v>369</v>
      </c>
      <c r="P19" s="119" t="s">
        <v>369</v>
      </c>
      <c r="Q19" s="119" t="s">
        <v>369</v>
      </c>
      <c r="R19" s="119"/>
      <c r="S19" s="119" t="s">
        <v>369</v>
      </c>
      <c r="T19" s="119" t="s">
        <v>369</v>
      </c>
      <c r="U19" s="118">
        <v>29886.464678443583</v>
      </c>
      <c r="V19" s="119" t="s">
        <v>135</v>
      </c>
      <c r="W19" s="119" t="s">
        <v>699</v>
      </c>
      <c r="X19" s="119" t="s">
        <v>699</v>
      </c>
      <c r="Y19" s="119"/>
      <c r="Z19" s="119" t="s">
        <v>699</v>
      </c>
      <c r="AA19" s="119" t="s">
        <v>699</v>
      </c>
      <c r="AB19" s="119" t="s">
        <v>135</v>
      </c>
      <c r="AC19" s="119" t="s">
        <v>699</v>
      </c>
      <c r="AD19" s="119" t="s">
        <v>699</v>
      </c>
      <c r="AE19" s="119"/>
      <c r="AF19" s="119" t="s">
        <v>699</v>
      </c>
      <c r="AG19" s="119" t="s">
        <v>699</v>
      </c>
      <c r="AH19" s="1045" t="s">
        <v>1271</v>
      </c>
      <c r="AI19" s="1045"/>
      <c r="AJ19" s="1045"/>
      <c r="AK19" s="2"/>
      <c r="AL19" s="118">
        <v>37649.64284563368</v>
      </c>
      <c r="AM19" s="119" t="s">
        <v>699</v>
      </c>
      <c r="AN19" s="119" t="s">
        <v>699</v>
      </c>
      <c r="AO19" s="119" t="s">
        <v>699</v>
      </c>
      <c r="AP19" s="119"/>
      <c r="AQ19" s="119" t="s">
        <v>699</v>
      </c>
      <c r="AR19" s="119" t="s">
        <v>699</v>
      </c>
      <c r="AS19" s="119" t="s">
        <v>699</v>
      </c>
      <c r="AT19" s="119" t="s">
        <v>699</v>
      </c>
      <c r="AU19" s="119" t="s">
        <v>699</v>
      </c>
      <c r="AV19" s="119"/>
      <c r="AW19" s="119" t="s">
        <v>699</v>
      </c>
      <c r="AX19" s="119" t="s">
        <v>699</v>
      </c>
      <c r="AY19" s="118">
        <v>40413.645422570175</v>
      </c>
      <c r="AZ19" s="119" t="s">
        <v>699</v>
      </c>
      <c r="BA19" s="119" t="s">
        <v>699</v>
      </c>
      <c r="BB19" s="119" t="s">
        <v>699</v>
      </c>
      <c r="BC19" s="119"/>
      <c r="BD19" s="119" t="s">
        <v>699</v>
      </c>
      <c r="BE19" s="119" t="s">
        <v>699</v>
      </c>
      <c r="BF19" s="119" t="s">
        <v>699</v>
      </c>
      <c r="BG19" s="119" t="s">
        <v>699</v>
      </c>
      <c r="BH19" s="119"/>
      <c r="BI19" s="119" t="s">
        <v>699</v>
      </c>
      <c r="BJ19" s="119" t="s">
        <v>699</v>
      </c>
      <c r="BK19" s="119" t="s">
        <v>699</v>
      </c>
      <c r="BL19" s="118">
        <v>4441.2567100746519</v>
      </c>
      <c r="BM19" s="119" t="s">
        <v>699</v>
      </c>
      <c r="BN19" s="119" t="s">
        <v>699</v>
      </c>
      <c r="BO19" s="114"/>
      <c r="CE19" s="115" t="e">
        <f>#REF!/E19</f>
        <v>#REF!</v>
      </c>
      <c r="CF19" s="115" t="e">
        <f>CE19/12</f>
        <v>#REF!</v>
      </c>
    </row>
    <row r="20" spans="1:84" s="115" customFormat="1" ht="15.75" hidden="1" customHeight="1">
      <c r="A20" s="1045" t="s">
        <v>1272</v>
      </c>
      <c r="B20" s="1045"/>
      <c r="C20" s="1045"/>
      <c r="D20" s="2"/>
      <c r="E20" s="1020">
        <v>159165.50983377962</v>
      </c>
      <c r="F20" s="712" t="s">
        <v>757</v>
      </c>
      <c r="G20" s="712" t="s">
        <v>757</v>
      </c>
      <c r="H20" s="1021">
        <v>24130.375383116003</v>
      </c>
      <c r="I20" s="712" t="s">
        <v>757</v>
      </c>
      <c r="J20" s="712" t="s">
        <v>757</v>
      </c>
      <c r="K20" s="712" t="s">
        <v>757</v>
      </c>
      <c r="L20" s="712"/>
      <c r="M20" s="712" t="s">
        <v>757</v>
      </c>
      <c r="N20" s="712" t="s">
        <v>757</v>
      </c>
      <c r="O20" s="712" t="s">
        <v>757</v>
      </c>
      <c r="P20" s="712" t="s">
        <v>757</v>
      </c>
      <c r="Q20" s="712" t="s">
        <v>757</v>
      </c>
      <c r="R20" s="712"/>
      <c r="S20" s="712" t="s">
        <v>757</v>
      </c>
      <c r="T20" s="712" t="s">
        <v>757</v>
      </c>
      <c r="U20" s="1021">
        <v>21702.780418727059</v>
      </c>
      <c r="V20" s="712" t="s">
        <v>135</v>
      </c>
      <c r="W20" s="712" t="s">
        <v>757</v>
      </c>
      <c r="X20" s="712" t="s">
        <v>757</v>
      </c>
      <c r="Y20" s="712"/>
      <c r="Z20" s="712" t="s">
        <v>757</v>
      </c>
      <c r="AA20" s="712" t="s">
        <v>757</v>
      </c>
      <c r="AB20" s="712" t="s">
        <v>135</v>
      </c>
      <c r="AC20" s="712" t="s">
        <v>757</v>
      </c>
      <c r="AD20" s="712" t="s">
        <v>757</v>
      </c>
      <c r="AE20" s="712"/>
      <c r="AF20" s="712" t="s">
        <v>757</v>
      </c>
      <c r="AG20" s="712" t="s">
        <v>757</v>
      </c>
      <c r="AH20" s="1045" t="s">
        <v>1272</v>
      </c>
      <c r="AI20" s="1045"/>
      <c r="AJ20" s="1045"/>
      <c r="AK20" s="2"/>
      <c r="AL20" s="1022">
        <v>50352.206619768607</v>
      </c>
      <c r="AM20" s="712" t="s">
        <v>757</v>
      </c>
      <c r="AN20" s="712" t="s">
        <v>757</v>
      </c>
      <c r="AO20" s="712" t="s">
        <v>757</v>
      </c>
      <c r="AP20" s="712"/>
      <c r="AQ20" s="712" t="s">
        <v>757</v>
      </c>
      <c r="AR20" s="712" t="s">
        <v>757</v>
      </c>
      <c r="AS20" s="712" t="s">
        <v>757</v>
      </c>
      <c r="AT20" s="712" t="s">
        <v>757</v>
      </c>
      <c r="AU20" s="712" t="s">
        <v>757</v>
      </c>
      <c r="AV20" s="712"/>
      <c r="AW20" s="712" t="s">
        <v>757</v>
      </c>
      <c r="AX20" s="712" t="s">
        <v>757</v>
      </c>
      <c r="AY20" s="1022">
        <v>58698.583742212293</v>
      </c>
      <c r="AZ20" s="712" t="s">
        <v>757</v>
      </c>
      <c r="BA20" s="712" t="s">
        <v>757</v>
      </c>
      <c r="BB20" s="712" t="s">
        <v>757</v>
      </c>
      <c r="BC20" s="712"/>
      <c r="BD20" s="712" t="s">
        <v>757</v>
      </c>
      <c r="BE20" s="712" t="s">
        <v>757</v>
      </c>
      <c r="BF20" s="712" t="s">
        <v>757</v>
      </c>
      <c r="BG20" s="712" t="s">
        <v>757</v>
      </c>
      <c r="BH20" s="712"/>
      <c r="BI20" s="712" t="s">
        <v>757</v>
      </c>
      <c r="BJ20" s="712" t="s">
        <v>757</v>
      </c>
      <c r="BK20" s="712" t="s">
        <v>757</v>
      </c>
      <c r="BL20" s="1022">
        <v>4281.5636699583802</v>
      </c>
      <c r="BM20" s="712" t="s">
        <v>757</v>
      </c>
      <c r="BN20" s="712" t="s">
        <v>757</v>
      </c>
    </row>
    <row r="21" spans="1:84" s="115" customFormat="1" ht="15.75" hidden="1" customHeight="1">
      <c r="A21" s="1045" t="s">
        <v>1273</v>
      </c>
      <c r="B21" s="1045"/>
      <c r="C21" s="1045"/>
      <c r="D21" s="2"/>
      <c r="E21" s="1023">
        <v>140111.07516775819</v>
      </c>
      <c r="F21" s="1023">
        <v>108761.0742814828</v>
      </c>
      <c r="G21" s="1023">
        <v>31350.000886275262</v>
      </c>
      <c r="H21" s="1024">
        <v>32600.239730219186</v>
      </c>
      <c r="I21" s="1023">
        <v>29167.719711512444</v>
      </c>
      <c r="J21" s="1025" t="s">
        <v>369</v>
      </c>
      <c r="K21" s="1025" t="s">
        <v>135</v>
      </c>
      <c r="L21" s="1025" t="s">
        <v>369</v>
      </c>
      <c r="M21" s="1025" t="s">
        <v>369</v>
      </c>
      <c r="N21" s="1025" t="s">
        <v>369</v>
      </c>
      <c r="O21" s="1023">
        <v>3432.5200187067494</v>
      </c>
      <c r="P21" s="1025" t="s">
        <v>369</v>
      </c>
      <c r="Q21" s="1025" t="s">
        <v>369</v>
      </c>
      <c r="R21" s="1025" t="s">
        <v>369</v>
      </c>
      <c r="S21" s="1025" t="s">
        <v>369</v>
      </c>
      <c r="T21" s="1025" t="s">
        <v>369</v>
      </c>
      <c r="U21" s="1024">
        <v>33082.296229559637</v>
      </c>
      <c r="V21" s="1024">
        <v>15740.066361534833</v>
      </c>
      <c r="W21" s="1025" t="s">
        <v>369</v>
      </c>
      <c r="X21" s="1025" t="s">
        <v>369</v>
      </c>
      <c r="Y21" s="1025" t="s">
        <v>369</v>
      </c>
      <c r="Z21" s="1025" t="s">
        <v>369</v>
      </c>
      <c r="AA21" s="1025" t="s">
        <v>369</v>
      </c>
      <c r="AB21" s="1024">
        <v>17342.22986802481</v>
      </c>
      <c r="AC21" s="1025" t="s">
        <v>369</v>
      </c>
      <c r="AD21" s="1025" t="s">
        <v>369</v>
      </c>
      <c r="AE21" s="1025" t="s">
        <v>369</v>
      </c>
      <c r="AF21" s="1025" t="s">
        <v>369</v>
      </c>
      <c r="AG21" s="1025" t="s">
        <v>369</v>
      </c>
      <c r="AH21" s="1045" t="s">
        <v>1273</v>
      </c>
      <c r="AI21" s="1045"/>
      <c r="AJ21" s="1045"/>
      <c r="AK21" s="2"/>
      <c r="AL21" s="1026">
        <v>33277.904155459262</v>
      </c>
      <c r="AM21" s="1025">
        <v>30237.692090459135</v>
      </c>
      <c r="AN21" s="1025" t="s">
        <v>369</v>
      </c>
      <c r="AO21" s="1025" t="s">
        <v>369</v>
      </c>
      <c r="AP21" s="1025" t="s">
        <v>369</v>
      </c>
      <c r="AQ21" s="1025" t="s">
        <v>369</v>
      </c>
      <c r="AR21" s="1025" t="s">
        <v>369</v>
      </c>
      <c r="AS21" s="1025">
        <v>3040.212065000137</v>
      </c>
      <c r="AT21" s="1025" t="s">
        <v>369</v>
      </c>
      <c r="AU21" s="1025" t="s">
        <v>369</v>
      </c>
      <c r="AV21" s="1025" t="s">
        <v>369</v>
      </c>
      <c r="AW21" s="1025" t="s">
        <v>369</v>
      </c>
      <c r="AX21" s="1025" t="s">
        <v>369</v>
      </c>
      <c r="AY21" s="1026">
        <v>36129.767677020493</v>
      </c>
      <c r="AZ21" s="1025">
        <v>30019.973311750262</v>
      </c>
      <c r="BA21" s="1025" t="s">
        <v>369</v>
      </c>
      <c r="BB21" s="1025" t="s">
        <v>369</v>
      </c>
      <c r="BC21" s="1025" t="s">
        <v>369</v>
      </c>
      <c r="BD21" s="1025" t="s">
        <v>369</v>
      </c>
      <c r="BE21" s="1025" t="s">
        <v>369</v>
      </c>
      <c r="BF21" s="1025">
        <v>6109.7943652702361</v>
      </c>
      <c r="BG21" s="1025" t="s">
        <v>369</v>
      </c>
      <c r="BH21" s="1025" t="s">
        <v>369</v>
      </c>
      <c r="BI21" s="1025" t="s">
        <v>369</v>
      </c>
      <c r="BJ21" s="1025" t="s">
        <v>369</v>
      </c>
      <c r="BK21" s="1025" t="s">
        <v>369</v>
      </c>
      <c r="BL21" s="1026">
        <v>5020.8673754996107</v>
      </c>
      <c r="BM21" s="1025">
        <v>3605.0125349656341</v>
      </c>
      <c r="BN21" s="1025">
        <v>1415.8548405339745</v>
      </c>
      <c r="BO21" s="114"/>
    </row>
    <row r="22" spans="1:84" s="115" customFormat="1" ht="15.75" hidden="1" customHeight="1">
      <c r="A22" s="1045" t="s">
        <v>1274</v>
      </c>
      <c r="B22" s="1045"/>
      <c r="C22" s="1045"/>
      <c r="D22" s="2"/>
      <c r="E22" s="1023">
        <v>123945.6041718116</v>
      </c>
      <c r="F22" s="1023">
        <v>96355.270638620423</v>
      </c>
      <c r="G22" s="1023">
        <v>27590.333533190998</v>
      </c>
      <c r="H22" s="1024">
        <v>33082.427888563296</v>
      </c>
      <c r="I22" s="1024">
        <v>29776.207046652322</v>
      </c>
      <c r="J22" s="1025" t="s">
        <v>369</v>
      </c>
      <c r="K22" s="1025" t="s">
        <v>135</v>
      </c>
      <c r="L22" s="1025" t="s">
        <v>369</v>
      </c>
      <c r="M22" s="1025" t="s">
        <v>369</v>
      </c>
      <c r="N22" s="1025" t="s">
        <v>369</v>
      </c>
      <c r="O22" s="1024">
        <v>3306.2208419109734</v>
      </c>
      <c r="P22" s="1025" t="s">
        <v>369</v>
      </c>
      <c r="Q22" s="1025" t="s">
        <v>369</v>
      </c>
      <c r="R22" s="1025" t="s">
        <v>369</v>
      </c>
      <c r="S22" s="1025" t="s">
        <v>369</v>
      </c>
      <c r="T22" s="1025" t="s">
        <v>369</v>
      </c>
      <c r="U22" s="1024">
        <v>33113.970969643662</v>
      </c>
      <c r="V22" s="1024">
        <v>16252.332541638199</v>
      </c>
      <c r="W22" s="1025" t="s">
        <v>369</v>
      </c>
      <c r="X22" s="1025" t="s">
        <v>369</v>
      </c>
      <c r="Y22" s="1025" t="s">
        <v>369</v>
      </c>
      <c r="Z22" s="1025" t="s">
        <v>369</v>
      </c>
      <c r="AA22" s="1025" t="s">
        <v>369</v>
      </c>
      <c r="AB22" s="1024">
        <v>16861.638428005441</v>
      </c>
      <c r="AC22" s="1025" t="s">
        <v>369</v>
      </c>
      <c r="AD22" s="1025" t="s">
        <v>369</v>
      </c>
      <c r="AE22" s="1025" t="s">
        <v>369</v>
      </c>
      <c r="AF22" s="1025" t="s">
        <v>369</v>
      </c>
      <c r="AG22" s="1025" t="s">
        <v>369</v>
      </c>
      <c r="AH22" s="1045" t="s">
        <v>1274</v>
      </c>
      <c r="AI22" s="1045"/>
      <c r="AJ22" s="1045"/>
      <c r="AK22" s="2"/>
      <c r="AL22" s="1026">
        <v>25085.795666197952</v>
      </c>
      <c r="AM22" s="1026">
        <v>23365.118097132381</v>
      </c>
      <c r="AN22" s="1025" t="s">
        <v>369</v>
      </c>
      <c r="AO22" s="1025" t="s">
        <v>369</v>
      </c>
      <c r="AP22" s="1025" t="s">
        <v>369</v>
      </c>
      <c r="AQ22" s="1025" t="s">
        <v>369</v>
      </c>
      <c r="AR22" s="1025" t="s">
        <v>369</v>
      </c>
      <c r="AS22" s="1026">
        <v>1720.6775690655759</v>
      </c>
      <c r="AT22" s="1025" t="s">
        <v>369</v>
      </c>
      <c r="AU22" s="1025" t="s">
        <v>369</v>
      </c>
      <c r="AV22" s="1025" t="s">
        <v>369</v>
      </c>
      <c r="AW22" s="1025" t="s">
        <v>369</v>
      </c>
      <c r="AX22" s="1025" t="s">
        <v>369</v>
      </c>
      <c r="AY22" s="1026">
        <v>27626.240227280254</v>
      </c>
      <c r="AZ22" s="1026">
        <v>23410.246201568327</v>
      </c>
      <c r="BA22" s="1025" t="s">
        <v>369</v>
      </c>
      <c r="BB22" s="1025" t="s">
        <v>369</v>
      </c>
      <c r="BC22" s="1025" t="s">
        <v>369</v>
      </c>
      <c r="BD22" s="1025" t="s">
        <v>369</v>
      </c>
      <c r="BE22" s="1025" t="s">
        <v>369</v>
      </c>
      <c r="BF22" s="1026">
        <v>4215.9940257119188</v>
      </c>
      <c r="BG22" s="1025" t="s">
        <v>369</v>
      </c>
      <c r="BH22" s="1025" t="s">
        <v>369</v>
      </c>
      <c r="BI22" s="1025" t="s">
        <v>369</v>
      </c>
      <c r="BJ22" s="1025" t="s">
        <v>369</v>
      </c>
      <c r="BK22" s="1025" t="s">
        <v>369</v>
      </c>
      <c r="BL22" s="1026">
        <v>5037.1694201263626</v>
      </c>
      <c r="BM22" s="1026">
        <v>3540.6709308313625</v>
      </c>
      <c r="BN22" s="1026">
        <v>1496.4984892949976</v>
      </c>
    </row>
    <row r="23" spans="1:84" s="115" customFormat="1" ht="15.75" customHeight="1">
      <c r="A23" s="1045" t="s">
        <v>1275</v>
      </c>
      <c r="B23" s="1045"/>
      <c r="C23" s="1045"/>
      <c r="D23" s="2"/>
      <c r="E23" s="1024">
        <v>129748.91678256127</v>
      </c>
      <c r="F23" s="1024">
        <v>100458.06187200011</v>
      </c>
      <c r="G23" s="1024">
        <v>29290.854910561215</v>
      </c>
      <c r="H23" s="1024">
        <v>34351.564106684236</v>
      </c>
      <c r="I23" s="1024">
        <v>30675.988261580143</v>
      </c>
      <c r="J23" s="1025" t="s">
        <v>369</v>
      </c>
      <c r="K23" s="1025" t="s">
        <v>135</v>
      </c>
      <c r="L23" s="1025" t="s">
        <v>369</v>
      </c>
      <c r="M23" s="1025" t="s">
        <v>369</v>
      </c>
      <c r="N23" s="1025" t="s">
        <v>369</v>
      </c>
      <c r="O23" s="1026">
        <v>3675.5758451040906</v>
      </c>
      <c r="P23" s="1025" t="s">
        <v>369</v>
      </c>
      <c r="Q23" s="1025" t="s">
        <v>369</v>
      </c>
      <c r="R23" s="1025" t="s">
        <v>369</v>
      </c>
      <c r="S23" s="1025" t="s">
        <v>369</v>
      </c>
      <c r="T23" s="1025" t="s">
        <v>369</v>
      </c>
      <c r="U23" s="1026">
        <v>34030.799470842823</v>
      </c>
      <c r="V23" s="1026">
        <v>16483.941524405644</v>
      </c>
      <c r="W23" s="1025" t="s">
        <v>369</v>
      </c>
      <c r="X23" s="1025" t="s">
        <v>369</v>
      </c>
      <c r="Y23" s="1025" t="s">
        <v>369</v>
      </c>
      <c r="Z23" s="1025" t="s">
        <v>369</v>
      </c>
      <c r="AA23" s="1025" t="s">
        <v>369</v>
      </c>
      <c r="AB23" s="1026">
        <v>17546.857946437238</v>
      </c>
      <c r="AC23" s="1025" t="s">
        <v>369</v>
      </c>
      <c r="AD23" s="1025" t="s">
        <v>369</v>
      </c>
      <c r="AE23" s="1025" t="s">
        <v>369</v>
      </c>
      <c r="AF23" s="1025" t="s">
        <v>369</v>
      </c>
      <c r="AG23" s="1025" t="s">
        <v>369</v>
      </c>
      <c r="AH23" s="1045" t="s">
        <v>1275</v>
      </c>
      <c r="AI23" s="1045"/>
      <c r="AJ23" s="1045"/>
      <c r="AK23" s="2"/>
      <c r="AL23" s="1026">
        <v>27941.289004003302</v>
      </c>
      <c r="AM23" s="1026">
        <v>26083.955119063376</v>
      </c>
      <c r="AN23" s="1025" t="s">
        <v>369</v>
      </c>
      <c r="AO23" s="1025" t="s">
        <v>369</v>
      </c>
      <c r="AP23" s="1025" t="s">
        <v>369</v>
      </c>
      <c r="AQ23" s="1025" t="s">
        <v>369</v>
      </c>
      <c r="AR23" s="1025" t="s">
        <v>369</v>
      </c>
      <c r="AS23" s="1026">
        <v>1857.3338849399581</v>
      </c>
      <c r="AT23" s="1025" t="s">
        <v>369</v>
      </c>
      <c r="AU23" s="1025" t="s">
        <v>369</v>
      </c>
      <c r="AV23" s="1025" t="s">
        <v>369</v>
      </c>
      <c r="AW23" s="1025" t="s">
        <v>369</v>
      </c>
      <c r="AX23" s="1025" t="s">
        <v>369</v>
      </c>
      <c r="AY23" s="1026">
        <v>28001.711298150483</v>
      </c>
      <c r="AZ23" s="1026">
        <v>23413.12549250829</v>
      </c>
      <c r="BA23" s="1025" t="s">
        <v>369</v>
      </c>
      <c r="BB23" s="1025" t="s">
        <v>369</v>
      </c>
      <c r="BC23" s="1025" t="s">
        <v>369</v>
      </c>
      <c r="BD23" s="1025" t="s">
        <v>369</v>
      </c>
      <c r="BE23" s="1025" t="s">
        <v>369</v>
      </c>
      <c r="BF23" s="1026">
        <v>4588.5858056421848</v>
      </c>
      <c r="BG23" s="1025" t="s">
        <v>369</v>
      </c>
      <c r="BH23" s="1025" t="s">
        <v>369</v>
      </c>
      <c r="BI23" s="1025" t="s">
        <v>369</v>
      </c>
      <c r="BJ23" s="1025" t="s">
        <v>369</v>
      </c>
      <c r="BK23" s="1025" t="s">
        <v>369</v>
      </c>
      <c r="BL23" s="1026">
        <v>5422.5529028805822</v>
      </c>
      <c r="BM23" s="1025">
        <v>3784.3713361970035</v>
      </c>
      <c r="BN23" s="1025">
        <v>1638.1815666835757</v>
      </c>
    </row>
    <row r="24" spans="1:84" s="115" customFormat="1" ht="15.75" customHeight="1">
      <c r="A24" s="1045" t="s">
        <v>1276</v>
      </c>
      <c r="B24" s="1045"/>
      <c r="C24" s="1045"/>
      <c r="D24" s="2"/>
      <c r="E24" s="1024">
        <v>130399.44559872786</v>
      </c>
      <c r="F24" s="1024">
        <v>101399.88593268413</v>
      </c>
      <c r="G24" s="1024">
        <v>28999.559666043951</v>
      </c>
      <c r="H24" s="1024">
        <v>34413.227221651199</v>
      </c>
      <c r="I24" s="1024">
        <v>30753.340979085129</v>
      </c>
      <c r="J24" s="1025" t="s">
        <v>369</v>
      </c>
      <c r="K24" s="1025" t="s">
        <v>135</v>
      </c>
      <c r="L24" s="1025" t="s">
        <v>369</v>
      </c>
      <c r="M24" s="1025" t="s">
        <v>369</v>
      </c>
      <c r="N24" s="1025" t="s">
        <v>369</v>
      </c>
      <c r="O24" s="1026">
        <v>3659.8862425659786</v>
      </c>
      <c r="P24" s="1025" t="s">
        <v>369</v>
      </c>
      <c r="Q24" s="1025" t="s">
        <v>369</v>
      </c>
      <c r="R24" s="1025" t="s">
        <v>369</v>
      </c>
      <c r="S24" s="1025" t="s">
        <v>369</v>
      </c>
      <c r="T24" s="1025" t="s">
        <v>369</v>
      </c>
      <c r="U24" s="1026">
        <v>33781.319954418243</v>
      </c>
      <c r="V24" s="1026">
        <v>16414.002091678325</v>
      </c>
      <c r="W24" s="1025" t="s">
        <v>369</v>
      </c>
      <c r="X24" s="1025" t="s">
        <v>369</v>
      </c>
      <c r="Y24" s="1025" t="s">
        <v>369</v>
      </c>
      <c r="Z24" s="1025" t="s">
        <v>369</v>
      </c>
      <c r="AA24" s="1025" t="s">
        <v>369</v>
      </c>
      <c r="AB24" s="1026">
        <v>17367.31786273987</v>
      </c>
      <c r="AC24" s="1025" t="s">
        <v>369</v>
      </c>
      <c r="AD24" s="1025" t="s">
        <v>369</v>
      </c>
      <c r="AE24" s="1025" t="s">
        <v>369</v>
      </c>
      <c r="AF24" s="1025" t="s">
        <v>369</v>
      </c>
      <c r="AG24" s="1025" t="s">
        <v>369</v>
      </c>
      <c r="AH24" s="1045" t="s">
        <v>1276</v>
      </c>
      <c r="AI24" s="1045"/>
      <c r="AJ24" s="1045"/>
      <c r="AK24" s="2"/>
      <c r="AL24" s="1026">
        <v>25770.043877025862</v>
      </c>
      <c r="AM24" s="1026">
        <v>24278.674850373252</v>
      </c>
      <c r="AN24" s="1025" t="s">
        <v>369</v>
      </c>
      <c r="AO24" s="1025" t="s">
        <v>369</v>
      </c>
      <c r="AP24" s="1025" t="s">
        <v>369</v>
      </c>
      <c r="AQ24" s="1025" t="s">
        <v>369</v>
      </c>
      <c r="AR24" s="1025" t="s">
        <v>369</v>
      </c>
      <c r="AS24" s="1026">
        <v>1491.3690266526178</v>
      </c>
      <c r="AT24" s="1025" t="s">
        <v>369</v>
      </c>
      <c r="AU24" s="1025" t="s">
        <v>369</v>
      </c>
      <c r="AV24" s="1025" t="s">
        <v>369</v>
      </c>
      <c r="AW24" s="1025" t="s">
        <v>369</v>
      </c>
      <c r="AX24" s="1025" t="s">
        <v>369</v>
      </c>
      <c r="AY24" s="1026">
        <v>31545.945225797615</v>
      </c>
      <c r="AZ24" s="1026">
        <v>26782.831600695208</v>
      </c>
      <c r="BA24" s="1025" t="s">
        <v>369</v>
      </c>
      <c r="BB24" s="1025" t="s">
        <v>369</v>
      </c>
      <c r="BC24" s="1025" t="s">
        <v>369</v>
      </c>
      <c r="BD24" s="1025" t="s">
        <v>369</v>
      </c>
      <c r="BE24" s="1025" t="s">
        <v>369</v>
      </c>
      <c r="BF24" s="1026">
        <v>4763.1136251024236</v>
      </c>
      <c r="BG24" s="1025" t="s">
        <v>369</v>
      </c>
      <c r="BH24" s="1025" t="s">
        <v>369</v>
      </c>
      <c r="BI24" s="1025" t="s">
        <v>369</v>
      </c>
      <c r="BJ24" s="1025" t="s">
        <v>369</v>
      </c>
      <c r="BK24" s="1025" t="s">
        <v>369</v>
      </c>
      <c r="BL24" s="1026">
        <v>4888.9093198349929</v>
      </c>
      <c r="BM24" s="1025">
        <v>3171.036410851922</v>
      </c>
      <c r="BN24" s="1025">
        <v>1717.8729089830676</v>
      </c>
    </row>
    <row r="25" spans="1:84" s="115" customFormat="1" ht="15.75" customHeight="1">
      <c r="A25" s="1045" t="s">
        <v>1277</v>
      </c>
      <c r="B25" s="1045"/>
      <c r="C25" s="1045"/>
      <c r="D25" s="2"/>
      <c r="E25" s="1024">
        <v>134428.16111243397</v>
      </c>
      <c r="F25" s="1024">
        <v>103546.86898278544</v>
      </c>
      <c r="G25" s="1024">
        <v>30881.292129648624</v>
      </c>
      <c r="H25" s="1025" t="s">
        <v>369</v>
      </c>
      <c r="I25" s="1025" t="s">
        <v>369</v>
      </c>
      <c r="J25" s="1025" t="s">
        <v>369</v>
      </c>
      <c r="K25" s="1025" t="s">
        <v>369</v>
      </c>
      <c r="L25" s="1025" t="s">
        <v>369</v>
      </c>
      <c r="M25" s="1025" t="s">
        <v>369</v>
      </c>
      <c r="N25" s="1025" t="s">
        <v>369</v>
      </c>
      <c r="O25" s="1025" t="s">
        <v>369</v>
      </c>
      <c r="P25" s="1025" t="s">
        <v>369</v>
      </c>
      <c r="Q25" s="1025" t="s">
        <v>369</v>
      </c>
      <c r="R25" s="1025" t="s">
        <v>369</v>
      </c>
      <c r="S25" s="1025" t="s">
        <v>369</v>
      </c>
      <c r="T25" s="1025" t="s">
        <v>369</v>
      </c>
      <c r="U25" s="1025" t="s">
        <v>369</v>
      </c>
      <c r="V25" s="1025" t="s">
        <v>369</v>
      </c>
      <c r="W25" s="1025" t="s">
        <v>369</v>
      </c>
      <c r="X25" s="1025" t="s">
        <v>369</v>
      </c>
      <c r="Y25" s="1025" t="s">
        <v>369</v>
      </c>
      <c r="Z25" s="1025" t="s">
        <v>369</v>
      </c>
      <c r="AA25" s="1025" t="s">
        <v>369</v>
      </c>
      <c r="AB25" s="1025" t="s">
        <v>369</v>
      </c>
      <c r="AC25" s="1025" t="s">
        <v>369</v>
      </c>
      <c r="AD25" s="1025" t="s">
        <v>369</v>
      </c>
      <c r="AE25" s="1025" t="s">
        <v>369</v>
      </c>
      <c r="AF25" s="1025" t="s">
        <v>369</v>
      </c>
      <c r="AG25" s="1025" t="s">
        <v>369</v>
      </c>
      <c r="AH25" s="1045" t="s">
        <v>1277</v>
      </c>
      <c r="AI25" s="1045"/>
      <c r="AJ25" s="1045"/>
      <c r="AK25" s="2"/>
      <c r="AL25" s="1026" t="s">
        <v>135</v>
      </c>
      <c r="AM25" s="1026" t="s">
        <v>135</v>
      </c>
      <c r="AN25" s="1025" t="s">
        <v>135</v>
      </c>
      <c r="AO25" s="1025" t="s">
        <v>135</v>
      </c>
      <c r="AP25" s="1025" t="s">
        <v>135</v>
      </c>
      <c r="AQ25" s="1025" t="s">
        <v>135</v>
      </c>
      <c r="AR25" s="1025" t="s">
        <v>135</v>
      </c>
      <c r="AS25" s="1026" t="s">
        <v>135</v>
      </c>
      <c r="AT25" s="1025" t="s">
        <v>135</v>
      </c>
      <c r="AU25" s="1025" t="s">
        <v>135</v>
      </c>
      <c r="AV25" s="1025" t="s">
        <v>135</v>
      </c>
      <c r="AW25" s="1025" t="s">
        <v>135</v>
      </c>
      <c r="AX25" s="1025" t="s">
        <v>135</v>
      </c>
      <c r="AY25" s="1026" t="s">
        <v>135</v>
      </c>
      <c r="AZ25" s="1026" t="s">
        <v>135</v>
      </c>
      <c r="BA25" s="1025" t="s">
        <v>135</v>
      </c>
      <c r="BB25" s="1025" t="s">
        <v>135</v>
      </c>
      <c r="BC25" s="1025" t="s">
        <v>135</v>
      </c>
      <c r="BD25" s="1025" t="s">
        <v>135</v>
      </c>
      <c r="BE25" s="1025" t="s">
        <v>135</v>
      </c>
      <c r="BF25" s="1026" t="s">
        <v>135</v>
      </c>
      <c r="BG25" s="1025" t="s">
        <v>135</v>
      </c>
      <c r="BH25" s="1025" t="s">
        <v>135</v>
      </c>
      <c r="BI25" s="1025" t="s">
        <v>135</v>
      </c>
      <c r="BJ25" s="1025" t="s">
        <v>135</v>
      </c>
      <c r="BK25" s="1025" t="s">
        <v>135</v>
      </c>
      <c r="BL25" s="1026">
        <v>4163.6615630261231</v>
      </c>
      <c r="BM25" s="1025">
        <v>3025.1921724010258</v>
      </c>
      <c r="BN25" s="1025">
        <v>1138.4693906250964</v>
      </c>
    </row>
    <row r="26" spans="1:84" s="115" customFormat="1" ht="15.75" customHeight="1">
      <c r="A26" s="1045" t="s">
        <v>1278</v>
      </c>
      <c r="B26" s="1045"/>
      <c r="C26" s="1045"/>
      <c r="D26" s="2"/>
      <c r="E26" s="1024">
        <v>133471.69626538767</v>
      </c>
      <c r="F26" s="1024">
        <v>103784.429826194</v>
      </c>
      <c r="G26" s="1024">
        <v>29687.266439194005</v>
      </c>
      <c r="H26" s="1024">
        <v>36777.200435699982</v>
      </c>
      <c r="I26" s="1024">
        <v>32622.690048071905</v>
      </c>
      <c r="J26" s="1025" t="s">
        <v>369</v>
      </c>
      <c r="K26" s="1025" t="s">
        <v>369</v>
      </c>
      <c r="L26" s="1025" t="s">
        <v>369</v>
      </c>
      <c r="M26" s="1025" t="s">
        <v>369</v>
      </c>
      <c r="N26" s="1025" t="s">
        <v>369</v>
      </c>
      <c r="O26" s="1026">
        <v>4154.5103876281082</v>
      </c>
      <c r="P26" s="1025" t="s">
        <v>369</v>
      </c>
      <c r="Q26" s="1025" t="s">
        <v>369</v>
      </c>
      <c r="R26" s="1025" t="s">
        <v>369</v>
      </c>
      <c r="S26" s="1025" t="s">
        <v>369</v>
      </c>
      <c r="T26" s="1025" t="s">
        <v>369</v>
      </c>
      <c r="U26" s="1026">
        <v>37221.85817660774</v>
      </c>
      <c r="V26" s="1026">
        <v>18723.234325073427</v>
      </c>
      <c r="W26" s="1025" t="s">
        <v>369</v>
      </c>
      <c r="X26" s="1025" t="s">
        <v>369</v>
      </c>
      <c r="Y26" s="1025" t="s">
        <v>369</v>
      </c>
      <c r="Z26" s="1025" t="s">
        <v>369</v>
      </c>
      <c r="AA26" s="1025" t="s">
        <v>369</v>
      </c>
      <c r="AB26" s="1026">
        <v>18498.623851534325</v>
      </c>
      <c r="AC26" s="1025" t="s">
        <v>369</v>
      </c>
      <c r="AD26" s="1025" t="s">
        <v>369</v>
      </c>
      <c r="AE26" s="1025" t="s">
        <v>369</v>
      </c>
      <c r="AF26" s="1025" t="s">
        <v>369</v>
      </c>
      <c r="AG26" s="1025" t="s">
        <v>369</v>
      </c>
      <c r="AH26" s="1045" t="s">
        <v>1278</v>
      </c>
      <c r="AI26" s="1045"/>
      <c r="AJ26" s="1045"/>
      <c r="AK26" s="2"/>
      <c r="AL26" s="1026">
        <v>25553.734052739797</v>
      </c>
      <c r="AM26" s="1026">
        <v>23963.641039104583</v>
      </c>
      <c r="AN26" s="1025" t="s">
        <v>369</v>
      </c>
      <c r="AO26" s="1025" t="s">
        <v>369</v>
      </c>
      <c r="AP26" s="1025" t="s">
        <v>369</v>
      </c>
      <c r="AQ26" s="1025" t="s">
        <v>369</v>
      </c>
      <c r="AR26" s="1025" t="s">
        <v>369</v>
      </c>
      <c r="AS26" s="1026">
        <v>1590.0930136352433</v>
      </c>
      <c r="AT26" s="1025" t="s">
        <v>369</v>
      </c>
      <c r="AU26" s="1025" t="s">
        <v>369</v>
      </c>
      <c r="AV26" s="1025" t="s">
        <v>369</v>
      </c>
      <c r="AW26" s="1025" t="s">
        <v>369</v>
      </c>
      <c r="AX26" s="1025" t="s">
        <v>369</v>
      </c>
      <c r="AY26" s="1026">
        <v>28699.689065954655</v>
      </c>
      <c r="AZ26" s="1026">
        <v>24548.998143539531</v>
      </c>
      <c r="BA26" s="1025" t="s">
        <v>369</v>
      </c>
      <c r="BB26" s="1025" t="s">
        <v>369</v>
      </c>
      <c r="BC26" s="1025" t="s">
        <v>369</v>
      </c>
      <c r="BD26" s="1025" t="s">
        <v>369</v>
      </c>
      <c r="BE26" s="1025" t="s">
        <v>369</v>
      </c>
      <c r="BF26" s="1026">
        <v>4150.6909224151414</v>
      </c>
      <c r="BG26" s="1025" t="s">
        <v>369</v>
      </c>
      <c r="BH26" s="1025" t="s">
        <v>369</v>
      </c>
      <c r="BI26" s="1025" t="s">
        <v>369</v>
      </c>
      <c r="BJ26" s="1025" t="s">
        <v>369</v>
      </c>
      <c r="BK26" s="1025" t="s">
        <v>369</v>
      </c>
      <c r="BL26" s="1026">
        <v>5219.2145343855882</v>
      </c>
      <c r="BM26" s="1025">
        <v>3943.7675823572831</v>
      </c>
      <c r="BN26" s="1025">
        <v>1275.446952028306</v>
      </c>
    </row>
    <row r="27" spans="1:84" s="115" customFormat="1" ht="15.75" customHeight="1">
      <c r="A27" s="1045" t="s">
        <v>1279</v>
      </c>
      <c r="B27" s="1045"/>
      <c r="C27" s="1045"/>
      <c r="D27" s="2"/>
      <c r="E27" s="1024">
        <v>131242.65344171703</v>
      </c>
      <c r="F27" s="1024">
        <v>101362.41762153729</v>
      </c>
      <c r="G27" s="1024">
        <v>29880.235820179703</v>
      </c>
      <c r="H27" s="1024">
        <v>35738.166060879819</v>
      </c>
      <c r="I27" s="1024">
        <v>31520.722917181229</v>
      </c>
      <c r="J27" s="1024">
        <v>563.13652192769223</v>
      </c>
      <c r="K27" s="1024">
        <v>6189.6597568765692</v>
      </c>
      <c r="L27" s="1024">
        <v>11456.13340277295</v>
      </c>
      <c r="M27" s="1024">
        <v>11981.805100268384</v>
      </c>
      <c r="N27" s="1024">
        <v>1329.9881353357021</v>
      </c>
      <c r="O27" s="1026">
        <v>4217.443143698637</v>
      </c>
      <c r="P27" s="1026">
        <v>146.00364825908406</v>
      </c>
      <c r="Q27" s="1026">
        <v>1312.5096055855486</v>
      </c>
      <c r="R27" s="1026">
        <v>1641.8558302225567</v>
      </c>
      <c r="S27" s="1026">
        <v>1066.4417437993507</v>
      </c>
      <c r="T27" s="1026">
        <v>50.632315832097888</v>
      </c>
      <c r="U27" s="1026">
        <v>36952.056864284896</v>
      </c>
      <c r="V27" s="1026">
        <v>18007.42992330237</v>
      </c>
      <c r="W27" s="1026">
        <v>299.46391409939594</v>
      </c>
      <c r="X27" s="1026">
        <v>3358.7463562394632</v>
      </c>
      <c r="Y27" s="1026">
        <v>5996.2304408118398</v>
      </c>
      <c r="Z27" s="1026">
        <v>7662.7471868962266</v>
      </c>
      <c r="AA27" s="1026">
        <v>690.24202525543592</v>
      </c>
      <c r="AB27" s="1026">
        <v>18944.626940982682</v>
      </c>
      <c r="AC27" s="1026">
        <v>586.4619130306005</v>
      </c>
      <c r="AD27" s="1026">
        <v>5038.5874307746826</v>
      </c>
      <c r="AE27" s="1026">
        <v>7232.9697450579442</v>
      </c>
      <c r="AF27" s="1026">
        <v>5853.1535932033694</v>
      </c>
      <c r="AG27" s="1026">
        <v>233.45425891607707</v>
      </c>
      <c r="AH27" s="1045" t="s">
        <v>1279</v>
      </c>
      <c r="AI27" s="1045"/>
      <c r="AJ27" s="1045"/>
      <c r="AK27" s="2"/>
      <c r="AL27" s="1026">
        <v>23876.272037487532</v>
      </c>
      <c r="AM27" s="1026">
        <v>22464.270779284274</v>
      </c>
      <c r="AN27" s="1026">
        <v>354.49535967916347</v>
      </c>
      <c r="AO27" s="1026">
        <v>4259.868198624441</v>
      </c>
      <c r="AP27" s="1026">
        <v>8813.9992169769466</v>
      </c>
      <c r="AQ27" s="1026">
        <v>8380.5399043202178</v>
      </c>
      <c r="AR27" s="1026">
        <v>655.36809968351554</v>
      </c>
      <c r="AS27" s="1026">
        <v>1412.0012582032502</v>
      </c>
      <c r="AT27" s="1026">
        <v>18</v>
      </c>
      <c r="AU27" s="1026">
        <v>303.8673604602439</v>
      </c>
      <c r="AV27" s="1026">
        <v>619.48898645932559</v>
      </c>
      <c r="AW27" s="1026">
        <v>458.10913475060414</v>
      </c>
      <c r="AX27" s="1026">
        <v>12.535776533076437</v>
      </c>
      <c r="AY27" s="1026">
        <v>30183.563084962032</v>
      </c>
      <c r="AZ27" s="1026">
        <v>26036.451963086922</v>
      </c>
      <c r="BA27" s="1026">
        <v>788.88971941251805</v>
      </c>
      <c r="BB27" s="1026">
        <v>4901.6899976535451</v>
      </c>
      <c r="BC27" s="1026">
        <v>9372.1769850899309</v>
      </c>
      <c r="BD27" s="1026">
        <v>10402.119970595784</v>
      </c>
      <c r="BE27" s="1026">
        <v>571.57529033514618</v>
      </c>
      <c r="BF27" s="1026">
        <v>4147.1111218751039</v>
      </c>
      <c r="BG27" s="1026">
        <v>54.570277071399147</v>
      </c>
      <c r="BH27" s="1026">
        <v>717.86553152190845</v>
      </c>
      <c r="BI27" s="1026">
        <v>1620.3930652914469</v>
      </c>
      <c r="BJ27" s="1026">
        <v>1632.4126602791048</v>
      </c>
      <c r="BK27" s="1026">
        <v>121.86958771124567</v>
      </c>
      <c r="BL27" s="1026">
        <v>4492.5953941025882</v>
      </c>
      <c r="BM27" s="1025">
        <v>3333.5420386825185</v>
      </c>
      <c r="BN27" s="1025">
        <v>1159.0533554200676</v>
      </c>
    </row>
    <row r="28" spans="1:84" ht="13.7" customHeight="1">
      <c r="A28" s="1045" t="s">
        <v>662</v>
      </c>
      <c r="B28" s="1045"/>
      <c r="C28" s="1045"/>
      <c r="D28" s="2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45" t="s">
        <v>662</v>
      </c>
      <c r="AI28" s="1045"/>
      <c r="AJ28" s="1045"/>
      <c r="AK28" s="2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027"/>
      <c r="BB28" s="1027"/>
      <c r="BC28" s="1027"/>
      <c r="BD28" s="1027"/>
      <c r="BE28" s="1027"/>
      <c r="BF28" s="1027"/>
      <c r="BG28" s="1027"/>
      <c r="BH28" s="1027"/>
      <c r="BI28" s="1027"/>
      <c r="BJ28" s="1027"/>
      <c r="BK28" s="1027"/>
      <c r="BL28" s="1027"/>
      <c r="BM28" s="1027"/>
      <c r="BN28" s="1027"/>
    </row>
    <row r="29" spans="1:84" ht="13.7" customHeight="1">
      <c r="A29" s="661"/>
      <c r="B29" s="121" t="s">
        <v>1154</v>
      </c>
      <c r="C29" s="661"/>
      <c r="D29" s="122"/>
      <c r="E29" s="1028">
        <v>42106.595566186435</v>
      </c>
      <c r="F29" s="1029">
        <v>30702.139458812086</v>
      </c>
      <c r="G29" s="1029">
        <v>11404.45610737437</v>
      </c>
      <c r="H29" s="1028">
        <v>7540.3098817338523</v>
      </c>
      <c r="I29" s="1028">
        <v>6814.3370907284598</v>
      </c>
      <c r="J29" s="1028">
        <v>86.736413249219709</v>
      </c>
      <c r="K29" s="1028">
        <v>717.33950057734285</v>
      </c>
      <c r="L29" s="1028">
        <v>2566.8904435938039</v>
      </c>
      <c r="M29" s="1028">
        <v>2823.7015985912162</v>
      </c>
      <c r="N29" s="1028">
        <v>619.66913471688326</v>
      </c>
      <c r="O29" s="1028">
        <v>725.97279100539583</v>
      </c>
      <c r="P29" s="1028">
        <v>10.067552334982558</v>
      </c>
      <c r="Q29" s="1028">
        <v>223.88519694060707</v>
      </c>
      <c r="R29" s="1028">
        <v>299.85355822065515</v>
      </c>
      <c r="S29" s="1028">
        <v>182.86164020456189</v>
      </c>
      <c r="T29" s="1028">
        <v>9.3048433045890526</v>
      </c>
      <c r="U29" s="1028">
        <v>14048.505923960995</v>
      </c>
      <c r="V29" s="1028">
        <v>6601.5896697113067</v>
      </c>
      <c r="W29" s="1028">
        <v>89.513717880258952</v>
      </c>
      <c r="X29" s="1028">
        <v>1270.7271649898082</v>
      </c>
      <c r="Y29" s="1028">
        <v>2425.1737656482455</v>
      </c>
      <c r="Z29" s="1028">
        <v>2619.9680491118343</v>
      </c>
      <c r="AA29" s="1028">
        <v>196.20697208116417</v>
      </c>
      <c r="AB29" s="1028">
        <v>7446.9162542496597</v>
      </c>
      <c r="AC29" s="1028">
        <v>150.40302632599523</v>
      </c>
      <c r="AD29" s="1028">
        <v>1962.5250751822784</v>
      </c>
      <c r="AE29" s="1028">
        <v>2753.2398666930844</v>
      </c>
      <c r="AF29" s="1028">
        <v>2465.24646188614</v>
      </c>
      <c r="AG29" s="1028">
        <v>115.5018241621712</v>
      </c>
      <c r="AH29" s="661"/>
      <c r="AI29" s="121" t="s">
        <v>1154</v>
      </c>
      <c r="AJ29" s="661"/>
      <c r="AK29" s="122"/>
      <c r="AL29" s="1028">
        <v>6159.5966151718922</v>
      </c>
      <c r="AM29" s="1028">
        <v>5840.3311304644722</v>
      </c>
      <c r="AN29" s="1028">
        <v>24.750000000402832</v>
      </c>
      <c r="AO29" s="1028">
        <v>1009.7914268296946</v>
      </c>
      <c r="AP29" s="1028">
        <v>2098.8960374218414</v>
      </c>
      <c r="AQ29" s="1028">
        <v>2566.0324559831784</v>
      </c>
      <c r="AR29" s="1028">
        <v>140.86121022935345</v>
      </c>
      <c r="AS29" s="1028">
        <v>319.26548470741875</v>
      </c>
      <c r="AT29" s="1028">
        <v>0</v>
      </c>
      <c r="AU29" s="1028">
        <v>24.324799507911059</v>
      </c>
      <c r="AV29" s="1028">
        <v>157.5566819206262</v>
      </c>
      <c r="AW29" s="1028">
        <v>137.38400327888155</v>
      </c>
      <c r="AX29" s="1029">
        <v>0</v>
      </c>
      <c r="AY29" s="1029">
        <v>9996.9771073563079</v>
      </c>
      <c r="AZ29" s="1029">
        <v>8206.7727122735087</v>
      </c>
      <c r="BA29" s="1029">
        <v>271.06601793094171</v>
      </c>
      <c r="BB29" s="1029">
        <v>1179.7061134420885</v>
      </c>
      <c r="BC29" s="1029">
        <v>3028.0695760712993</v>
      </c>
      <c r="BD29" s="1029">
        <v>3503.7621202573787</v>
      </c>
      <c r="BE29" s="1029">
        <v>224.16888457181045</v>
      </c>
      <c r="BF29" s="1029">
        <v>1790.2043950827926</v>
      </c>
      <c r="BG29" s="1029">
        <v>0</v>
      </c>
      <c r="BH29" s="1029">
        <v>367.79126328764568</v>
      </c>
      <c r="BI29" s="1029">
        <v>545.71391558437813</v>
      </c>
      <c r="BJ29" s="1029">
        <v>783.17955678227963</v>
      </c>
      <c r="BK29" s="1029">
        <v>93.519659428488069</v>
      </c>
      <c r="BL29" s="1029">
        <v>4361.2060379634149</v>
      </c>
      <c r="BM29" s="1029">
        <v>3239.1088556343134</v>
      </c>
      <c r="BN29" s="1029">
        <v>1122.0971823291009</v>
      </c>
    </row>
    <row r="30" spans="1:84" ht="13.7" customHeight="1">
      <c r="A30" s="661"/>
      <c r="B30" s="121" t="s">
        <v>1144</v>
      </c>
      <c r="C30" s="661"/>
      <c r="D30" s="122"/>
      <c r="E30" s="1028">
        <v>22459.819627154251</v>
      </c>
      <c r="F30" s="1029">
        <v>17222.521387601584</v>
      </c>
      <c r="G30" s="1029">
        <v>5237.2982395526587</v>
      </c>
      <c r="H30" s="1028">
        <v>5182.4662692322099</v>
      </c>
      <c r="I30" s="1028">
        <v>4765.5892649017533</v>
      </c>
      <c r="J30" s="1028">
        <v>28.374478532274772</v>
      </c>
      <c r="K30" s="1028">
        <v>678.96951999757437</v>
      </c>
      <c r="L30" s="1028">
        <v>1685.18231089905</v>
      </c>
      <c r="M30" s="1028">
        <v>2119.4212894291318</v>
      </c>
      <c r="N30" s="1028">
        <v>253.64166604372562</v>
      </c>
      <c r="O30" s="1028">
        <v>416.87700433045541</v>
      </c>
      <c r="P30" s="1028">
        <v>16.463453213304895</v>
      </c>
      <c r="Q30" s="1028">
        <v>63.769723906583565</v>
      </c>
      <c r="R30" s="1028">
        <v>179.73238000825614</v>
      </c>
      <c r="S30" s="1028">
        <v>147.66859005936584</v>
      </c>
      <c r="T30" s="1028">
        <v>9.2428571429448159</v>
      </c>
      <c r="U30" s="1028">
        <v>6657.5232031310761</v>
      </c>
      <c r="V30" s="1028">
        <v>2818.4490370553026</v>
      </c>
      <c r="W30" s="1028">
        <v>45.335596973742632</v>
      </c>
      <c r="X30" s="1028">
        <v>640.47157243274523</v>
      </c>
      <c r="Y30" s="1028">
        <v>844.01624649225403</v>
      </c>
      <c r="Z30" s="1028">
        <v>1171.9567790659714</v>
      </c>
      <c r="AA30" s="1028">
        <v>116.66884209058965</v>
      </c>
      <c r="AB30" s="1028">
        <v>3839.0741660757699</v>
      </c>
      <c r="AC30" s="1028">
        <v>192.6709981377042</v>
      </c>
      <c r="AD30" s="1028">
        <v>946.86740202688202</v>
      </c>
      <c r="AE30" s="1028">
        <v>1511.0913095523408</v>
      </c>
      <c r="AF30" s="1028">
        <v>1151.9892927560809</v>
      </c>
      <c r="AG30" s="1028">
        <v>36.455163602763456</v>
      </c>
      <c r="AH30" s="661"/>
      <c r="AI30" s="121" t="s">
        <v>1144</v>
      </c>
      <c r="AJ30" s="661"/>
      <c r="AK30" s="122"/>
      <c r="AL30" s="1028">
        <v>4584.3587640146125</v>
      </c>
      <c r="AM30" s="1028">
        <v>4366.73193584807</v>
      </c>
      <c r="AN30" s="1028">
        <v>72.460966106964008</v>
      </c>
      <c r="AO30" s="1028">
        <v>829.09102621209286</v>
      </c>
      <c r="AP30" s="1028">
        <v>1579.4077889301898</v>
      </c>
      <c r="AQ30" s="1028">
        <v>1733.8021132996741</v>
      </c>
      <c r="AR30" s="1028">
        <v>151.97004129914654</v>
      </c>
      <c r="AS30" s="1028">
        <v>217.62682816654427</v>
      </c>
      <c r="AT30" s="1028">
        <v>0</v>
      </c>
      <c r="AU30" s="1028">
        <v>24.501435406189522</v>
      </c>
      <c r="AV30" s="1028">
        <v>89.584164077390483</v>
      </c>
      <c r="AW30" s="1028">
        <v>97.005452149887816</v>
      </c>
      <c r="AX30" s="1029">
        <v>6.5357765330764366</v>
      </c>
      <c r="AY30" s="1029">
        <v>5941.670155705523</v>
      </c>
      <c r="AZ30" s="1029">
        <v>5214.9060878166065</v>
      </c>
      <c r="BA30" s="1029">
        <v>220.40553999975293</v>
      </c>
      <c r="BB30" s="1029">
        <v>1001.0062092348666</v>
      </c>
      <c r="BC30" s="1029">
        <v>1559.6489614028098</v>
      </c>
      <c r="BD30" s="1029">
        <v>2245.3564660291495</v>
      </c>
      <c r="BE30" s="1029">
        <v>188.48891115002351</v>
      </c>
      <c r="BF30" s="1029">
        <v>726.76406788891859</v>
      </c>
      <c r="BG30" s="1029">
        <v>39.427419928343923</v>
      </c>
      <c r="BH30" s="1029">
        <v>166.54320656917491</v>
      </c>
      <c r="BI30" s="1029">
        <v>281.84150013048622</v>
      </c>
      <c r="BJ30" s="1029">
        <v>228.74055095716437</v>
      </c>
      <c r="BK30" s="1029">
        <v>10.211390303749276</v>
      </c>
      <c r="BL30" s="1029">
        <v>93.801235070823026</v>
      </c>
      <c r="BM30" s="1029">
        <v>56.84506197985597</v>
      </c>
      <c r="BN30" s="1029">
        <v>36.95617309096707</v>
      </c>
    </row>
    <row r="31" spans="1:84" ht="13.7" customHeight="1">
      <c r="A31" s="661"/>
      <c r="B31" s="121" t="s">
        <v>1145</v>
      </c>
      <c r="C31" s="661"/>
      <c r="D31" s="122"/>
      <c r="E31" s="1028">
        <v>25739.014821273344</v>
      </c>
      <c r="F31" s="1029">
        <v>20402.814375926791</v>
      </c>
      <c r="G31" s="1029">
        <v>5336.2004453465515</v>
      </c>
      <c r="H31" s="1028">
        <v>5710.4250936758654</v>
      </c>
      <c r="I31" s="1028">
        <v>5185.0571332923664</v>
      </c>
      <c r="J31" s="1028">
        <v>65.145321345782406</v>
      </c>
      <c r="K31" s="1028">
        <v>1016.7001894365974</v>
      </c>
      <c r="L31" s="1028">
        <v>1983.2863488094072</v>
      </c>
      <c r="M31" s="1028">
        <v>1943.1685409661957</v>
      </c>
      <c r="N31" s="1028">
        <v>176.75673273438539</v>
      </c>
      <c r="O31" s="1028">
        <v>525.36796038349735</v>
      </c>
      <c r="P31" s="1028">
        <v>19.472642710796624</v>
      </c>
      <c r="Q31" s="1028">
        <v>132.85198568302738</v>
      </c>
      <c r="R31" s="1028">
        <v>265.4822112546052</v>
      </c>
      <c r="S31" s="1028">
        <v>95.476505350503956</v>
      </c>
      <c r="T31" s="1028">
        <v>12.084615384564021</v>
      </c>
      <c r="U31" s="1028">
        <v>7297.5494969703195</v>
      </c>
      <c r="V31" s="1028">
        <v>3637.8030406332987</v>
      </c>
      <c r="W31" s="1028">
        <v>43.488283455920666</v>
      </c>
      <c r="X31" s="1028">
        <v>684.99360612355929</v>
      </c>
      <c r="Y31" s="1028">
        <v>1204.8500874192839</v>
      </c>
      <c r="Z31" s="1028">
        <v>1558.4430224863024</v>
      </c>
      <c r="AA31" s="1028">
        <v>146.02804114823255</v>
      </c>
      <c r="AB31" s="1028">
        <v>3659.7464563370218</v>
      </c>
      <c r="AC31" s="1028">
        <v>88.095310969152578</v>
      </c>
      <c r="AD31" s="1028">
        <v>1048.5964280047499</v>
      </c>
      <c r="AE31" s="1028">
        <v>1484.0483332983781</v>
      </c>
      <c r="AF31" s="1028">
        <v>996.900090357208</v>
      </c>
      <c r="AG31" s="1028">
        <v>42.106293707533361</v>
      </c>
      <c r="AH31" s="661"/>
      <c r="AI31" s="121" t="s">
        <v>1145</v>
      </c>
      <c r="AJ31" s="661"/>
      <c r="AK31" s="122"/>
      <c r="AL31" s="1028">
        <v>5527.7721479270222</v>
      </c>
      <c r="AM31" s="1028">
        <v>5310.9856796769964</v>
      </c>
      <c r="AN31" s="1028">
        <v>52.53552840095675</v>
      </c>
      <c r="AO31" s="1028">
        <v>889.83668367336838</v>
      </c>
      <c r="AP31" s="1028">
        <v>2472.8599746461573</v>
      </c>
      <c r="AQ31" s="1028">
        <v>1812.7771337935633</v>
      </c>
      <c r="AR31" s="1028">
        <v>82.976359162947702</v>
      </c>
      <c r="AS31" s="1028">
        <v>216.78646825002619</v>
      </c>
      <c r="AT31" s="1028">
        <v>2</v>
      </c>
      <c r="AU31" s="1028">
        <v>49.738095238502495</v>
      </c>
      <c r="AV31" s="1028">
        <v>107.4523200689141</v>
      </c>
      <c r="AW31" s="1028">
        <v>56.596052942609582</v>
      </c>
      <c r="AX31" s="1029">
        <v>1</v>
      </c>
      <c r="AY31" s="1029">
        <v>7165.679961631794</v>
      </c>
      <c r="AZ31" s="1029">
        <v>6231.3804012557839</v>
      </c>
      <c r="BA31" s="1029">
        <v>80.327762040804885</v>
      </c>
      <c r="BB31" s="1029">
        <v>855.82013075056966</v>
      </c>
      <c r="BC31" s="1029">
        <v>2228.3598097516842</v>
      </c>
      <c r="BD31" s="1029">
        <v>2980.088537432654</v>
      </c>
      <c r="BE31" s="1029">
        <v>86.784161280070975</v>
      </c>
      <c r="BF31" s="1029">
        <v>934.29956037600869</v>
      </c>
      <c r="BG31" s="1029">
        <v>6.1428571430552221</v>
      </c>
      <c r="BH31" s="1029">
        <v>66.056669847292014</v>
      </c>
      <c r="BI31" s="1029">
        <v>490.67873307698989</v>
      </c>
      <c r="BJ31" s="1029">
        <v>360.28276232966334</v>
      </c>
      <c r="BK31" s="1029">
        <v>11.138537979008326</v>
      </c>
      <c r="BL31" s="1029">
        <v>37.588121068349864</v>
      </c>
      <c r="BM31" s="1029">
        <v>37.588121068349864</v>
      </c>
      <c r="BN31" s="1029">
        <v>0</v>
      </c>
    </row>
    <row r="32" spans="1:84" ht="13.7" customHeight="1">
      <c r="A32" s="661"/>
      <c r="B32" s="121" t="s">
        <v>1146</v>
      </c>
      <c r="C32" s="661"/>
      <c r="D32" s="122"/>
      <c r="E32" s="1028">
        <v>10616.344479723484</v>
      </c>
      <c r="F32" s="1029">
        <v>8548.0476623461691</v>
      </c>
      <c r="G32" s="1029">
        <v>2068.2968173773152</v>
      </c>
      <c r="H32" s="1028">
        <v>3557.4937636063073</v>
      </c>
      <c r="I32" s="1028">
        <v>3207.6841651007007</v>
      </c>
      <c r="J32" s="1028">
        <v>62.775045642520631</v>
      </c>
      <c r="K32" s="1028">
        <v>682.93475739137341</v>
      </c>
      <c r="L32" s="1028">
        <v>1412.100615260174</v>
      </c>
      <c r="M32" s="1028">
        <v>972.05840812381882</v>
      </c>
      <c r="N32" s="1028">
        <v>77.81533868281366</v>
      </c>
      <c r="O32" s="1028">
        <v>349.80959850560657</v>
      </c>
      <c r="P32" s="1028">
        <v>11</v>
      </c>
      <c r="Q32" s="1028">
        <v>105.8974358974359</v>
      </c>
      <c r="R32" s="1028">
        <v>167.58241758114633</v>
      </c>
      <c r="S32" s="1028">
        <v>60.329745027024387</v>
      </c>
      <c r="T32" s="1028">
        <v>5</v>
      </c>
      <c r="U32" s="1028">
        <v>2782.5887665380469</v>
      </c>
      <c r="V32" s="1028">
        <v>1415.5171232705609</v>
      </c>
      <c r="W32" s="1028">
        <v>12</v>
      </c>
      <c r="X32" s="1028">
        <v>173.84085479850972</v>
      </c>
      <c r="Y32" s="1028">
        <v>438.41928862037116</v>
      </c>
      <c r="Z32" s="1028">
        <v>720.01880991623045</v>
      </c>
      <c r="AA32" s="1028">
        <v>71.238169935449292</v>
      </c>
      <c r="AB32" s="1028">
        <v>1367.0716432674872</v>
      </c>
      <c r="AC32" s="1028">
        <v>39.082051281959124</v>
      </c>
      <c r="AD32" s="1028">
        <v>353.50115713961657</v>
      </c>
      <c r="AE32" s="1028">
        <v>486.48497235625371</v>
      </c>
      <c r="AF32" s="1028">
        <v>468.71774820394353</v>
      </c>
      <c r="AG32" s="1028">
        <v>19.285714285714285</v>
      </c>
      <c r="AH32" s="661"/>
      <c r="AI32" s="121" t="s">
        <v>1146</v>
      </c>
      <c r="AJ32" s="661"/>
      <c r="AK32" s="122"/>
      <c r="AL32" s="1028">
        <v>2508.1366156324184</v>
      </c>
      <c r="AM32" s="1028">
        <v>2313.4641385543173</v>
      </c>
      <c r="AN32" s="1028">
        <v>50.906759907682023</v>
      </c>
      <c r="AO32" s="1028">
        <v>447.12274611875694</v>
      </c>
      <c r="AP32" s="1028">
        <v>1018.7169949245433</v>
      </c>
      <c r="AQ32" s="1028">
        <v>739.15714861126719</v>
      </c>
      <c r="AR32" s="1028">
        <v>57.560488992067874</v>
      </c>
      <c r="AS32" s="1028">
        <v>194.67247707810117</v>
      </c>
      <c r="AT32" s="1028">
        <v>0</v>
      </c>
      <c r="AU32" s="1028">
        <v>66.303030307640881</v>
      </c>
      <c r="AV32" s="1028">
        <v>54.99582039176228</v>
      </c>
      <c r="AW32" s="1028">
        <v>72.373626378698006</v>
      </c>
      <c r="AX32" s="1029">
        <v>1</v>
      </c>
      <c r="AY32" s="1029">
        <v>1768.1253339467114</v>
      </c>
      <c r="AZ32" s="1029">
        <v>1611.3822354205915</v>
      </c>
      <c r="BA32" s="1029">
        <v>35.248294177860409</v>
      </c>
      <c r="BB32" s="1029">
        <v>470.40491264517738</v>
      </c>
      <c r="BC32" s="1029">
        <v>709.83811154634475</v>
      </c>
      <c r="BD32" s="1029">
        <v>373.75758371796792</v>
      </c>
      <c r="BE32" s="1029">
        <v>22.133333333241175</v>
      </c>
      <c r="BF32" s="1029">
        <v>156.74309852612004</v>
      </c>
      <c r="BG32" s="1029">
        <v>2</v>
      </c>
      <c r="BH32" s="1029">
        <v>32.474391817795912</v>
      </c>
      <c r="BI32" s="1029">
        <v>85.05891649832715</v>
      </c>
      <c r="BJ32" s="1029">
        <v>33.20979020999701</v>
      </c>
      <c r="BK32" s="1029">
        <v>4</v>
      </c>
      <c r="BL32" s="1029">
        <v>0</v>
      </c>
      <c r="BM32" s="1029">
        <v>0</v>
      </c>
      <c r="BN32" s="1029">
        <v>0</v>
      </c>
    </row>
    <row r="33" spans="1:66" ht="13.7" customHeight="1">
      <c r="A33" s="661"/>
      <c r="B33" s="121" t="s">
        <v>1147</v>
      </c>
      <c r="C33" s="661"/>
      <c r="D33" s="122"/>
      <c r="E33" s="1028">
        <v>13378.878947379597</v>
      </c>
      <c r="F33" s="1029">
        <v>10751.894736850751</v>
      </c>
      <c r="G33" s="1029">
        <v>2626.9842105288462</v>
      </c>
      <c r="H33" s="1028">
        <v>5213.471052631684</v>
      </c>
      <c r="I33" s="1028">
        <v>4411.0552631580003</v>
      </c>
      <c r="J33" s="1028">
        <v>164.10526315789474</v>
      </c>
      <c r="K33" s="1028">
        <v>1303.7157894736843</v>
      </c>
      <c r="L33" s="1028">
        <v>1677.6736842105263</v>
      </c>
      <c r="M33" s="1028">
        <v>1182.4552631580002</v>
      </c>
      <c r="N33" s="1028">
        <v>83.10526315789474</v>
      </c>
      <c r="O33" s="1028">
        <v>802.41578947368419</v>
      </c>
      <c r="P33" s="1028">
        <v>31</v>
      </c>
      <c r="Q33" s="1028">
        <v>342.10526315789474</v>
      </c>
      <c r="R33" s="1028">
        <v>273.20526315789471</v>
      </c>
      <c r="S33" s="1028">
        <v>154.10526315789474</v>
      </c>
      <c r="T33" s="1028">
        <v>2</v>
      </c>
      <c r="U33" s="1028">
        <v>3087.8894736846328</v>
      </c>
      <c r="V33" s="1028">
        <v>1726.0710526318953</v>
      </c>
      <c r="W33" s="1028">
        <v>73.126315789473693</v>
      </c>
      <c r="X33" s="1028">
        <v>305.71315789484231</v>
      </c>
      <c r="Y33" s="1028">
        <v>584.77105263168448</v>
      </c>
      <c r="Z33" s="1028">
        <v>674.36052631589496</v>
      </c>
      <c r="AA33" s="1028">
        <v>88.1</v>
      </c>
      <c r="AB33" s="1028">
        <v>1361.818421052737</v>
      </c>
      <c r="AC33" s="1028">
        <v>79.21052631578948</v>
      </c>
      <c r="AD33" s="1028">
        <v>396.09736842115802</v>
      </c>
      <c r="AE33" s="1028">
        <v>545.1052631578948</v>
      </c>
      <c r="AF33" s="1028">
        <v>325.3</v>
      </c>
      <c r="AG33" s="1028">
        <v>16.105263157894736</v>
      </c>
      <c r="AH33" s="661"/>
      <c r="AI33" s="121" t="s">
        <v>1147</v>
      </c>
      <c r="AJ33" s="661"/>
      <c r="AK33" s="122"/>
      <c r="AL33" s="1028">
        <v>2718.4078947415869</v>
      </c>
      <c r="AM33" s="1028">
        <v>2519.7578947404272</v>
      </c>
      <c r="AN33" s="1028">
        <v>113.84210526315789</v>
      </c>
      <c r="AO33" s="1028">
        <v>584.02631579052809</v>
      </c>
      <c r="AP33" s="1028">
        <v>1005.1184210542132</v>
      </c>
      <c r="AQ33" s="1028">
        <v>760.77105263252793</v>
      </c>
      <c r="AR33" s="1028">
        <v>56</v>
      </c>
      <c r="AS33" s="1028">
        <v>198.65000000115984</v>
      </c>
      <c r="AT33" s="1028">
        <v>9</v>
      </c>
      <c r="AU33" s="1028">
        <v>45</v>
      </c>
      <c r="AV33" s="1028">
        <v>96.900000000632645</v>
      </c>
      <c r="AW33" s="1028">
        <v>47.750000000527194</v>
      </c>
      <c r="AX33" s="1029">
        <v>0</v>
      </c>
      <c r="AY33" s="1029">
        <v>2359.1105263216941</v>
      </c>
      <c r="AZ33" s="1029">
        <v>2095.0105263204291</v>
      </c>
      <c r="BA33" s="1029">
        <v>101.84210526315789</v>
      </c>
      <c r="BB33" s="1029">
        <v>587.75263158084533</v>
      </c>
      <c r="BC33" s="1029">
        <v>885.26052631779294</v>
      </c>
      <c r="BD33" s="1029">
        <v>493.15526315863281</v>
      </c>
      <c r="BE33" s="1029">
        <v>27</v>
      </c>
      <c r="BF33" s="1029">
        <v>264.1000000012653</v>
      </c>
      <c r="BG33" s="1029">
        <v>2</v>
      </c>
      <c r="BH33" s="1029">
        <v>32</v>
      </c>
      <c r="BI33" s="1029">
        <v>155.10000000126527</v>
      </c>
      <c r="BJ33" s="1029">
        <v>72</v>
      </c>
      <c r="BK33" s="1029">
        <v>3</v>
      </c>
      <c r="BL33" s="1029">
        <v>0</v>
      </c>
      <c r="BM33" s="1029">
        <v>0</v>
      </c>
      <c r="BN33" s="1029">
        <v>0</v>
      </c>
    </row>
    <row r="34" spans="1:66" ht="13.5" customHeight="1">
      <c r="A34" s="661"/>
      <c r="B34" s="121" t="s">
        <v>1148</v>
      </c>
      <c r="C34" s="661"/>
      <c r="D34" s="122"/>
      <c r="E34" s="1028">
        <v>16942</v>
      </c>
      <c r="F34" s="1029">
        <v>13735</v>
      </c>
      <c r="G34" s="1029">
        <v>3207</v>
      </c>
      <c r="H34" s="1028">
        <v>8534</v>
      </c>
      <c r="I34" s="1028">
        <v>7137</v>
      </c>
      <c r="J34" s="1028">
        <v>156</v>
      </c>
      <c r="K34" s="1028">
        <v>1790</v>
      </c>
      <c r="L34" s="1028">
        <v>2131</v>
      </c>
      <c r="M34" s="1028">
        <v>2941</v>
      </c>
      <c r="N34" s="1028">
        <v>119</v>
      </c>
      <c r="O34" s="1028">
        <v>1397</v>
      </c>
      <c r="P34" s="1028">
        <v>58</v>
      </c>
      <c r="Q34" s="1028">
        <v>444</v>
      </c>
      <c r="R34" s="1028">
        <v>456</v>
      </c>
      <c r="S34" s="1028">
        <v>426</v>
      </c>
      <c r="T34" s="1028">
        <v>13</v>
      </c>
      <c r="U34" s="1028">
        <v>3078</v>
      </c>
      <c r="V34" s="1028">
        <v>1808</v>
      </c>
      <c r="W34" s="1028">
        <v>36</v>
      </c>
      <c r="X34" s="1028">
        <v>283</v>
      </c>
      <c r="Y34" s="1028">
        <v>499</v>
      </c>
      <c r="Z34" s="1028">
        <v>918</v>
      </c>
      <c r="AA34" s="1028">
        <v>72</v>
      </c>
      <c r="AB34" s="1028">
        <v>1270</v>
      </c>
      <c r="AC34" s="1028">
        <v>37</v>
      </c>
      <c r="AD34" s="1028">
        <v>331</v>
      </c>
      <c r="AE34" s="1028">
        <v>453</v>
      </c>
      <c r="AF34" s="1028">
        <v>445</v>
      </c>
      <c r="AG34" s="1028">
        <v>4</v>
      </c>
      <c r="AH34" s="661"/>
      <c r="AI34" s="121" t="s">
        <v>1148</v>
      </c>
      <c r="AJ34" s="661"/>
      <c r="AK34" s="122"/>
      <c r="AL34" s="1028">
        <v>2378</v>
      </c>
      <c r="AM34" s="1028">
        <v>2113</v>
      </c>
      <c r="AN34" s="1028">
        <v>40</v>
      </c>
      <c r="AO34" s="1028">
        <v>500</v>
      </c>
      <c r="AP34" s="1028">
        <v>639</v>
      </c>
      <c r="AQ34" s="1028">
        <v>768</v>
      </c>
      <c r="AR34" s="1028">
        <v>166</v>
      </c>
      <c r="AS34" s="1028">
        <v>265</v>
      </c>
      <c r="AT34" s="1028">
        <v>7</v>
      </c>
      <c r="AU34" s="1028">
        <v>94</v>
      </c>
      <c r="AV34" s="1028">
        <v>113</v>
      </c>
      <c r="AW34" s="1028">
        <v>47</v>
      </c>
      <c r="AX34" s="1029">
        <v>4</v>
      </c>
      <c r="AY34" s="1029">
        <v>2952</v>
      </c>
      <c r="AZ34" s="1029">
        <v>2677</v>
      </c>
      <c r="BA34" s="1029">
        <v>80</v>
      </c>
      <c r="BB34" s="1029">
        <v>807</v>
      </c>
      <c r="BC34" s="1029">
        <v>961</v>
      </c>
      <c r="BD34" s="1029">
        <v>806</v>
      </c>
      <c r="BE34" s="1029">
        <v>23</v>
      </c>
      <c r="BF34" s="1029">
        <v>275</v>
      </c>
      <c r="BG34" s="1029">
        <v>5</v>
      </c>
      <c r="BH34" s="1029">
        <v>53</v>
      </c>
      <c r="BI34" s="1029">
        <v>62</v>
      </c>
      <c r="BJ34" s="1029">
        <v>155</v>
      </c>
      <c r="BK34" s="1029">
        <v>0</v>
      </c>
      <c r="BL34" s="1029">
        <v>0</v>
      </c>
      <c r="BM34" s="1029">
        <v>0</v>
      </c>
      <c r="BN34" s="1029">
        <v>0</v>
      </c>
    </row>
    <row r="35" spans="1:66" ht="13.7" customHeight="1">
      <c r="A35" s="1045" t="s">
        <v>663</v>
      </c>
      <c r="B35" s="1045"/>
      <c r="C35" s="1045"/>
      <c r="D35" s="2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8"/>
      <c r="X35" s="1028"/>
      <c r="Y35" s="1028"/>
      <c r="Z35" s="1028"/>
      <c r="AA35" s="1028"/>
      <c r="AB35" s="1028"/>
      <c r="AC35" s="1028"/>
      <c r="AD35" s="1028"/>
      <c r="AE35" s="1028"/>
      <c r="AF35" s="1028"/>
      <c r="AG35" s="1028"/>
      <c r="AH35" s="1045" t="s">
        <v>663</v>
      </c>
      <c r="AI35" s="1045"/>
      <c r="AJ35" s="1045"/>
      <c r="AK35" s="2"/>
      <c r="AL35" s="1028"/>
      <c r="AM35" s="1028"/>
      <c r="AN35" s="1028"/>
      <c r="AO35" s="1028"/>
      <c r="AP35" s="1028"/>
      <c r="AQ35" s="1028"/>
      <c r="AR35" s="1028"/>
      <c r="AS35" s="1028"/>
      <c r="AT35" s="1028"/>
      <c r="AU35" s="1028"/>
      <c r="AV35" s="1028"/>
      <c r="AW35" s="1028"/>
      <c r="AX35" s="1028"/>
      <c r="AY35" s="1028"/>
      <c r="AZ35" s="1028"/>
      <c r="BA35" s="1028"/>
      <c r="BB35" s="1028"/>
      <c r="BC35" s="1028"/>
      <c r="BD35" s="1028"/>
      <c r="BE35" s="1028"/>
      <c r="BF35" s="1028"/>
      <c r="BG35" s="1028"/>
      <c r="BH35" s="1028"/>
      <c r="BI35" s="1028"/>
      <c r="BJ35" s="1028"/>
      <c r="BK35" s="1028"/>
      <c r="BL35" s="1028"/>
      <c r="BM35" s="1028"/>
      <c r="BN35" s="1028"/>
    </row>
    <row r="36" spans="1:66" ht="13.7" customHeight="1">
      <c r="A36" s="661"/>
      <c r="B36" s="62" t="s">
        <v>664</v>
      </c>
      <c r="C36" s="661"/>
      <c r="D36" s="122"/>
      <c r="E36" s="1028">
        <v>16353.788720991597</v>
      </c>
      <c r="F36" s="1029">
        <v>12078.027030297035</v>
      </c>
      <c r="G36" s="1029">
        <v>4275.761690694545</v>
      </c>
      <c r="H36" s="1028">
        <v>2460.8236833191859</v>
      </c>
      <c r="I36" s="1028">
        <v>2248.9801853119152</v>
      </c>
      <c r="J36" s="1028">
        <v>32.276094277479714</v>
      </c>
      <c r="K36" s="1028">
        <v>222.37726165073639</v>
      </c>
      <c r="L36" s="1028">
        <v>830.69180121493105</v>
      </c>
      <c r="M36" s="1028">
        <v>960.27901180530398</v>
      </c>
      <c r="N36" s="1028">
        <v>203.35601636346402</v>
      </c>
      <c r="O36" s="1028">
        <v>211.84349800727242</v>
      </c>
      <c r="P36" s="1028">
        <v>3.0740740740740744</v>
      </c>
      <c r="Q36" s="1028">
        <v>53.880730432102226</v>
      </c>
      <c r="R36" s="1028">
        <v>98.283463473596996</v>
      </c>
      <c r="S36" s="1028">
        <v>55.605230027499118</v>
      </c>
      <c r="T36" s="1028">
        <v>1</v>
      </c>
      <c r="U36" s="1028">
        <v>5520.5258907064454</v>
      </c>
      <c r="V36" s="1028">
        <v>2906.5357225577586</v>
      </c>
      <c r="W36" s="1028">
        <v>6.1333333332411772</v>
      </c>
      <c r="X36" s="1028">
        <v>513.75233340622503</v>
      </c>
      <c r="Y36" s="1028">
        <v>1065.2366137845718</v>
      </c>
      <c r="Z36" s="1028">
        <v>1204.5558854555529</v>
      </c>
      <c r="AA36" s="1028">
        <v>116.85755657817113</v>
      </c>
      <c r="AB36" s="1028">
        <v>2613.9901681486913</v>
      </c>
      <c r="AC36" s="1028">
        <v>49.708223598125059</v>
      </c>
      <c r="AD36" s="1028">
        <v>583.13208137845004</v>
      </c>
      <c r="AE36" s="1028">
        <v>956.7658586734575</v>
      </c>
      <c r="AF36" s="1028">
        <v>957.02846608655182</v>
      </c>
      <c r="AG36" s="1028">
        <v>67.355538412107762</v>
      </c>
      <c r="AH36" s="661"/>
      <c r="AI36" s="62" t="s">
        <v>664</v>
      </c>
      <c r="AJ36" s="661"/>
      <c r="AK36" s="122"/>
      <c r="AL36" s="1028">
        <v>1891.8872920777192</v>
      </c>
      <c r="AM36" s="1028">
        <v>1774.3004019340833</v>
      </c>
      <c r="AN36" s="1028">
        <v>4.1500000001054396</v>
      </c>
      <c r="AO36" s="1028">
        <v>308.26328814594194</v>
      </c>
      <c r="AP36" s="1028">
        <v>613.57482745656728</v>
      </c>
      <c r="AQ36" s="1028">
        <v>816.82339744297406</v>
      </c>
      <c r="AR36" s="1028">
        <v>31.488888888494369</v>
      </c>
      <c r="AS36" s="1028">
        <v>117.5868901436362</v>
      </c>
      <c r="AT36" s="1028">
        <v>0</v>
      </c>
      <c r="AU36" s="1028">
        <v>0</v>
      </c>
      <c r="AV36" s="1028">
        <v>61.327358823924925</v>
      </c>
      <c r="AW36" s="1028">
        <v>53.134531319640573</v>
      </c>
      <c r="AX36" s="1029">
        <v>3.1250000000707017</v>
      </c>
      <c r="AY36" s="1029">
        <v>3824.8422099493446</v>
      </c>
      <c r="AZ36" s="1029">
        <v>3144.0421589980183</v>
      </c>
      <c r="BA36" s="1029">
        <v>114.56650158425165</v>
      </c>
      <c r="BB36" s="1029">
        <v>529.9865042459362</v>
      </c>
      <c r="BC36" s="1029">
        <v>810.22863013116807</v>
      </c>
      <c r="BD36" s="1029">
        <v>1586.8096897050302</v>
      </c>
      <c r="BE36" s="1029">
        <v>102.45083333163032</v>
      </c>
      <c r="BF36" s="1029">
        <v>680.8000509513281</v>
      </c>
      <c r="BG36" s="1029">
        <v>0</v>
      </c>
      <c r="BH36" s="1029">
        <v>125.92915055303794</v>
      </c>
      <c r="BI36" s="1029">
        <v>145.37443556549067</v>
      </c>
      <c r="BJ36" s="1029">
        <v>361.06899229837347</v>
      </c>
      <c r="BK36" s="1029">
        <v>48.42747253442603</v>
      </c>
      <c r="BL36" s="1029">
        <v>2655.7096449388873</v>
      </c>
      <c r="BM36" s="1029">
        <v>2004.1685614952717</v>
      </c>
      <c r="BN36" s="1029">
        <v>651.541083443616</v>
      </c>
    </row>
    <row r="37" spans="1:66" ht="13.7" customHeight="1">
      <c r="A37" s="661"/>
      <c r="B37" s="62" t="s">
        <v>665</v>
      </c>
      <c r="C37" s="661"/>
      <c r="D37" s="122"/>
      <c r="E37" s="1028">
        <v>8042.8327193461992</v>
      </c>
      <c r="F37" s="1029">
        <v>5965.4266289644447</v>
      </c>
      <c r="G37" s="1029">
        <v>2077.4060903817599</v>
      </c>
      <c r="H37" s="1028">
        <v>1250.8485113147922</v>
      </c>
      <c r="I37" s="1028">
        <v>1056.143639064639</v>
      </c>
      <c r="J37" s="1028">
        <v>21.542264539792157</v>
      </c>
      <c r="K37" s="1028">
        <v>133.26603852486696</v>
      </c>
      <c r="L37" s="1028">
        <v>351.47643142348068</v>
      </c>
      <c r="M37" s="1028">
        <v>455.90728581237369</v>
      </c>
      <c r="N37" s="1028">
        <v>93.951618764125229</v>
      </c>
      <c r="O37" s="1028">
        <v>194.7048722501537</v>
      </c>
      <c r="P37" s="1028">
        <v>2</v>
      </c>
      <c r="Q37" s="1028">
        <v>61.285714286110448</v>
      </c>
      <c r="R37" s="1028">
        <v>73.879202277390178</v>
      </c>
      <c r="S37" s="1028">
        <v>57.539955686653087</v>
      </c>
      <c r="T37" s="1028">
        <v>0</v>
      </c>
      <c r="U37" s="1028">
        <v>2326.2058488904654</v>
      </c>
      <c r="V37" s="1028">
        <v>1101.8432268835247</v>
      </c>
      <c r="W37" s="1028">
        <v>1</v>
      </c>
      <c r="X37" s="1028">
        <v>207.32193557699844</v>
      </c>
      <c r="Y37" s="1028">
        <v>445.52179484632961</v>
      </c>
      <c r="Z37" s="1028">
        <v>430.64871479095484</v>
      </c>
      <c r="AA37" s="1028">
        <v>17.350781669241755</v>
      </c>
      <c r="AB37" s="1028">
        <v>1224.3626220069411</v>
      </c>
      <c r="AC37" s="1028">
        <v>37.339803807997228</v>
      </c>
      <c r="AD37" s="1028">
        <v>272.72913703452258</v>
      </c>
      <c r="AE37" s="1028">
        <v>450.90730058672722</v>
      </c>
      <c r="AF37" s="1028">
        <v>448.64069839637426</v>
      </c>
      <c r="AG37" s="1028">
        <v>14.745682181319838</v>
      </c>
      <c r="AH37" s="661"/>
      <c r="AI37" s="62" t="s">
        <v>665</v>
      </c>
      <c r="AJ37" s="661"/>
      <c r="AK37" s="122"/>
      <c r="AL37" s="1028">
        <v>1470.2031412933604</v>
      </c>
      <c r="AM37" s="1028">
        <v>1423.2953939438546</v>
      </c>
      <c r="AN37" s="1028">
        <v>5</v>
      </c>
      <c r="AO37" s="1028">
        <v>226.47130762944258</v>
      </c>
      <c r="AP37" s="1028">
        <v>521.06012020701041</v>
      </c>
      <c r="AQ37" s="1028">
        <v>565.46807337830126</v>
      </c>
      <c r="AR37" s="1028">
        <v>105.29589272910037</v>
      </c>
      <c r="AS37" s="1028">
        <v>46.90774734950611</v>
      </c>
      <c r="AT37" s="1028">
        <v>0</v>
      </c>
      <c r="AU37" s="1028">
        <v>3.2590293983157661</v>
      </c>
      <c r="AV37" s="1028">
        <v>14.2</v>
      </c>
      <c r="AW37" s="1028">
        <v>29.448717951190346</v>
      </c>
      <c r="AX37" s="1029">
        <v>0</v>
      </c>
      <c r="AY37" s="1029">
        <v>2310.1834511339034</v>
      </c>
      <c r="AZ37" s="1029">
        <v>1896.0755162570517</v>
      </c>
      <c r="BA37" s="1029">
        <v>115.52083332675403</v>
      </c>
      <c r="BB37" s="1029">
        <v>356.73065061721962</v>
      </c>
      <c r="BC37" s="1029">
        <v>552.76956930127642</v>
      </c>
      <c r="BD37" s="1029">
        <v>731.09173983598782</v>
      </c>
      <c r="BE37" s="1029">
        <v>139.96272317581418</v>
      </c>
      <c r="BF37" s="1029">
        <v>414.10793487685163</v>
      </c>
      <c r="BG37" s="1029">
        <v>14.799999999999999</v>
      </c>
      <c r="BH37" s="1029">
        <v>131.18572719499386</v>
      </c>
      <c r="BI37" s="1029">
        <v>72.707366932381944</v>
      </c>
      <c r="BJ37" s="1029">
        <v>162.93803847327075</v>
      </c>
      <c r="BK37" s="1029">
        <v>32.476802276205021</v>
      </c>
      <c r="BL37" s="1029">
        <v>685.39176671368034</v>
      </c>
      <c r="BM37" s="1029">
        <v>488.06885281537296</v>
      </c>
      <c r="BN37" s="1029">
        <v>197.32291389830715</v>
      </c>
    </row>
    <row r="38" spans="1:66" ht="13.7" customHeight="1">
      <c r="A38" s="121"/>
      <c r="B38" s="62" t="s">
        <v>666</v>
      </c>
      <c r="C38" s="121"/>
      <c r="D38" s="122"/>
      <c r="E38" s="1028">
        <v>15216.159338646377</v>
      </c>
      <c r="F38" s="1029">
        <v>11419.147066258764</v>
      </c>
      <c r="G38" s="1029">
        <v>3797.0122723876138</v>
      </c>
      <c r="H38" s="1028">
        <v>2559.9607866726037</v>
      </c>
      <c r="I38" s="1028">
        <v>2306.1327422333043</v>
      </c>
      <c r="J38" s="1028">
        <v>0</v>
      </c>
      <c r="K38" s="1028">
        <v>334.33926546075776</v>
      </c>
      <c r="L38" s="1028">
        <v>836.03712855910715</v>
      </c>
      <c r="M38" s="1028">
        <v>993.31929008007614</v>
      </c>
      <c r="N38" s="1028">
        <v>142.43705813336254</v>
      </c>
      <c r="O38" s="1028">
        <v>253.82804443929933</v>
      </c>
      <c r="P38" s="1028">
        <v>5.8974358974358969</v>
      </c>
      <c r="Q38" s="1028">
        <v>44.280444319021548</v>
      </c>
      <c r="R38" s="1028">
        <v>120.43839525925603</v>
      </c>
      <c r="S38" s="1028">
        <v>77.980999733070874</v>
      </c>
      <c r="T38" s="1028">
        <v>5.2307692305149773</v>
      </c>
      <c r="U38" s="1028">
        <v>4216.3614987604296</v>
      </c>
      <c r="V38" s="1028">
        <v>1900.070136656343</v>
      </c>
      <c r="W38" s="1028">
        <v>49.098717948717947</v>
      </c>
      <c r="X38" s="1028">
        <v>437.44681557903488</v>
      </c>
      <c r="Y38" s="1028">
        <v>639.96914340449041</v>
      </c>
      <c r="Z38" s="1028">
        <v>706.11753347927481</v>
      </c>
      <c r="AA38" s="1028">
        <v>67.437926244824851</v>
      </c>
      <c r="AB38" s="1028">
        <v>2316.2913621040871</v>
      </c>
      <c r="AC38" s="1028">
        <v>117.05544434964239</v>
      </c>
      <c r="AD38" s="1028">
        <v>626.07085220015938</v>
      </c>
      <c r="AE38" s="1028">
        <v>921.93643386788142</v>
      </c>
      <c r="AF38" s="1028">
        <v>643.55101486664546</v>
      </c>
      <c r="AG38" s="1028">
        <v>7.6776168197583896</v>
      </c>
      <c r="AH38" s="121"/>
      <c r="AI38" s="62" t="s">
        <v>666</v>
      </c>
      <c r="AJ38" s="121"/>
      <c r="AK38" s="122"/>
      <c r="AL38" s="1028">
        <v>2870.2000025457437</v>
      </c>
      <c r="AM38" s="1028">
        <v>2723.2018706059685</v>
      </c>
      <c r="AN38" s="1028">
        <v>42.625000015020831</v>
      </c>
      <c r="AO38" s="1028">
        <v>567.34489459292956</v>
      </c>
      <c r="AP38" s="1028">
        <v>1012.9119975840638</v>
      </c>
      <c r="AQ38" s="1028">
        <v>1049.0792376808311</v>
      </c>
      <c r="AR38" s="1028">
        <v>51.240740733123253</v>
      </c>
      <c r="AS38" s="1028">
        <v>146.99813193977539</v>
      </c>
      <c r="AT38" s="1028">
        <v>0</v>
      </c>
      <c r="AU38" s="1028">
        <v>13.129032258064516</v>
      </c>
      <c r="AV38" s="1028">
        <v>62.512820520237703</v>
      </c>
      <c r="AW38" s="1028">
        <v>71.356279161473168</v>
      </c>
      <c r="AX38" s="1029">
        <v>0</v>
      </c>
      <c r="AY38" s="1029">
        <v>4611.380274142015</v>
      </c>
      <c r="AZ38" s="1029">
        <v>3802.9965030092144</v>
      </c>
      <c r="BA38" s="1029">
        <v>115.61805555724722</v>
      </c>
      <c r="BB38" s="1029">
        <v>334.08018182301601</v>
      </c>
      <c r="BC38" s="1029">
        <v>1783.8846794641731</v>
      </c>
      <c r="BD38" s="1029">
        <v>1529.7818553989739</v>
      </c>
      <c r="BE38" s="1029">
        <v>39.631730765805038</v>
      </c>
      <c r="BF38" s="1029">
        <v>808.38377113279944</v>
      </c>
      <c r="BG38" s="1029">
        <v>0</v>
      </c>
      <c r="BH38" s="1029">
        <v>113.51811976433672</v>
      </c>
      <c r="BI38" s="1029">
        <v>341.80236632432957</v>
      </c>
      <c r="BJ38" s="1029">
        <v>353.06328504413329</v>
      </c>
      <c r="BK38" s="1029">
        <v>0</v>
      </c>
      <c r="BL38" s="1029">
        <v>958.25677652558113</v>
      </c>
      <c r="BM38" s="1029">
        <v>686.74581375392745</v>
      </c>
      <c r="BN38" s="1029">
        <v>271.51096277165379</v>
      </c>
    </row>
    <row r="39" spans="1:66" ht="13.7" customHeight="1">
      <c r="A39" s="121"/>
      <c r="B39" s="62" t="s">
        <v>667</v>
      </c>
      <c r="C39" s="121"/>
      <c r="D39" s="122"/>
      <c r="E39" s="1028">
        <v>24181.778918960517</v>
      </c>
      <c r="F39" s="1029">
        <v>18722.726784383245</v>
      </c>
      <c r="G39" s="1029">
        <v>5459.0521345772922</v>
      </c>
      <c r="H39" s="1028">
        <v>6770.3322884236741</v>
      </c>
      <c r="I39" s="1028">
        <v>5999.2370012379597</v>
      </c>
      <c r="J39" s="1028">
        <v>60.307407405141149</v>
      </c>
      <c r="K39" s="1028">
        <v>1068.5564769831344</v>
      </c>
      <c r="L39" s="1028">
        <v>2085.3997261529444</v>
      </c>
      <c r="M39" s="1028">
        <v>2499.1051406735928</v>
      </c>
      <c r="N39" s="1028">
        <v>285.8682500231522</v>
      </c>
      <c r="O39" s="1028">
        <v>771.095287185713</v>
      </c>
      <c r="P39" s="1028">
        <v>26.722642710187248</v>
      </c>
      <c r="Q39" s="1028">
        <v>284.46412603708501</v>
      </c>
      <c r="R39" s="1028">
        <v>256.68229074617136</v>
      </c>
      <c r="S39" s="1028">
        <v>187.85215361830578</v>
      </c>
      <c r="T39" s="1028">
        <v>15.374074073963669</v>
      </c>
      <c r="U39" s="1028">
        <v>6105.9677672986263</v>
      </c>
      <c r="V39" s="1028">
        <v>2423.7450024472319</v>
      </c>
      <c r="W39" s="1028">
        <v>58.602590004411958</v>
      </c>
      <c r="X39" s="1028">
        <v>583.47925612562449</v>
      </c>
      <c r="Y39" s="1028">
        <v>727.75964284245788</v>
      </c>
      <c r="Z39" s="1028">
        <v>973.91045639353979</v>
      </c>
      <c r="AA39" s="1028">
        <v>79.993057081197634</v>
      </c>
      <c r="AB39" s="1028">
        <v>3682.2227648513954</v>
      </c>
      <c r="AC39" s="1028">
        <v>83.689041260173539</v>
      </c>
      <c r="AD39" s="1028">
        <v>1078.1260805071911</v>
      </c>
      <c r="AE39" s="1028">
        <v>1314.4329841759884</v>
      </c>
      <c r="AF39" s="1028">
        <v>1170.4893124362527</v>
      </c>
      <c r="AG39" s="1028">
        <v>35.485346471790848</v>
      </c>
      <c r="AH39" s="121"/>
      <c r="AI39" s="62" t="s">
        <v>667</v>
      </c>
      <c r="AJ39" s="121"/>
      <c r="AK39" s="122"/>
      <c r="AL39" s="1028">
        <v>4416.1598419024112</v>
      </c>
      <c r="AM39" s="1028">
        <v>4238.8035666913656</v>
      </c>
      <c r="AN39" s="1028">
        <v>32.876675384229216</v>
      </c>
      <c r="AO39" s="1028">
        <v>488.73272220577144</v>
      </c>
      <c r="AP39" s="1028">
        <v>2075.6188579511713</v>
      </c>
      <c r="AQ39" s="1028">
        <v>1578.1201386552557</v>
      </c>
      <c r="AR39" s="1028">
        <v>63.455172494937322</v>
      </c>
      <c r="AS39" s="1028">
        <v>177.35627521104507</v>
      </c>
      <c r="AT39" s="1028">
        <v>0</v>
      </c>
      <c r="AU39" s="1028">
        <v>35.26393083432469</v>
      </c>
      <c r="AV39" s="1028">
        <v>88.749341468912235</v>
      </c>
      <c r="AW39" s="1028">
        <v>49.932226374802362</v>
      </c>
      <c r="AX39" s="1029">
        <v>3.4107765330057354</v>
      </c>
      <c r="AY39" s="1029">
        <v>6696.0818154113849</v>
      </c>
      <c r="AZ39" s="1029">
        <v>5906.3824033887377</v>
      </c>
      <c r="BA39" s="1029">
        <v>123.76644356567074</v>
      </c>
      <c r="BB39" s="1029">
        <v>1256.9929255203965</v>
      </c>
      <c r="BC39" s="1029">
        <v>1814.6655741159711</v>
      </c>
      <c r="BD39" s="1029">
        <v>2602.2564200737297</v>
      </c>
      <c r="BE39" s="1029">
        <v>108.70104011297134</v>
      </c>
      <c r="BF39" s="1029">
        <v>789.69941202264727</v>
      </c>
      <c r="BG39" s="1029">
        <v>4.2499999993906243</v>
      </c>
      <c r="BH39" s="1029">
        <v>140.72399441790293</v>
      </c>
      <c r="BI39" s="1029">
        <v>365.43332177762625</v>
      </c>
      <c r="BJ39" s="1029">
        <v>255.84993629183396</v>
      </c>
      <c r="BK39" s="1029">
        <v>23.442159535893506</v>
      </c>
      <c r="BL39" s="1029">
        <v>193.23720592443712</v>
      </c>
      <c r="BM39" s="1029">
        <v>154.55881061794577</v>
      </c>
      <c r="BN39" s="1029">
        <v>38.678395306491353</v>
      </c>
    </row>
    <row r="40" spans="1:66" ht="13.7" customHeight="1">
      <c r="A40" s="121"/>
      <c r="B40" s="62" t="s">
        <v>668</v>
      </c>
      <c r="C40" s="121"/>
      <c r="D40" s="122"/>
      <c r="E40" s="1028">
        <v>16137.481548868896</v>
      </c>
      <c r="F40" s="1029">
        <v>12497.100904738121</v>
      </c>
      <c r="G40" s="1029">
        <v>3640.3806441307775</v>
      </c>
      <c r="H40" s="1028">
        <v>3322.3879245669182</v>
      </c>
      <c r="I40" s="1028">
        <v>3057.5636019469057</v>
      </c>
      <c r="J40" s="1028">
        <v>43.76017120305135</v>
      </c>
      <c r="K40" s="1028">
        <v>488.61943388101207</v>
      </c>
      <c r="L40" s="1028">
        <v>1251.3180353905764</v>
      </c>
      <c r="M40" s="1028">
        <v>1106.1662241869767</v>
      </c>
      <c r="N40" s="1028">
        <v>167.6997372852889</v>
      </c>
      <c r="O40" s="1028">
        <v>264.82432262001208</v>
      </c>
      <c r="P40" s="1028">
        <v>5.0434782609084845</v>
      </c>
      <c r="Q40" s="1028">
        <v>73.060211706590735</v>
      </c>
      <c r="R40" s="1028">
        <v>127.13040744861411</v>
      </c>
      <c r="S40" s="1028">
        <v>52.562752676279509</v>
      </c>
      <c r="T40" s="1028">
        <v>7.027472527619242</v>
      </c>
      <c r="U40" s="1028">
        <v>5297.5441930824272</v>
      </c>
      <c r="V40" s="1028">
        <v>2484.4606047782709</v>
      </c>
      <c r="W40" s="1028">
        <v>43.462141792310895</v>
      </c>
      <c r="X40" s="1028">
        <v>515.49783852590167</v>
      </c>
      <c r="Y40" s="1028">
        <v>867.73660784083233</v>
      </c>
      <c r="Z40" s="1028">
        <v>976.8634620170551</v>
      </c>
      <c r="AA40" s="1028">
        <v>80.900554602171425</v>
      </c>
      <c r="AB40" s="1028">
        <v>2813.0835883041555</v>
      </c>
      <c r="AC40" s="1028">
        <v>81.3615850695804</v>
      </c>
      <c r="AD40" s="1028">
        <v>847.63635331173907</v>
      </c>
      <c r="AE40" s="1028">
        <v>1162.7700359842834</v>
      </c>
      <c r="AF40" s="1028">
        <v>678.69014272437062</v>
      </c>
      <c r="AG40" s="1028">
        <v>42.625471214181452</v>
      </c>
      <c r="AH40" s="121"/>
      <c r="AI40" s="62" t="s">
        <v>668</v>
      </c>
      <c r="AJ40" s="121"/>
      <c r="AK40" s="122"/>
      <c r="AL40" s="1028">
        <v>3399.4923805483745</v>
      </c>
      <c r="AM40" s="1028">
        <v>3269.6565700171127</v>
      </c>
      <c r="AN40" s="1028">
        <v>28.3068181805723</v>
      </c>
      <c r="AO40" s="1028">
        <v>746.86096189113107</v>
      </c>
      <c r="AP40" s="1028">
        <v>1194.5396918361578</v>
      </c>
      <c r="AQ40" s="1028">
        <v>1207.5232909347756</v>
      </c>
      <c r="AR40" s="1028">
        <v>92.42580717447639</v>
      </c>
      <c r="AS40" s="1028">
        <v>129.83581053126102</v>
      </c>
      <c r="AT40" s="1028">
        <v>0</v>
      </c>
      <c r="AU40" s="1028">
        <v>30.390909090469528</v>
      </c>
      <c r="AV40" s="1028">
        <v>43.824138196467175</v>
      </c>
      <c r="AW40" s="1028">
        <v>55.620763244324323</v>
      </c>
      <c r="AX40" s="1029">
        <v>0</v>
      </c>
      <c r="AY40" s="1029">
        <v>4118.057050671182</v>
      </c>
      <c r="AZ40" s="1029">
        <v>3685.4201279958343</v>
      </c>
      <c r="BA40" s="1029">
        <v>91.405160932612461</v>
      </c>
      <c r="BB40" s="1029">
        <v>620.7468725262413</v>
      </c>
      <c r="BC40" s="1029">
        <v>1284.5762111027161</v>
      </c>
      <c r="BD40" s="1029">
        <v>1646.4454417435377</v>
      </c>
      <c r="BE40" s="1029">
        <v>42.246441690726385</v>
      </c>
      <c r="BF40" s="1029">
        <v>432.63692267534765</v>
      </c>
      <c r="BG40" s="1029">
        <v>17.353345854879223</v>
      </c>
      <c r="BH40" s="1029">
        <v>35.983159597715392</v>
      </c>
      <c r="BI40" s="1029">
        <v>245.29703250594326</v>
      </c>
      <c r="BJ40" s="1029">
        <v>132.00338471680979</v>
      </c>
      <c r="BK40" s="1029">
        <v>2</v>
      </c>
      <c r="BL40" s="1029">
        <v>0</v>
      </c>
      <c r="BM40" s="1029">
        <v>0</v>
      </c>
      <c r="BN40" s="1029">
        <v>0</v>
      </c>
    </row>
    <row r="41" spans="1:66" ht="13.7" customHeight="1">
      <c r="A41" s="121"/>
      <c r="B41" s="62" t="s">
        <v>669</v>
      </c>
      <c r="C41" s="121"/>
      <c r="D41" s="122"/>
      <c r="E41" s="1028">
        <v>19324.662495962169</v>
      </c>
      <c r="F41" s="1029">
        <v>15144.49818209319</v>
      </c>
      <c r="G41" s="1029">
        <v>4180.1643138689842</v>
      </c>
      <c r="H41" s="1028">
        <v>4983.5008064533467</v>
      </c>
      <c r="I41" s="1028">
        <v>4521.5429377431774</v>
      </c>
      <c r="J41" s="1028">
        <v>80.250584502227866</v>
      </c>
      <c r="K41" s="1028">
        <v>887.53293649023601</v>
      </c>
      <c r="L41" s="1028">
        <v>1751.4400724010691</v>
      </c>
      <c r="M41" s="1028">
        <v>1618.720224352151</v>
      </c>
      <c r="N41" s="1028">
        <v>183.599119997494</v>
      </c>
      <c r="O41" s="1028">
        <v>461.95786871017282</v>
      </c>
      <c r="P41" s="1028">
        <v>12.266017316478374</v>
      </c>
      <c r="Q41" s="1028">
        <v>120.53837880463868</v>
      </c>
      <c r="R41" s="1028">
        <v>214.76775149516405</v>
      </c>
      <c r="S41" s="1028">
        <v>113.38572109389152</v>
      </c>
      <c r="T41" s="1028">
        <v>1</v>
      </c>
      <c r="U41" s="1028">
        <v>5577.8732826923306</v>
      </c>
      <c r="V41" s="1028">
        <v>2799.384085636354</v>
      </c>
      <c r="W41" s="1028">
        <v>56.167131020713953</v>
      </c>
      <c r="X41" s="1028">
        <v>478.36246273981504</v>
      </c>
      <c r="Y41" s="1028">
        <v>932.22916556525001</v>
      </c>
      <c r="Z41" s="1028">
        <v>1224.6196058022454</v>
      </c>
      <c r="AA41" s="1028">
        <v>108.00572050832953</v>
      </c>
      <c r="AB41" s="1028">
        <v>2778.4891970559761</v>
      </c>
      <c r="AC41" s="1028">
        <v>89.125990488897543</v>
      </c>
      <c r="AD41" s="1028">
        <v>730.44348637968938</v>
      </c>
      <c r="AE41" s="1028">
        <v>1050.5549339687359</v>
      </c>
      <c r="AF41" s="1028">
        <v>876.80018240173513</v>
      </c>
      <c r="AG41" s="1028">
        <v>31.564603816918751</v>
      </c>
      <c r="AH41" s="121"/>
      <c r="AI41" s="62" t="s">
        <v>669</v>
      </c>
      <c r="AJ41" s="121"/>
      <c r="AK41" s="122"/>
      <c r="AL41" s="1028">
        <v>4332.6162478924898</v>
      </c>
      <c r="AM41" s="1028">
        <v>4019.2003185581129</v>
      </c>
      <c r="AN41" s="1028">
        <v>125.54071225297643</v>
      </c>
      <c r="AO41" s="1028">
        <v>953.02725859055442</v>
      </c>
      <c r="AP41" s="1028">
        <v>1529.3020758670671</v>
      </c>
      <c r="AQ41" s="1028">
        <v>1338.7661100815676</v>
      </c>
      <c r="AR41" s="1028">
        <v>72.564161765948</v>
      </c>
      <c r="AS41" s="1028">
        <v>313.41592933437721</v>
      </c>
      <c r="AT41" s="1028">
        <v>4</v>
      </c>
      <c r="AU41" s="1028">
        <v>75.253030307640884</v>
      </c>
      <c r="AV41" s="1028">
        <v>120.54628232756299</v>
      </c>
      <c r="AW41" s="1028">
        <v>112.61661669917336</v>
      </c>
      <c r="AX41" s="1029">
        <v>1</v>
      </c>
      <c r="AY41" s="1029">
        <v>4430.6721589240051</v>
      </c>
      <c r="AZ41" s="1029">
        <v>3804.3708401555441</v>
      </c>
      <c r="BA41" s="1029">
        <v>124.01272444598177</v>
      </c>
      <c r="BB41" s="1029">
        <v>597.06568343290496</v>
      </c>
      <c r="BC41" s="1029">
        <v>1791.2126906667222</v>
      </c>
      <c r="BD41" s="1029">
        <v>1217.622220351808</v>
      </c>
      <c r="BE41" s="1029">
        <v>74.457521258128168</v>
      </c>
      <c r="BF41" s="1029">
        <v>626.30131876845917</v>
      </c>
      <c r="BG41" s="1029">
        <v>13.166931217129296</v>
      </c>
      <c r="BH41" s="1029">
        <v>110.42537999403207</v>
      </c>
      <c r="BI41" s="1029">
        <v>257.56851233199143</v>
      </c>
      <c r="BJ41" s="1029">
        <v>233.61734186058533</v>
      </c>
      <c r="BK41" s="1029">
        <v>11.523153364721104</v>
      </c>
      <c r="BL41" s="1029">
        <v>0</v>
      </c>
      <c r="BM41" s="1029">
        <v>0</v>
      </c>
      <c r="BN41" s="1029">
        <v>0</v>
      </c>
    </row>
    <row r="42" spans="1:66" ht="13.7" customHeight="1">
      <c r="A42" s="121"/>
      <c r="B42" s="62" t="s">
        <v>670</v>
      </c>
      <c r="C42" s="121"/>
      <c r="D42" s="122"/>
      <c r="E42" s="1028">
        <v>7190.9687576940705</v>
      </c>
      <c r="F42" s="1029">
        <v>5766.0281765663813</v>
      </c>
      <c r="G42" s="1029">
        <v>1424.9405811276888</v>
      </c>
      <c r="H42" s="1028">
        <v>2538.0344433093073</v>
      </c>
      <c r="I42" s="1028">
        <v>2252.8451928232912</v>
      </c>
      <c r="J42" s="1028">
        <v>31</v>
      </c>
      <c r="K42" s="1028">
        <v>516.6397724566242</v>
      </c>
      <c r="L42" s="1028">
        <v>867.7702076320063</v>
      </c>
      <c r="M42" s="1028">
        <v>797.43649478599798</v>
      </c>
      <c r="N42" s="1028">
        <v>39.998717948662744</v>
      </c>
      <c r="O42" s="1028">
        <v>285.18925048601579</v>
      </c>
      <c r="P42" s="1028">
        <v>6</v>
      </c>
      <c r="Q42" s="1028">
        <v>84</v>
      </c>
      <c r="R42" s="1028">
        <v>118.67431952236483</v>
      </c>
      <c r="S42" s="1028">
        <v>74.514930963650997</v>
      </c>
      <c r="T42" s="1028">
        <v>2</v>
      </c>
      <c r="U42" s="1028">
        <v>1625.3179155711714</v>
      </c>
      <c r="V42" s="1028">
        <v>733.25591292823731</v>
      </c>
      <c r="W42" s="1028">
        <v>1</v>
      </c>
      <c r="X42" s="1028">
        <v>94.585714285654106</v>
      </c>
      <c r="Y42" s="1028">
        <v>254.39175824099109</v>
      </c>
      <c r="Z42" s="1028">
        <v>356.58201183009288</v>
      </c>
      <c r="AA42" s="1028">
        <v>26.696428571499276</v>
      </c>
      <c r="AB42" s="1028">
        <v>892.0620026429342</v>
      </c>
      <c r="AC42" s="1028">
        <v>22.181824456184469</v>
      </c>
      <c r="AD42" s="1028">
        <v>216.90896377234338</v>
      </c>
      <c r="AE42" s="1028">
        <v>344.78076922893098</v>
      </c>
      <c r="AF42" s="1028">
        <v>302.19044518547526</v>
      </c>
      <c r="AG42" s="1028">
        <v>6</v>
      </c>
      <c r="AH42" s="121"/>
      <c r="AI42" s="62" t="s">
        <v>670</v>
      </c>
      <c r="AJ42" s="121"/>
      <c r="AK42" s="122"/>
      <c r="AL42" s="1028">
        <v>1595.7202740831121</v>
      </c>
      <c r="AM42" s="1028">
        <v>1499.96265753232</v>
      </c>
      <c r="AN42" s="1028">
        <v>63.99615384625929</v>
      </c>
      <c r="AO42" s="1028">
        <v>251.27490842528556</v>
      </c>
      <c r="AP42" s="1028">
        <v>690.47021750238059</v>
      </c>
      <c r="AQ42" s="1028">
        <v>472.3239418609586</v>
      </c>
      <c r="AR42" s="1028">
        <v>21.897435897435898</v>
      </c>
      <c r="AS42" s="1028">
        <v>95.757616550792108</v>
      </c>
      <c r="AT42" s="1028">
        <v>4</v>
      </c>
      <c r="AU42" s="1028">
        <v>24</v>
      </c>
      <c r="AV42" s="1028">
        <v>54.757616550792108</v>
      </c>
      <c r="AW42" s="1028">
        <v>12</v>
      </c>
      <c r="AX42" s="1029">
        <v>1</v>
      </c>
      <c r="AY42" s="1029">
        <v>1431.8961247304796</v>
      </c>
      <c r="AZ42" s="1029">
        <v>1279.9644132825329</v>
      </c>
      <c r="BA42" s="1029">
        <v>10</v>
      </c>
      <c r="BB42" s="1029">
        <v>238.7371794869035</v>
      </c>
      <c r="BC42" s="1029">
        <v>628.08963030872985</v>
      </c>
      <c r="BD42" s="1029">
        <v>390.01260348682865</v>
      </c>
      <c r="BE42" s="1029">
        <v>13.125000000070703</v>
      </c>
      <c r="BF42" s="1029">
        <v>151.93171144794695</v>
      </c>
      <c r="BG42" s="1029">
        <v>0</v>
      </c>
      <c r="BH42" s="1029">
        <v>11.049999999944797</v>
      </c>
      <c r="BI42" s="1029">
        <v>102.01002985390431</v>
      </c>
      <c r="BJ42" s="1029">
        <v>36.871681594097851</v>
      </c>
      <c r="BK42" s="1029">
        <v>2</v>
      </c>
      <c r="BL42" s="1029">
        <v>0</v>
      </c>
      <c r="BM42" s="1029">
        <v>0</v>
      </c>
      <c r="BN42" s="1029">
        <v>0</v>
      </c>
    </row>
    <row r="43" spans="1:66" ht="13.7" customHeight="1">
      <c r="A43" s="121"/>
      <c r="B43" s="62" t="s">
        <v>671</v>
      </c>
      <c r="C43" s="121"/>
      <c r="D43" s="122"/>
      <c r="E43" s="1028">
        <v>6339.9809412472814</v>
      </c>
      <c r="F43" s="1029">
        <v>4860.4628482361968</v>
      </c>
      <c r="G43" s="1029">
        <v>1479.5180930110846</v>
      </c>
      <c r="H43" s="1028">
        <v>2659.2776168200967</v>
      </c>
      <c r="I43" s="1028">
        <v>2292.2776168200967</v>
      </c>
      <c r="J43" s="1028">
        <v>41</v>
      </c>
      <c r="K43" s="1028">
        <v>490.32857142920409</v>
      </c>
      <c r="L43" s="1028">
        <v>918.99999999884903</v>
      </c>
      <c r="M43" s="1028">
        <v>771.87142857189076</v>
      </c>
      <c r="N43" s="1028">
        <v>70.077616820152912</v>
      </c>
      <c r="O43" s="1028">
        <v>367</v>
      </c>
      <c r="P43" s="1028">
        <v>15</v>
      </c>
      <c r="Q43" s="1028">
        <v>112</v>
      </c>
      <c r="R43" s="1028">
        <v>134</v>
      </c>
      <c r="S43" s="1028">
        <v>100</v>
      </c>
      <c r="T43" s="1028">
        <v>6</v>
      </c>
      <c r="U43" s="1028">
        <v>1937.2604672831521</v>
      </c>
      <c r="V43" s="1028">
        <v>1019.1352314146488</v>
      </c>
      <c r="W43" s="1028">
        <v>30</v>
      </c>
      <c r="X43" s="1028">
        <v>125.30000000021087</v>
      </c>
      <c r="Y43" s="1028">
        <v>290.38571428691938</v>
      </c>
      <c r="Z43" s="1028">
        <v>500.44951712751856</v>
      </c>
      <c r="AA43" s="1028">
        <v>73</v>
      </c>
      <c r="AB43" s="1028">
        <v>918.12523586850352</v>
      </c>
      <c r="AC43" s="1028">
        <v>34</v>
      </c>
      <c r="AD43" s="1028">
        <v>211.54047619058997</v>
      </c>
      <c r="AE43" s="1028">
        <v>393.82142857194577</v>
      </c>
      <c r="AF43" s="1028">
        <v>259.76333110596772</v>
      </c>
      <c r="AG43" s="1028">
        <v>19</v>
      </c>
      <c r="AH43" s="121"/>
      <c r="AI43" s="62" t="s">
        <v>671</v>
      </c>
      <c r="AJ43" s="121"/>
      <c r="AK43" s="122"/>
      <c r="AL43" s="1028">
        <v>1093.9928571443184</v>
      </c>
      <c r="AM43" s="1028">
        <v>986.85000000146124</v>
      </c>
      <c r="AN43" s="1028">
        <v>15</v>
      </c>
      <c r="AO43" s="1028">
        <v>242.89285714338433</v>
      </c>
      <c r="AP43" s="1028">
        <v>403.52142857252824</v>
      </c>
      <c r="AQ43" s="1028">
        <v>319.43571428554867</v>
      </c>
      <c r="AR43" s="1028">
        <v>6</v>
      </c>
      <c r="AS43" s="1028">
        <v>107.14285714285714</v>
      </c>
      <c r="AT43" s="1028">
        <v>2</v>
      </c>
      <c r="AU43" s="1028">
        <v>46.571428571428569</v>
      </c>
      <c r="AV43" s="1028">
        <v>42.571428571428569</v>
      </c>
      <c r="AW43" s="1028">
        <v>16</v>
      </c>
      <c r="AX43" s="1029">
        <v>0</v>
      </c>
      <c r="AY43" s="1029">
        <v>649.44999999971469</v>
      </c>
      <c r="AZ43" s="1029">
        <v>562.19999999999072</v>
      </c>
      <c r="BA43" s="1029">
        <v>18</v>
      </c>
      <c r="BB43" s="1029">
        <v>163.35000000092907</v>
      </c>
      <c r="BC43" s="1029">
        <v>202.74999999917196</v>
      </c>
      <c r="BD43" s="1029">
        <v>156.09999999988958</v>
      </c>
      <c r="BE43" s="1029">
        <v>22</v>
      </c>
      <c r="BF43" s="1029">
        <v>87.249999999723983</v>
      </c>
      <c r="BG43" s="1029">
        <v>0</v>
      </c>
      <c r="BH43" s="1029">
        <v>19.049999999944795</v>
      </c>
      <c r="BI43" s="1029">
        <v>42.199999999779187</v>
      </c>
      <c r="BJ43" s="1029">
        <v>24</v>
      </c>
      <c r="BK43" s="1029">
        <v>2</v>
      </c>
      <c r="BL43" s="1029">
        <v>0</v>
      </c>
      <c r="BM43" s="1029">
        <v>0</v>
      </c>
      <c r="BN43" s="1029">
        <v>0</v>
      </c>
    </row>
    <row r="44" spans="1:66" ht="13.7" customHeight="1">
      <c r="A44" s="121"/>
      <c r="B44" s="62" t="s">
        <v>672</v>
      </c>
      <c r="C44" s="121"/>
      <c r="D44" s="122"/>
      <c r="E44" s="1028">
        <v>12137</v>
      </c>
      <c r="F44" s="1029">
        <v>9912</v>
      </c>
      <c r="G44" s="1029">
        <v>2225</v>
      </c>
      <c r="H44" s="1028">
        <v>5648</v>
      </c>
      <c r="I44" s="1028">
        <v>4865</v>
      </c>
      <c r="J44" s="1028">
        <v>157</v>
      </c>
      <c r="K44" s="1028">
        <v>1240</v>
      </c>
      <c r="L44" s="1028">
        <v>1726</v>
      </c>
      <c r="M44" s="1028">
        <v>1631</v>
      </c>
      <c r="N44" s="1028">
        <v>111</v>
      </c>
      <c r="O44" s="1028">
        <v>783</v>
      </c>
      <c r="P44" s="1028">
        <v>26</v>
      </c>
      <c r="Q44" s="1028">
        <v>252</v>
      </c>
      <c r="R44" s="1028">
        <v>300</v>
      </c>
      <c r="S44" s="1028">
        <v>192</v>
      </c>
      <c r="T44" s="1028">
        <v>13</v>
      </c>
      <c r="U44" s="1028">
        <v>3016</v>
      </c>
      <c r="V44" s="1028">
        <v>1838</v>
      </c>
      <c r="W44" s="1028">
        <v>53</v>
      </c>
      <c r="X44" s="1028">
        <v>330</v>
      </c>
      <c r="Y44" s="1028">
        <v>568</v>
      </c>
      <c r="Z44" s="1028">
        <v>799</v>
      </c>
      <c r="AA44" s="1028">
        <v>88</v>
      </c>
      <c r="AB44" s="1028">
        <v>1178</v>
      </c>
      <c r="AC44" s="1028">
        <v>61</v>
      </c>
      <c r="AD44" s="1028">
        <v>324</v>
      </c>
      <c r="AE44" s="1028">
        <v>466</v>
      </c>
      <c r="AF44" s="1028">
        <v>319</v>
      </c>
      <c r="AG44" s="1028">
        <v>8</v>
      </c>
      <c r="AH44" s="121"/>
      <c r="AI44" s="62" t="s">
        <v>672</v>
      </c>
      <c r="AJ44" s="121"/>
      <c r="AK44" s="122"/>
      <c r="AL44" s="1028">
        <v>1925</v>
      </c>
      <c r="AM44" s="1028">
        <v>1811</v>
      </c>
      <c r="AN44" s="1028">
        <v>28</v>
      </c>
      <c r="AO44" s="1028">
        <v>404</v>
      </c>
      <c r="AP44" s="1028">
        <v>578</v>
      </c>
      <c r="AQ44" s="1028">
        <v>733</v>
      </c>
      <c r="AR44" s="1028">
        <v>68</v>
      </c>
      <c r="AS44" s="1028">
        <v>114</v>
      </c>
      <c r="AT44" s="1028">
        <v>3</v>
      </c>
      <c r="AU44" s="1028">
        <v>41</v>
      </c>
      <c r="AV44" s="1028">
        <v>45</v>
      </c>
      <c r="AW44" s="1028">
        <v>23</v>
      </c>
      <c r="AX44" s="1029">
        <v>2</v>
      </c>
      <c r="AY44" s="1029">
        <v>1548</v>
      </c>
      <c r="AZ44" s="1029">
        <v>1398</v>
      </c>
      <c r="BA44" s="1029">
        <v>74</v>
      </c>
      <c r="BB44" s="1029">
        <v>500</v>
      </c>
      <c r="BC44" s="1029">
        <v>387</v>
      </c>
      <c r="BD44" s="1029">
        <v>415</v>
      </c>
      <c r="BE44" s="1029">
        <v>22</v>
      </c>
      <c r="BF44" s="1029">
        <v>150</v>
      </c>
      <c r="BG44" s="1029">
        <v>5</v>
      </c>
      <c r="BH44" s="1029">
        <v>30</v>
      </c>
      <c r="BI44" s="1029">
        <v>44</v>
      </c>
      <c r="BJ44" s="1029">
        <v>71</v>
      </c>
      <c r="BK44" s="1029">
        <v>0</v>
      </c>
      <c r="BL44" s="1029">
        <v>0</v>
      </c>
      <c r="BM44" s="1029">
        <v>0</v>
      </c>
      <c r="BN44" s="1029">
        <v>0</v>
      </c>
    </row>
    <row r="45" spans="1:66" ht="13.7" customHeight="1">
      <c r="A45" s="121"/>
      <c r="B45" s="62" t="s">
        <v>673</v>
      </c>
      <c r="C45" s="121"/>
      <c r="D45" s="122"/>
      <c r="E45" s="1028">
        <v>6318</v>
      </c>
      <c r="F45" s="1029">
        <v>4997</v>
      </c>
      <c r="G45" s="1029">
        <v>1321</v>
      </c>
      <c r="H45" s="1028">
        <v>3545</v>
      </c>
      <c r="I45" s="1028">
        <v>2921</v>
      </c>
      <c r="J45" s="1028">
        <v>96</v>
      </c>
      <c r="K45" s="1028">
        <v>808</v>
      </c>
      <c r="L45" s="1028">
        <v>837</v>
      </c>
      <c r="M45" s="1028">
        <v>1148</v>
      </c>
      <c r="N45" s="1028">
        <v>32</v>
      </c>
      <c r="O45" s="1028">
        <v>624</v>
      </c>
      <c r="P45" s="1028">
        <v>44</v>
      </c>
      <c r="Q45" s="1028">
        <v>227</v>
      </c>
      <c r="R45" s="1028">
        <v>198</v>
      </c>
      <c r="S45" s="1028">
        <v>155</v>
      </c>
      <c r="T45" s="1028">
        <v>0</v>
      </c>
      <c r="U45" s="1028">
        <v>1329</v>
      </c>
      <c r="V45" s="1028">
        <v>801</v>
      </c>
      <c r="W45" s="1028">
        <v>1</v>
      </c>
      <c r="X45" s="1028">
        <v>73</v>
      </c>
      <c r="Y45" s="1028">
        <v>205</v>
      </c>
      <c r="Z45" s="1028">
        <v>490</v>
      </c>
      <c r="AA45" s="1028">
        <v>32</v>
      </c>
      <c r="AB45" s="1028">
        <v>528</v>
      </c>
      <c r="AC45" s="1028">
        <v>11</v>
      </c>
      <c r="AD45" s="1028">
        <v>148</v>
      </c>
      <c r="AE45" s="1028">
        <v>171</v>
      </c>
      <c r="AF45" s="1028">
        <v>197</v>
      </c>
      <c r="AG45" s="1028">
        <v>1</v>
      </c>
      <c r="AH45" s="121"/>
      <c r="AI45" s="62" t="s">
        <v>673</v>
      </c>
      <c r="AJ45" s="121"/>
      <c r="AK45" s="122"/>
      <c r="AL45" s="1028">
        <v>881</v>
      </c>
      <c r="AM45" s="1028">
        <v>718</v>
      </c>
      <c r="AN45" s="1028">
        <v>9</v>
      </c>
      <c r="AO45" s="1028">
        <v>71</v>
      </c>
      <c r="AP45" s="1028">
        <v>195</v>
      </c>
      <c r="AQ45" s="1028">
        <v>300</v>
      </c>
      <c r="AR45" s="1028">
        <v>143</v>
      </c>
      <c r="AS45" s="1028">
        <v>163</v>
      </c>
      <c r="AT45" s="1028">
        <v>5</v>
      </c>
      <c r="AU45" s="1028">
        <v>35</v>
      </c>
      <c r="AV45" s="1028">
        <v>86</v>
      </c>
      <c r="AW45" s="1028">
        <v>35</v>
      </c>
      <c r="AX45" s="1029">
        <v>2</v>
      </c>
      <c r="AY45" s="1029">
        <v>563</v>
      </c>
      <c r="AZ45" s="1029">
        <v>557</v>
      </c>
      <c r="BA45" s="1029">
        <v>2</v>
      </c>
      <c r="BB45" s="1029">
        <v>304</v>
      </c>
      <c r="BC45" s="1029">
        <v>117</v>
      </c>
      <c r="BD45" s="1029">
        <v>127</v>
      </c>
      <c r="BE45" s="1029">
        <v>7</v>
      </c>
      <c r="BF45" s="1029">
        <v>6</v>
      </c>
      <c r="BG45" s="1029">
        <v>0</v>
      </c>
      <c r="BH45" s="1029">
        <v>0</v>
      </c>
      <c r="BI45" s="1029">
        <v>4</v>
      </c>
      <c r="BJ45" s="1029">
        <v>2</v>
      </c>
      <c r="BK45" s="1029">
        <v>0</v>
      </c>
      <c r="BL45" s="1029">
        <v>0</v>
      </c>
      <c r="BM45" s="1029">
        <v>0</v>
      </c>
      <c r="BN45" s="1029">
        <v>0</v>
      </c>
    </row>
    <row r="46" spans="1:66" ht="13.7" customHeight="1">
      <c r="A46" s="1045" t="s">
        <v>674</v>
      </c>
      <c r="B46" s="1045"/>
      <c r="C46" s="1045"/>
      <c r="D46" s="122"/>
      <c r="E46" s="1028"/>
      <c r="F46" s="1028"/>
      <c r="G46" s="1028"/>
      <c r="H46" s="1028"/>
      <c r="I46" s="1028"/>
      <c r="J46" s="1028"/>
      <c r="K46" s="1028"/>
      <c r="L46" s="1028"/>
      <c r="M46" s="1028"/>
      <c r="N46" s="1028"/>
      <c r="O46" s="1028"/>
      <c r="P46" s="1028"/>
      <c r="Q46" s="1028"/>
      <c r="R46" s="1028"/>
      <c r="S46" s="1028"/>
      <c r="T46" s="1028"/>
      <c r="U46" s="1028"/>
      <c r="V46" s="1028"/>
      <c r="W46" s="1028"/>
      <c r="X46" s="1028"/>
      <c r="Y46" s="1028"/>
      <c r="Z46" s="1028"/>
      <c r="AA46" s="1028"/>
      <c r="AB46" s="1028"/>
      <c r="AC46" s="1028"/>
      <c r="AD46" s="1028"/>
      <c r="AE46" s="1028"/>
      <c r="AF46" s="1028"/>
      <c r="AG46" s="1028"/>
      <c r="AH46" s="1045" t="s">
        <v>674</v>
      </c>
      <c r="AI46" s="1045"/>
      <c r="AJ46" s="1045"/>
      <c r="AK46" s="122"/>
      <c r="AL46" s="1028"/>
      <c r="AM46" s="1028"/>
      <c r="AN46" s="1028"/>
      <c r="AO46" s="1028"/>
      <c r="AP46" s="1028"/>
      <c r="AQ46" s="1028"/>
      <c r="AR46" s="1028"/>
      <c r="AS46" s="1028"/>
      <c r="AT46" s="1028"/>
      <c r="AU46" s="1028"/>
      <c r="AV46" s="1028"/>
      <c r="AW46" s="1028"/>
      <c r="AX46" s="1028"/>
      <c r="AY46" s="1028"/>
      <c r="AZ46" s="1028"/>
      <c r="BA46" s="1028"/>
      <c r="BB46" s="1028"/>
      <c r="BC46" s="1028"/>
      <c r="BD46" s="1028"/>
      <c r="BE46" s="1028"/>
      <c r="BF46" s="1028"/>
      <c r="BG46" s="1028"/>
      <c r="BH46" s="1028"/>
      <c r="BI46" s="1028"/>
      <c r="BJ46" s="1028"/>
      <c r="BK46" s="1028"/>
      <c r="BL46" s="1028"/>
      <c r="BM46" s="1028"/>
      <c r="BN46" s="1028"/>
    </row>
    <row r="47" spans="1:66" ht="13.7" customHeight="1">
      <c r="A47" s="121"/>
      <c r="B47" s="62" t="s">
        <v>664</v>
      </c>
      <c r="C47" s="121"/>
      <c r="D47" s="122"/>
      <c r="E47" s="1028">
        <v>15463.183586241092</v>
      </c>
      <c r="F47" s="1029">
        <v>11402.621793471651</v>
      </c>
      <c r="G47" s="1029">
        <v>4060.5617927694225</v>
      </c>
      <c r="H47" s="1028">
        <v>2215.9053270755621</v>
      </c>
      <c r="I47" s="1028">
        <v>2017.3036242494081</v>
      </c>
      <c r="J47" s="1028">
        <v>32.276094277479714</v>
      </c>
      <c r="K47" s="1028">
        <v>167.86992744301006</v>
      </c>
      <c r="L47" s="1028">
        <v>764.42486240488699</v>
      </c>
      <c r="M47" s="1028">
        <v>868.95991430700474</v>
      </c>
      <c r="N47" s="1028">
        <v>183.77282581702599</v>
      </c>
      <c r="O47" s="1028">
        <v>198.60170282615391</v>
      </c>
      <c r="P47" s="1028">
        <v>3.0740740740740744</v>
      </c>
      <c r="Q47" s="1028">
        <v>51.880730432102226</v>
      </c>
      <c r="R47" s="1028">
        <v>81.135315325448843</v>
      </c>
      <c r="S47" s="1028">
        <v>61.511582994528808</v>
      </c>
      <c r="T47" s="1028">
        <v>1</v>
      </c>
      <c r="U47" s="1028">
        <v>5152.5374753530969</v>
      </c>
      <c r="V47" s="1028">
        <v>2702.1139840946435</v>
      </c>
      <c r="W47" s="1028">
        <v>3</v>
      </c>
      <c r="X47" s="1028">
        <v>454.4846764003031</v>
      </c>
      <c r="Y47" s="1028">
        <v>1023.0129182057797</v>
      </c>
      <c r="Z47" s="1028">
        <v>1113.1421662442153</v>
      </c>
      <c r="AA47" s="1028">
        <v>108.47422324434775</v>
      </c>
      <c r="AB47" s="1028">
        <v>2450.4234912584584</v>
      </c>
      <c r="AC47" s="1028">
        <v>41.42489026477844</v>
      </c>
      <c r="AD47" s="1028">
        <v>443.68263989294343</v>
      </c>
      <c r="AE47" s="1028">
        <v>988.77194887828648</v>
      </c>
      <c r="AF47" s="1028">
        <v>935.1262279249554</v>
      </c>
      <c r="AG47" s="1028">
        <v>41.41778429749418</v>
      </c>
      <c r="AH47" s="121"/>
      <c r="AI47" s="62" t="s">
        <v>664</v>
      </c>
      <c r="AJ47" s="121"/>
      <c r="AK47" s="122"/>
      <c r="AL47" s="1028">
        <v>1733.0192238151617</v>
      </c>
      <c r="AM47" s="1028">
        <v>1620.6990003380079</v>
      </c>
      <c r="AN47" s="1028">
        <v>1</v>
      </c>
      <c r="AO47" s="1028">
        <v>237.8524798371335</v>
      </c>
      <c r="AP47" s="1028">
        <v>494.18770323541264</v>
      </c>
      <c r="AQ47" s="1028">
        <v>800.00069760528015</v>
      </c>
      <c r="AR47" s="1028">
        <v>87.658119660181384</v>
      </c>
      <c r="AS47" s="1028">
        <v>112.32022347715385</v>
      </c>
      <c r="AT47" s="1028">
        <v>0</v>
      </c>
      <c r="AU47" s="1028">
        <v>0</v>
      </c>
      <c r="AV47" s="1028">
        <v>62.327358823924925</v>
      </c>
      <c r="AW47" s="1028">
        <v>46.867864653158222</v>
      </c>
      <c r="AX47" s="1029">
        <v>3.1250000000707017</v>
      </c>
      <c r="AY47" s="1029">
        <v>3725.2561778664858</v>
      </c>
      <c r="AZ47" s="1029">
        <v>3077.5808861024448</v>
      </c>
      <c r="BA47" s="1029">
        <v>74.453841426799301</v>
      </c>
      <c r="BB47" s="1029">
        <v>529.9865042459362</v>
      </c>
      <c r="BC47" s="1029">
        <v>728.33589175994439</v>
      </c>
      <c r="BD47" s="1029">
        <v>1576.784558651291</v>
      </c>
      <c r="BE47" s="1029">
        <v>168.02009001847279</v>
      </c>
      <c r="BF47" s="1029">
        <v>647.67529176404207</v>
      </c>
      <c r="BG47" s="1029">
        <v>0</v>
      </c>
      <c r="BH47" s="1029">
        <v>153.84834296817323</v>
      </c>
      <c r="BI47" s="1029">
        <v>87.473341106124465</v>
      </c>
      <c r="BJ47" s="1029">
        <v>357.92613515531826</v>
      </c>
      <c r="BK47" s="1029">
        <v>48.42747253442603</v>
      </c>
      <c r="BL47" s="1029">
        <v>2636.4653821307757</v>
      </c>
      <c r="BM47" s="1029">
        <v>1984.92429868716</v>
      </c>
      <c r="BN47" s="1029">
        <v>651.541083443616</v>
      </c>
    </row>
    <row r="48" spans="1:66" ht="13.7" customHeight="1">
      <c r="A48" s="121"/>
      <c r="B48" s="62" t="s">
        <v>665</v>
      </c>
      <c r="C48" s="121"/>
      <c r="D48" s="122"/>
      <c r="E48" s="1028">
        <v>7512.9233933991472</v>
      </c>
      <c r="F48" s="1029">
        <v>5599.1179772048581</v>
      </c>
      <c r="G48" s="1029">
        <v>1913.8054161942944</v>
      </c>
      <c r="H48" s="1028">
        <v>1106.4834305320301</v>
      </c>
      <c r="I48" s="1028">
        <v>1042.3932504624283</v>
      </c>
      <c r="J48" s="1028">
        <v>18.542264539792157</v>
      </c>
      <c r="K48" s="1028">
        <v>104.42350918656061</v>
      </c>
      <c r="L48" s="1028">
        <v>319.06864246556472</v>
      </c>
      <c r="M48" s="1028">
        <v>485.13468368355058</v>
      </c>
      <c r="N48" s="1028">
        <v>115.22415058695999</v>
      </c>
      <c r="O48" s="1028">
        <v>64.090180069601814</v>
      </c>
      <c r="P48" s="1028">
        <v>0</v>
      </c>
      <c r="Q48" s="1028">
        <v>6.2857142861104442</v>
      </c>
      <c r="R48" s="1028">
        <v>21.340740741815647</v>
      </c>
      <c r="S48" s="1028">
        <v>36.463725041675715</v>
      </c>
      <c r="T48" s="1028">
        <v>0</v>
      </c>
      <c r="U48" s="1028">
        <v>2314.2611077711508</v>
      </c>
      <c r="V48" s="1028">
        <v>1150.5255701346978</v>
      </c>
      <c r="W48" s="1028">
        <v>7.0833333332411765</v>
      </c>
      <c r="X48" s="1028">
        <v>198.50156161791492</v>
      </c>
      <c r="Y48" s="1028">
        <v>447.48132228680618</v>
      </c>
      <c r="Z48" s="1028">
        <v>466.5199747357758</v>
      </c>
      <c r="AA48" s="1028">
        <v>30.939378160959862</v>
      </c>
      <c r="AB48" s="1028">
        <v>1163.7355376364537</v>
      </c>
      <c r="AC48" s="1028">
        <v>24.276190476296399</v>
      </c>
      <c r="AD48" s="1028">
        <v>329.98274143465011</v>
      </c>
      <c r="AE48" s="1028">
        <v>364.62619845078808</v>
      </c>
      <c r="AF48" s="1028">
        <v>431.46849739775882</v>
      </c>
      <c r="AG48" s="1028">
        <v>13.381909876960021</v>
      </c>
      <c r="AH48" s="121"/>
      <c r="AI48" s="62" t="s">
        <v>665</v>
      </c>
      <c r="AJ48" s="121"/>
      <c r="AK48" s="122"/>
      <c r="AL48" s="1028">
        <v>1338.286465101286</v>
      </c>
      <c r="AM48" s="1028">
        <v>1291.1120510852977</v>
      </c>
      <c r="AN48" s="1028">
        <v>0</v>
      </c>
      <c r="AO48" s="1028">
        <v>181.59311859069584</v>
      </c>
      <c r="AP48" s="1028">
        <v>636.11507130267785</v>
      </c>
      <c r="AQ48" s="1028">
        <v>437.21532240133524</v>
      </c>
      <c r="AR48" s="1028">
        <v>36.188538790588517</v>
      </c>
      <c r="AS48" s="1028">
        <v>47.174414015988461</v>
      </c>
      <c r="AT48" s="1028">
        <v>0</v>
      </c>
      <c r="AU48" s="1028">
        <v>3.2590293983157661</v>
      </c>
      <c r="AV48" s="1028">
        <v>13.2</v>
      </c>
      <c r="AW48" s="1028">
        <v>30.715384617672697</v>
      </c>
      <c r="AX48" s="1029">
        <v>0</v>
      </c>
      <c r="AY48" s="1029">
        <v>2108.8943565817754</v>
      </c>
      <c r="AZ48" s="1029">
        <v>1667.4119860078315</v>
      </c>
      <c r="BA48" s="1029">
        <v>111.52083332675403</v>
      </c>
      <c r="BB48" s="1029">
        <v>290.06141984143818</v>
      </c>
      <c r="BC48" s="1029">
        <v>516.16150559420339</v>
      </c>
      <c r="BD48" s="1029">
        <v>676.2747607564645</v>
      </c>
      <c r="BE48" s="1029">
        <v>73.393466488971669</v>
      </c>
      <c r="BF48" s="1029">
        <v>441.48237057394346</v>
      </c>
      <c r="BG48" s="1029">
        <v>13.799999999999999</v>
      </c>
      <c r="BH48" s="1029">
        <v>103.89166666065587</v>
      </c>
      <c r="BI48" s="1029">
        <v>138.7084613915851</v>
      </c>
      <c r="BJ48" s="1029">
        <v>165.73447250356202</v>
      </c>
      <c r="BK48" s="1029">
        <v>19.347770018140505</v>
      </c>
      <c r="BL48" s="1029">
        <v>644.99803341290851</v>
      </c>
      <c r="BM48" s="1029">
        <v>447.67511951460119</v>
      </c>
      <c r="BN48" s="1029">
        <v>197.32291389830715</v>
      </c>
    </row>
    <row r="49" spans="1:66" ht="13.7" customHeight="1">
      <c r="A49" s="121"/>
      <c r="B49" s="62" t="s">
        <v>666</v>
      </c>
      <c r="C49" s="121"/>
      <c r="D49" s="122"/>
      <c r="E49" s="1028">
        <v>15055.353504373426</v>
      </c>
      <c r="F49" s="1029">
        <v>11325.112310958624</v>
      </c>
      <c r="G49" s="1029">
        <v>3730.2411934147999</v>
      </c>
      <c r="H49" s="1028">
        <v>2621.7300356162182</v>
      </c>
      <c r="I49" s="1028">
        <v>2354.4435793985181</v>
      </c>
      <c r="J49" s="1028">
        <v>1</v>
      </c>
      <c r="K49" s="1028">
        <v>395.43399400054847</v>
      </c>
      <c r="L49" s="1028">
        <v>855.70718529554631</v>
      </c>
      <c r="M49" s="1028">
        <v>985.9421179859014</v>
      </c>
      <c r="N49" s="1028">
        <v>116.36028211652091</v>
      </c>
      <c r="O49" s="1028">
        <v>267.28645621770011</v>
      </c>
      <c r="P49" s="1028">
        <v>5.8974358974358969</v>
      </c>
      <c r="Q49" s="1028">
        <v>44.280444319021548</v>
      </c>
      <c r="R49" s="1028">
        <v>128.52445092102283</v>
      </c>
      <c r="S49" s="1028">
        <v>83.35335584970484</v>
      </c>
      <c r="T49" s="1028">
        <v>5.2307692305149773</v>
      </c>
      <c r="U49" s="1028">
        <v>4362.0491741854039</v>
      </c>
      <c r="V49" s="1028">
        <v>1933.9946016652461</v>
      </c>
      <c r="W49" s="1028">
        <v>46.148717948717952</v>
      </c>
      <c r="X49" s="1028">
        <v>463.81231997596291</v>
      </c>
      <c r="Y49" s="1028">
        <v>625.02247836551248</v>
      </c>
      <c r="Z49" s="1028">
        <v>736.86679606579264</v>
      </c>
      <c r="AA49" s="1028">
        <v>62.144289309259761</v>
      </c>
      <c r="AB49" s="1028">
        <v>2428.0545725201578</v>
      </c>
      <c r="AC49" s="1028">
        <v>118.94474069502182</v>
      </c>
      <c r="AD49" s="1028">
        <v>673.85693549486223</v>
      </c>
      <c r="AE49" s="1028">
        <v>940.72729957162392</v>
      </c>
      <c r="AF49" s="1028">
        <v>660.78784264432443</v>
      </c>
      <c r="AG49" s="1028">
        <v>33.737754114326179</v>
      </c>
      <c r="AH49" s="121"/>
      <c r="AI49" s="62" t="s">
        <v>666</v>
      </c>
      <c r="AJ49" s="121"/>
      <c r="AK49" s="122"/>
      <c r="AL49" s="1028">
        <v>2862.6758001437574</v>
      </c>
      <c r="AM49" s="1028">
        <v>2707.6776682039822</v>
      </c>
      <c r="AN49" s="1028">
        <v>43.625000015020831</v>
      </c>
      <c r="AO49" s="1028">
        <v>607.36588260484712</v>
      </c>
      <c r="AP49" s="1028">
        <v>927.36253640828954</v>
      </c>
      <c r="AQ49" s="1028">
        <v>1070.054476184637</v>
      </c>
      <c r="AR49" s="1028">
        <v>59.269772991187764</v>
      </c>
      <c r="AS49" s="1028">
        <v>154.99813193977536</v>
      </c>
      <c r="AT49" s="1028">
        <v>0</v>
      </c>
      <c r="AU49" s="1028">
        <v>15.129032258064516</v>
      </c>
      <c r="AV49" s="1028">
        <v>65.51282052023771</v>
      </c>
      <c r="AW49" s="1028">
        <v>74.356279161473168</v>
      </c>
      <c r="AX49" s="1029">
        <v>0</v>
      </c>
      <c r="AY49" s="1029">
        <v>4191.0037217935769</v>
      </c>
      <c r="AZ49" s="1029">
        <v>3582.6126518280639</v>
      </c>
      <c r="BA49" s="1029">
        <v>134.93003714257549</v>
      </c>
      <c r="BB49" s="1029">
        <v>340.18691259968614</v>
      </c>
      <c r="BC49" s="1029">
        <v>1796.4953782511725</v>
      </c>
      <c r="BD49" s="1029">
        <v>1291.0310930667924</v>
      </c>
      <c r="BE49" s="1029">
        <v>19.969230767837502</v>
      </c>
      <c r="BF49" s="1029">
        <v>608.39106996551345</v>
      </c>
      <c r="BG49" s="1029">
        <v>0</v>
      </c>
      <c r="BH49" s="1029">
        <v>110.39298788337638</v>
      </c>
      <c r="BI49" s="1029">
        <v>228.60104811739808</v>
      </c>
      <c r="BJ49" s="1029">
        <v>253.31928375795667</v>
      </c>
      <c r="BK49" s="1029">
        <v>16.077750206782465</v>
      </c>
      <c r="BL49" s="1029">
        <v>1017.8947726344646</v>
      </c>
      <c r="BM49" s="1029">
        <v>746.38380986281095</v>
      </c>
      <c r="BN49" s="1029">
        <v>271.51096277165379</v>
      </c>
    </row>
    <row r="50" spans="1:66" ht="13.7" customHeight="1">
      <c r="A50" s="661"/>
      <c r="B50" s="62" t="s">
        <v>667</v>
      </c>
      <c r="C50" s="661"/>
      <c r="D50" s="122"/>
      <c r="E50" s="1028">
        <v>24542.610097246197</v>
      </c>
      <c r="F50" s="1029">
        <v>18885.270609172701</v>
      </c>
      <c r="G50" s="1029">
        <v>5657.3394880735068</v>
      </c>
      <c r="H50" s="1028">
        <v>6758.7386056285159</v>
      </c>
      <c r="I50" s="1028">
        <v>5962.5771142260592</v>
      </c>
      <c r="J50" s="1028">
        <v>61.307407405141149</v>
      </c>
      <c r="K50" s="1028">
        <v>1044.1865918403628</v>
      </c>
      <c r="L50" s="1028">
        <v>2079.2178264386266</v>
      </c>
      <c r="M50" s="1028">
        <v>2476.5742097431453</v>
      </c>
      <c r="N50" s="1028">
        <v>301.29107879878813</v>
      </c>
      <c r="O50" s="1028">
        <v>796.16149140245511</v>
      </c>
      <c r="P50" s="1028">
        <v>26.722642710187248</v>
      </c>
      <c r="Q50" s="1028">
        <v>287.55503512734367</v>
      </c>
      <c r="R50" s="1028">
        <v>282.89060874042559</v>
      </c>
      <c r="S50" s="1028">
        <v>183.61913075053491</v>
      </c>
      <c r="T50" s="1028">
        <v>15.374074073963669</v>
      </c>
      <c r="U50" s="1028">
        <v>6287.3686254802888</v>
      </c>
      <c r="V50" s="1028">
        <v>2579.8845278714739</v>
      </c>
      <c r="W50" s="1028">
        <v>58.602590004411958</v>
      </c>
      <c r="X50" s="1028">
        <v>594.30884221018448</v>
      </c>
      <c r="Y50" s="1028">
        <v>811.10253385418014</v>
      </c>
      <c r="Z50" s="1028">
        <v>1036.5732218525188</v>
      </c>
      <c r="AA50" s="1028">
        <v>79.297339950178355</v>
      </c>
      <c r="AB50" s="1028">
        <v>3707.4840976088153</v>
      </c>
      <c r="AC50" s="1028">
        <v>92.832636345178685</v>
      </c>
      <c r="AD50" s="1028">
        <v>1026.2970908293905</v>
      </c>
      <c r="AE50" s="1028">
        <v>1401.648068468347</v>
      </c>
      <c r="AF50" s="1028">
        <v>1154.4209554942149</v>
      </c>
      <c r="AG50" s="1028">
        <v>32.285346471683738</v>
      </c>
      <c r="AH50" s="661"/>
      <c r="AI50" s="62" t="s">
        <v>667</v>
      </c>
      <c r="AJ50" s="661"/>
      <c r="AK50" s="122"/>
      <c r="AL50" s="1028">
        <v>4384.4442226372603</v>
      </c>
      <c r="AM50" s="1028">
        <v>4225.6625763057609</v>
      </c>
      <c r="AN50" s="1028">
        <v>28.66614906843974</v>
      </c>
      <c r="AO50" s="1028">
        <v>489.79271715426671</v>
      </c>
      <c r="AP50" s="1028">
        <v>2010.6593673708239</v>
      </c>
      <c r="AQ50" s="1028">
        <v>1640.2721930850637</v>
      </c>
      <c r="AR50" s="1028">
        <v>56.272149627166435</v>
      </c>
      <c r="AS50" s="1028">
        <v>158.78164633149942</v>
      </c>
      <c r="AT50" s="1028">
        <v>0</v>
      </c>
      <c r="AU50" s="1028">
        <v>24.822635288020244</v>
      </c>
      <c r="AV50" s="1028">
        <v>82.61600813567108</v>
      </c>
      <c r="AW50" s="1028">
        <v>47.932226374802362</v>
      </c>
      <c r="AX50" s="1029">
        <v>3.4107765330057354</v>
      </c>
      <c r="AY50" s="1029">
        <v>6957.1782281921833</v>
      </c>
      <c r="AZ50" s="1029">
        <v>5981.7659754596998</v>
      </c>
      <c r="BA50" s="1029">
        <v>140.65236814558239</v>
      </c>
      <c r="BB50" s="1029">
        <v>1285.9805797168576</v>
      </c>
      <c r="BC50" s="1029">
        <v>1889.4504511651648</v>
      </c>
      <c r="BD50" s="1029">
        <v>2539.9400074901187</v>
      </c>
      <c r="BE50" s="1029">
        <v>125.74256894197595</v>
      </c>
      <c r="BF50" s="1029">
        <v>975.41225273248403</v>
      </c>
      <c r="BG50" s="1029">
        <v>16.423913043024562</v>
      </c>
      <c r="BH50" s="1029">
        <v>137.09886253710559</v>
      </c>
      <c r="BI50" s="1029">
        <v>447.97785049505029</v>
      </c>
      <c r="BJ50" s="1029">
        <v>353.418185070128</v>
      </c>
      <c r="BK50" s="1029">
        <v>20.49344158717556</v>
      </c>
      <c r="BL50" s="1029">
        <v>154.88041530796258</v>
      </c>
      <c r="BM50" s="1029">
        <v>135.3804153097085</v>
      </c>
      <c r="BN50" s="1029">
        <v>19.499999998254083</v>
      </c>
    </row>
    <row r="51" spans="1:66" ht="13.7" customHeight="1">
      <c r="A51" s="661"/>
      <c r="B51" s="62" t="s">
        <v>668</v>
      </c>
      <c r="C51" s="661"/>
      <c r="D51" s="122"/>
      <c r="E51" s="1028">
        <v>15934.669513923896</v>
      </c>
      <c r="F51" s="1029">
        <v>12396.110420928695</v>
      </c>
      <c r="G51" s="1029">
        <v>3538.5590929951977</v>
      </c>
      <c r="H51" s="1028">
        <v>3496.1634302766947</v>
      </c>
      <c r="I51" s="1028">
        <v>3215.3724343405024</v>
      </c>
      <c r="J51" s="1028">
        <v>44.76017120305135</v>
      </c>
      <c r="K51" s="1028">
        <v>496.84832906969166</v>
      </c>
      <c r="L51" s="1028">
        <v>1293.4325645562767</v>
      </c>
      <c r="M51" s="1028">
        <v>1204.1279648208913</v>
      </c>
      <c r="N51" s="1028">
        <v>176.20340469059042</v>
      </c>
      <c r="O51" s="1028">
        <v>280.7909959361923</v>
      </c>
      <c r="P51" s="1028">
        <v>5.0434782609084845</v>
      </c>
      <c r="Q51" s="1028">
        <v>74.853918000896101</v>
      </c>
      <c r="R51" s="1028">
        <v>140.41568718426149</v>
      </c>
      <c r="S51" s="1028">
        <v>53.450439962506962</v>
      </c>
      <c r="T51" s="1028">
        <v>7.027472527619242</v>
      </c>
      <c r="U51" s="1028">
        <v>5025.8831736972315</v>
      </c>
      <c r="V51" s="1028">
        <v>2319.4149790007173</v>
      </c>
      <c r="W51" s="1028">
        <v>43.462141792310895</v>
      </c>
      <c r="X51" s="1028">
        <v>475.80909859199528</v>
      </c>
      <c r="Y51" s="1028">
        <v>762.23279493711584</v>
      </c>
      <c r="Z51" s="1028">
        <v>956.22629816843516</v>
      </c>
      <c r="AA51" s="1028">
        <v>81.68464551086106</v>
      </c>
      <c r="AB51" s="1028">
        <v>2706.4681946965129</v>
      </c>
      <c r="AC51" s="1028">
        <v>74.525640304137823</v>
      </c>
      <c r="AD51" s="1028">
        <v>839.01779908045978</v>
      </c>
      <c r="AE51" s="1028">
        <v>1044.6043987197622</v>
      </c>
      <c r="AF51" s="1028">
        <v>698.25349625345802</v>
      </c>
      <c r="AG51" s="1028">
        <v>50.066860338694177</v>
      </c>
      <c r="AH51" s="661"/>
      <c r="AI51" s="62" t="s">
        <v>668</v>
      </c>
      <c r="AJ51" s="661"/>
      <c r="AK51" s="122"/>
      <c r="AL51" s="1028">
        <v>3182.3987083577053</v>
      </c>
      <c r="AM51" s="1028">
        <v>3065.1858947038972</v>
      </c>
      <c r="AN51" s="1028">
        <v>39.776959880925794</v>
      </c>
      <c r="AO51" s="1028">
        <v>705.88777267127944</v>
      </c>
      <c r="AP51" s="1028">
        <v>1111.0027099329184</v>
      </c>
      <c r="AQ51" s="1028">
        <v>1111.9310521531941</v>
      </c>
      <c r="AR51" s="1028">
        <v>96.587400065579629</v>
      </c>
      <c r="AS51" s="1028">
        <v>117.21281365380798</v>
      </c>
      <c r="AT51" s="1028">
        <v>0</v>
      </c>
      <c r="AU51" s="1028">
        <v>35.832204636773973</v>
      </c>
      <c r="AV51" s="1028">
        <v>36.558065090527791</v>
      </c>
      <c r="AW51" s="1028">
        <v>44.822543926506199</v>
      </c>
      <c r="AX51" s="1029">
        <v>0</v>
      </c>
      <c r="AY51" s="1029">
        <v>4191.8674109757885</v>
      </c>
      <c r="AZ51" s="1029">
        <v>3776.9587175753418</v>
      </c>
      <c r="BA51" s="1029">
        <v>81.23614213442842</v>
      </c>
      <c r="BB51" s="1029">
        <v>580.18853863940524</v>
      </c>
      <c r="BC51" s="1029">
        <v>1075.3788599184543</v>
      </c>
      <c r="BD51" s="1029">
        <v>1981.9544306856419</v>
      </c>
      <c r="BE51" s="1029">
        <v>58.200746197412244</v>
      </c>
      <c r="BF51" s="1029">
        <v>414.90869340044713</v>
      </c>
      <c r="BG51" s="1029">
        <v>5.1794328112452845</v>
      </c>
      <c r="BH51" s="1029">
        <v>48.436335734695042</v>
      </c>
      <c r="BI51" s="1029">
        <v>222.92829853024162</v>
      </c>
      <c r="BJ51" s="1029">
        <v>133.0312929898345</v>
      </c>
      <c r="BK51" s="1029">
        <v>5.3333333344307272</v>
      </c>
      <c r="BL51" s="1029">
        <v>38.356790616474534</v>
      </c>
      <c r="BM51" s="1029">
        <v>19.178395308237267</v>
      </c>
      <c r="BN51" s="1029">
        <v>19.178395308237267</v>
      </c>
    </row>
    <row r="52" spans="1:66" ht="13.7" customHeight="1">
      <c r="A52" s="661"/>
      <c r="B52" s="62" t="s">
        <v>669</v>
      </c>
      <c r="C52" s="661"/>
      <c r="D52" s="122"/>
      <c r="E52" s="1028">
        <v>21864.890402973866</v>
      </c>
      <c r="F52" s="1029">
        <v>17057.250513723346</v>
      </c>
      <c r="G52" s="1029">
        <v>4807.639889250524</v>
      </c>
      <c r="H52" s="1028">
        <v>5824.0087943143726</v>
      </c>
      <c r="I52" s="1028">
        <v>5162.6701950166271</v>
      </c>
      <c r="J52" s="1028">
        <v>81.250584502227866</v>
      </c>
      <c r="K52" s="1028">
        <v>1036.5952744663464</v>
      </c>
      <c r="L52" s="1028">
        <v>2017.1276465177243</v>
      </c>
      <c r="M52" s="1028">
        <v>1841.6366309733287</v>
      </c>
      <c r="N52" s="1028">
        <v>186.0600585570015</v>
      </c>
      <c r="O52" s="1028">
        <v>661.33859929774712</v>
      </c>
      <c r="P52" s="1028">
        <v>19.266017316478376</v>
      </c>
      <c r="Q52" s="1028">
        <v>193.65376342007468</v>
      </c>
      <c r="R52" s="1028">
        <v>285.42402730951255</v>
      </c>
      <c r="S52" s="1028">
        <v>161.99479125168165</v>
      </c>
      <c r="T52" s="1028">
        <v>1</v>
      </c>
      <c r="U52" s="1028">
        <v>6314.7943433471373</v>
      </c>
      <c r="V52" s="1028">
        <v>3167.1663404767396</v>
      </c>
      <c r="W52" s="1028">
        <v>68.167131020713953</v>
      </c>
      <c r="X52" s="1028">
        <v>603.94414315723861</v>
      </c>
      <c r="Y52" s="1028">
        <v>1048.6009206345377</v>
      </c>
      <c r="Z52" s="1028">
        <v>1332.4484251559195</v>
      </c>
      <c r="AA52" s="1028">
        <v>114.00572050832953</v>
      </c>
      <c r="AB52" s="1028">
        <v>3147.6280028703977</v>
      </c>
      <c r="AC52" s="1028">
        <v>109.35909699636404</v>
      </c>
      <c r="AD52" s="1028">
        <v>876.19726899727937</v>
      </c>
      <c r="AE52" s="1028">
        <v>1173.3372522157829</v>
      </c>
      <c r="AF52" s="1028">
        <v>960.16978084405378</v>
      </c>
      <c r="AG52" s="1028">
        <v>28.564603816918751</v>
      </c>
      <c r="AH52" s="661"/>
      <c r="AI52" s="62" t="s">
        <v>669</v>
      </c>
      <c r="AJ52" s="661"/>
      <c r="AK52" s="122"/>
      <c r="AL52" s="1028">
        <v>4799.7821052525042</v>
      </c>
      <c r="AM52" s="1028">
        <v>4467.1685501611282</v>
      </c>
      <c r="AN52" s="1028">
        <v>125.43109686851786</v>
      </c>
      <c r="AO52" s="1028">
        <v>1051.2084621975482</v>
      </c>
      <c r="AP52" s="1028">
        <v>1720.7278016994917</v>
      </c>
      <c r="AQ52" s="1028">
        <v>1489.3065067441948</v>
      </c>
      <c r="AR52" s="1028">
        <v>80.494682651375953</v>
      </c>
      <c r="AS52" s="1028">
        <v>332.61355509137593</v>
      </c>
      <c r="AT52" s="1028">
        <v>5</v>
      </c>
      <c r="AU52" s="1028">
        <v>75.253030307640884</v>
      </c>
      <c r="AV52" s="1028">
        <v>122.94568876674354</v>
      </c>
      <c r="AW52" s="1028">
        <v>128.41483601699147</v>
      </c>
      <c r="AX52" s="1029">
        <v>1</v>
      </c>
      <c r="AY52" s="1029">
        <v>4926.3051600598501</v>
      </c>
      <c r="AZ52" s="1029">
        <v>4260.245428068848</v>
      </c>
      <c r="BA52" s="1029">
        <v>147.09649723637824</v>
      </c>
      <c r="BB52" s="1029">
        <v>688.19886312239123</v>
      </c>
      <c r="BC52" s="1029">
        <v>2083.5652680930339</v>
      </c>
      <c r="BD52" s="1029">
        <v>1277.2606116966399</v>
      </c>
      <c r="BE52" s="1029">
        <v>64.124187920405262</v>
      </c>
      <c r="BF52" s="1029">
        <v>666.0597319910031</v>
      </c>
      <c r="BG52" s="1029">
        <v>14.166931217129296</v>
      </c>
      <c r="BH52" s="1029">
        <v>104.09733573801277</v>
      </c>
      <c r="BI52" s="1029">
        <v>302.49403579736349</v>
      </c>
      <c r="BJ52" s="1029">
        <v>237.1116092082072</v>
      </c>
      <c r="BK52" s="1029">
        <v>8.1898200302903774</v>
      </c>
      <c r="BL52" s="1029">
        <v>0</v>
      </c>
      <c r="BM52" s="1029">
        <v>0</v>
      </c>
      <c r="BN52" s="1029">
        <v>0</v>
      </c>
    </row>
    <row r="53" spans="1:66" ht="13.7" customHeight="1">
      <c r="A53" s="661"/>
      <c r="B53" s="62" t="s">
        <v>670</v>
      </c>
      <c r="C53" s="661"/>
      <c r="D53" s="122"/>
      <c r="E53" s="1028">
        <v>6573.5300864105502</v>
      </c>
      <c r="F53" s="1029">
        <v>5290.5482817864604</v>
      </c>
      <c r="G53" s="1029">
        <v>1282.981804624088</v>
      </c>
      <c r="H53" s="1028">
        <v>2039.3864374347118</v>
      </c>
      <c r="I53" s="1028">
        <v>1846.2127194859233</v>
      </c>
      <c r="J53" s="1028">
        <v>31</v>
      </c>
      <c r="K53" s="1028">
        <v>439.97355944084762</v>
      </c>
      <c r="L53" s="1028">
        <v>721.40467509383029</v>
      </c>
      <c r="M53" s="1028">
        <v>614.75815018242997</v>
      </c>
      <c r="N53" s="1028">
        <v>39.076334768815656</v>
      </c>
      <c r="O53" s="1028">
        <v>193.17371794878864</v>
      </c>
      <c r="P53" s="1028">
        <v>2</v>
      </c>
      <c r="Q53" s="1028">
        <v>68</v>
      </c>
      <c r="R53" s="1028">
        <v>73.125000000070699</v>
      </c>
      <c r="S53" s="1028">
        <v>48.04871794871795</v>
      </c>
      <c r="T53" s="1028">
        <v>2</v>
      </c>
      <c r="U53" s="1028">
        <v>1626.812964447704</v>
      </c>
      <c r="V53" s="1028">
        <v>787.69420577114374</v>
      </c>
      <c r="W53" s="1028">
        <v>6</v>
      </c>
      <c r="X53" s="1028">
        <v>127.58571428565411</v>
      </c>
      <c r="Y53" s="1028">
        <v>263.39175824099107</v>
      </c>
      <c r="Z53" s="1028">
        <v>362.02030467299932</v>
      </c>
      <c r="AA53" s="1028">
        <v>28.696428571499276</v>
      </c>
      <c r="AB53" s="1028">
        <v>839.11875867656033</v>
      </c>
      <c r="AC53" s="1028">
        <v>23.098717948823388</v>
      </c>
      <c r="AD53" s="1028">
        <v>199.14581218775069</v>
      </c>
      <c r="AE53" s="1028">
        <v>339.58315018124915</v>
      </c>
      <c r="AF53" s="1028">
        <v>270.29107835873697</v>
      </c>
      <c r="AG53" s="1028">
        <v>7</v>
      </c>
      <c r="AH53" s="661"/>
      <c r="AI53" s="62" t="s">
        <v>670</v>
      </c>
      <c r="AJ53" s="661"/>
      <c r="AK53" s="122"/>
      <c r="AL53" s="1028">
        <v>1565.6726550355356</v>
      </c>
      <c r="AM53" s="1028">
        <v>1467.9150384847435</v>
      </c>
      <c r="AN53" s="1028">
        <v>64.99615384625929</v>
      </c>
      <c r="AO53" s="1028">
        <v>253.27490842528556</v>
      </c>
      <c r="AP53" s="1028">
        <v>670.42259845480407</v>
      </c>
      <c r="AQ53" s="1028">
        <v>457.3239418609586</v>
      </c>
      <c r="AR53" s="1028">
        <v>21.897435897435898</v>
      </c>
      <c r="AS53" s="1028">
        <v>97.757616550792108</v>
      </c>
      <c r="AT53" s="1028">
        <v>4</v>
      </c>
      <c r="AU53" s="1028">
        <v>25</v>
      </c>
      <c r="AV53" s="1028">
        <v>54.757616550792108</v>
      </c>
      <c r="AW53" s="1028">
        <v>13</v>
      </c>
      <c r="AX53" s="1029">
        <v>1</v>
      </c>
      <c r="AY53" s="1029">
        <v>1341.6580294925977</v>
      </c>
      <c r="AZ53" s="1029">
        <v>1188.7263180446507</v>
      </c>
      <c r="BA53" s="1029">
        <v>9</v>
      </c>
      <c r="BB53" s="1029">
        <v>227.7371794869035</v>
      </c>
      <c r="BC53" s="1029">
        <v>581.08963030872985</v>
      </c>
      <c r="BD53" s="1029">
        <v>357.77450824894686</v>
      </c>
      <c r="BE53" s="1029">
        <v>13.125000000070703</v>
      </c>
      <c r="BF53" s="1029">
        <v>152.93171144794695</v>
      </c>
      <c r="BG53" s="1029">
        <v>0</v>
      </c>
      <c r="BH53" s="1029">
        <v>12.049999999944797</v>
      </c>
      <c r="BI53" s="1029">
        <v>102.01002985390431</v>
      </c>
      <c r="BJ53" s="1029">
        <v>36.871681594097851</v>
      </c>
      <c r="BK53" s="1029">
        <v>2</v>
      </c>
      <c r="BL53" s="1029">
        <v>0</v>
      </c>
      <c r="BM53" s="1029">
        <v>0</v>
      </c>
      <c r="BN53" s="1029">
        <v>0</v>
      </c>
    </row>
    <row r="54" spans="1:66" ht="13.7" customHeight="1">
      <c r="A54" s="661"/>
      <c r="B54" s="62" t="s">
        <v>671</v>
      </c>
      <c r="C54" s="661"/>
      <c r="D54" s="122"/>
      <c r="E54" s="1028">
        <v>6479.492857148949</v>
      </c>
      <c r="F54" s="1029">
        <v>5004.3857142910374</v>
      </c>
      <c r="G54" s="1029">
        <v>1475.1071428579112</v>
      </c>
      <c r="H54" s="1028">
        <v>2700.7500000018231</v>
      </c>
      <c r="I54" s="1028">
        <v>2312.7500000018231</v>
      </c>
      <c r="J54" s="1028">
        <v>48</v>
      </c>
      <c r="K54" s="1028">
        <v>508.32857142920409</v>
      </c>
      <c r="L54" s="1028">
        <v>916.75000000050727</v>
      </c>
      <c r="M54" s="1028">
        <v>768.67142857211149</v>
      </c>
      <c r="N54" s="1028">
        <v>71</v>
      </c>
      <c r="O54" s="1028">
        <v>388</v>
      </c>
      <c r="P54" s="1028">
        <v>15</v>
      </c>
      <c r="Q54" s="1028">
        <v>121</v>
      </c>
      <c r="R54" s="1028">
        <v>144</v>
      </c>
      <c r="S54" s="1028">
        <v>102</v>
      </c>
      <c r="T54" s="1028">
        <v>6</v>
      </c>
      <c r="U54" s="1028">
        <v>1834.3500000030381</v>
      </c>
      <c r="V54" s="1028">
        <v>960.63571428770774</v>
      </c>
      <c r="W54" s="1028">
        <v>25</v>
      </c>
      <c r="X54" s="1028">
        <v>107.30000000021087</v>
      </c>
      <c r="Y54" s="1028">
        <v>296.38571428691938</v>
      </c>
      <c r="Z54" s="1028">
        <v>460.95000000057746</v>
      </c>
      <c r="AA54" s="1028">
        <v>71</v>
      </c>
      <c r="AB54" s="1028">
        <v>873.71428571533022</v>
      </c>
      <c r="AC54" s="1028">
        <v>34</v>
      </c>
      <c r="AD54" s="1028">
        <v>216.40714285734879</v>
      </c>
      <c r="AE54" s="1028">
        <v>367.67142857211144</v>
      </c>
      <c r="AF54" s="1028">
        <v>239.63571428586997</v>
      </c>
      <c r="AG54" s="1028">
        <v>16</v>
      </c>
      <c r="AH54" s="661"/>
      <c r="AI54" s="62" t="s">
        <v>671</v>
      </c>
      <c r="AJ54" s="661"/>
      <c r="AK54" s="122"/>
      <c r="AL54" s="1028">
        <v>1243.9928571443186</v>
      </c>
      <c r="AM54" s="1028">
        <v>1123.8500000014612</v>
      </c>
      <c r="AN54" s="1028">
        <v>14</v>
      </c>
      <c r="AO54" s="1028">
        <v>263.89285714338433</v>
      </c>
      <c r="AP54" s="1028">
        <v>478.52142857252824</v>
      </c>
      <c r="AQ54" s="1028">
        <v>361.43571428554867</v>
      </c>
      <c r="AR54" s="1028">
        <v>6</v>
      </c>
      <c r="AS54" s="1028">
        <v>120.14285714285714</v>
      </c>
      <c r="AT54" s="1028">
        <v>2</v>
      </c>
      <c r="AU54" s="1028">
        <v>49.571428571428569</v>
      </c>
      <c r="AV54" s="1028">
        <v>52.571428571428569</v>
      </c>
      <c r="AW54" s="1028">
        <v>16</v>
      </c>
      <c r="AX54" s="1029">
        <v>0</v>
      </c>
      <c r="AY54" s="1029">
        <v>700.39999999976976</v>
      </c>
      <c r="AZ54" s="1029">
        <v>607.15000000004579</v>
      </c>
      <c r="BA54" s="1029">
        <v>18</v>
      </c>
      <c r="BB54" s="1029">
        <v>171.35000000092907</v>
      </c>
      <c r="BC54" s="1029">
        <v>212.69999999922715</v>
      </c>
      <c r="BD54" s="1029">
        <v>183.09999999988958</v>
      </c>
      <c r="BE54" s="1029">
        <v>22</v>
      </c>
      <c r="BF54" s="1029">
        <v>93.249999999723983</v>
      </c>
      <c r="BG54" s="1029">
        <v>0</v>
      </c>
      <c r="BH54" s="1029">
        <v>19.049999999944795</v>
      </c>
      <c r="BI54" s="1029">
        <v>45.199999999779187</v>
      </c>
      <c r="BJ54" s="1029">
        <v>27</v>
      </c>
      <c r="BK54" s="1029">
        <v>2</v>
      </c>
      <c r="BL54" s="1029">
        <v>0</v>
      </c>
      <c r="BM54" s="1029">
        <v>0</v>
      </c>
      <c r="BN54" s="1029">
        <v>0</v>
      </c>
    </row>
    <row r="55" spans="1:66" ht="13.7" customHeight="1">
      <c r="A55" s="661"/>
      <c r="B55" s="62" t="s">
        <v>672</v>
      </c>
      <c r="C55" s="661"/>
      <c r="D55" s="122"/>
      <c r="E55" s="1028">
        <v>11037</v>
      </c>
      <c r="F55" s="1029">
        <v>8915</v>
      </c>
      <c r="G55" s="1029">
        <v>2122</v>
      </c>
      <c r="H55" s="1028">
        <v>5297</v>
      </c>
      <c r="I55" s="1028">
        <v>4590</v>
      </c>
      <c r="J55" s="1028">
        <v>156</v>
      </c>
      <c r="K55" s="1028">
        <v>1206</v>
      </c>
      <c r="L55" s="1028">
        <v>1597</v>
      </c>
      <c r="M55" s="1028">
        <v>1522</v>
      </c>
      <c r="N55" s="1028">
        <v>109</v>
      </c>
      <c r="O55" s="1028">
        <v>707</v>
      </c>
      <c r="P55" s="1028">
        <v>25</v>
      </c>
      <c r="Q55" s="1028">
        <v>233</v>
      </c>
      <c r="R55" s="1028">
        <v>268</v>
      </c>
      <c r="S55" s="1028">
        <v>168</v>
      </c>
      <c r="T55" s="1028">
        <v>13</v>
      </c>
      <c r="U55" s="1028">
        <v>2744</v>
      </c>
      <c r="V55" s="1028">
        <v>1580</v>
      </c>
      <c r="W55" s="1028">
        <v>41</v>
      </c>
      <c r="X55" s="1028">
        <v>265</v>
      </c>
      <c r="Y55" s="1028">
        <v>530</v>
      </c>
      <c r="Z55" s="1028">
        <v>666</v>
      </c>
      <c r="AA55" s="1028">
        <v>78</v>
      </c>
      <c r="AB55" s="1028">
        <v>1164</v>
      </c>
      <c r="AC55" s="1028">
        <v>57</v>
      </c>
      <c r="AD55" s="1028">
        <v>325</v>
      </c>
      <c r="AE55" s="1028">
        <v>457</v>
      </c>
      <c r="AF55" s="1028">
        <v>315</v>
      </c>
      <c r="AG55" s="1028">
        <v>10</v>
      </c>
      <c r="AH55" s="661"/>
      <c r="AI55" s="62" t="s">
        <v>672</v>
      </c>
      <c r="AJ55" s="661"/>
      <c r="AK55" s="122"/>
      <c r="AL55" s="1028">
        <v>1913</v>
      </c>
      <c r="AM55" s="1028">
        <v>1750</v>
      </c>
      <c r="AN55" s="1028">
        <v>34</v>
      </c>
      <c r="AO55" s="1028">
        <v>355</v>
      </c>
      <c r="AP55" s="1028">
        <v>561</v>
      </c>
      <c r="AQ55" s="1028">
        <v>729</v>
      </c>
      <c r="AR55" s="1028">
        <v>71</v>
      </c>
      <c r="AS55" s="1028">
        <v>163</v>
      </c>
      <c r="AT55" s="1028">
        <v>7</v>
      </c>
      <c r="AU55" s="1028">
        <v>69</v>
      </c>
      <c r="AV55" s="1028">
        <v>60</v>
      </c>
      <c r="AW55" s="1028">
        <v>25</v>
      </c>
      <c r="AX55" s="1029">
        <v>2</v>
      </c>
      <c r="AY55" s="1029">
        <v>1083</v>
      </c>
      <c r="AZ55" s="1029">
        <v>995</v>
      </c>
      <c r="BA55" s="1029">
        <v>30</v>
      </c>
      <c r="BB55" s="1029">
        <v>293</v>
      </c>
      <c r="BC55" s="1029">
        <v>281</v>
      </c>
      <c r="BD55" s="1029">
        <v>371</v>
      </c>
      <c r="BE55" s="1029">
        <v>20</v>
      </c>
      <c r="BF55" s="1029">
        <v>88</v>
      </c>
      <c r="BG55" s="1029">
        <v>1</v>
      </c>
      <c r="BH55" s="1029">
        <v>10</v>
      </c>
      <c r="BI55" s="1029">
        <v>23</v>
      </c>
      <c r="BJ55" s="1029">
        <v>54</v>
      </c>
      <c r="BK55" s="1029">
        <v>0</v>
      </c>
      <c r="BL55" s="1029">
        <v>0</v>
      </c>
      <c r="BM55" s="1029">
        <v>0</v>
      </c>
      <c r="BN55" s="1029">
        <v>0</v>
      </c>
    </row>
    <row r="56" spans="1:66" ht="13.7" customHeight="1">
      <c r="A56" s="661"/>
      <c r="B56" s="62" t="s">
        <v>673</v>
      </c>
      <c r="C56" s="661"/>
      <c r="D56" s="122"/>
      <c r="E56" s="1028">
        <v>6779</v>
      </c>
      <c r="F56" s="1029">
        <v>5487</v>
      </c>
      <c r="G56" s="1029">
        <v>1292</v>
      </c>
      <c r="H56" s="1028">
        <v>3678</v>
      </c>
      <c r="I56" s="1028">
        <v>3017</v>
      </c>
      <c r="J56" s="1028">
        <v>89</v>
      </c>
      <c r="K56" s="1028">
        <v>790</v>
      </c>
      <c r="L56" s="1028">
        <v>892</v>
      </c>
      <c r="M56" s="1028">
        <v>1214</v>
      </c>
      <c r="N56" s="1028">
        <v>32</v>
      </c>
      <c r="O56" s="1028">
        <v>661</v>
      </c>
      <c r="P56" s="1028">
        <v>44</v>
      </c>
      <c r="Q56" s="1028">
        <v>232</v>
      </c>
      <c r="R56" s="1028">
        <v>217</v>
      </c>
      <c r="S56" s="1028">
        <v>168</v>
      </c>
      <c r="T56" s="1028">
        <v>0</v>
      </c>
      <c r="U56" s="1028">
        <v>1290</v>
      </c>
      <c r="V56" s="1028">
        <v>826</v>
      </c>
      <c r="W56" s="1028">
        <v>1</v>
      </c>
      <c r="X56" s="1028">
        <v>68</v>
      </c>
      <c r="Y56" s="1028">
        <v>189</v>
      </c>
      <c r="Z56" s="1028">
        <v>532</v>
      </c>
      <c r="AA56" s="1028">
        <v>36</v>
      </c>
      <c r="AB56" s="1028">
        <v>464</v>
      </c>
      <c r="AC56" s="1028">
        <v>11</v>
      </c>
      <c r="AD56" s="1028">
        <v>109</v>
      </c>
      <c r="AE56" s="1028">
        <v>155</v>
      </c>
      <c r="AF56" s="1028">
        <v>188</v>
      </c>
      <c r="AG56" s="1028">
        <v>1</v>
      </c>
      <c r="AH56" s="661"/>
      <c r="AI56" s="62" t="s">
        <v>673</v>
      </c>
      <c r="AJ56" s="661"/>
      <c r="AK56" s="122"/>
      <c r="AL56" s="1028">
        <v>853</v>
      </c>
      <c r="AM56" s="1028">
        <v>745</v>
      </c>
      <c r="AN56" s="1028">
        <v>3</v>
      </c>
      <c r="AO56" s="1028">
        <v>114</v>
      </c>
      <c r="AP56" s="1028">
        <v>204</v>
      </c>
      <c r="AQ56" s="1028">
        <v>284</v>
      </c>
      <c r="AR56" s="1028">
        <v>140</v>
      </c>
      <c r="AS56" s="1028">
        <v>108</v>
      </c>
      <c r="AT56" s="1028">
        <v>0</v>
      </c>
      <c r="AU56" s="1028">
        <v>6</v>
      </c>
      <c r="AV56" s="1028">
        <v>69</v>
      </c>
      <c r="AW56" s="1028">
        <v>31</v>
      </c>
      <c r="AX56" s="1029">
        <v>2</v>
      </c>
      <c r="AY56" s="1029">
        <v>958</v>
      </c>
      <c r="AZ56" s="1029">
        <v>899</v>
      </c>
      <c r="BA56" s="1029">
        <v>42</v>
      </c>
      <c r="BB56" s="1029">
        <v>495</v>
      </c>
      <c r="BC56" s="1029">
        <v>208</v>
      </c>
      <c r="BD56" s="1029">
        <v>147</v>
      </c>
      <c r="BE56" s="1029">
        <v>7</v>
      </c>
      <c r="BF56" s="1029">
        <v>59</v>
      </c>
      <c r="BG56" s="1029">
        <v>4</v>
      </c>
      <c r="BH56" s="1029">
        <v>19</v>
      </c>
      <c r="BI56" s="1029">
        <v>22</v>
      </c>
      <c r="BJ56" s="1029">
        <v>14</v>
      </c>
      <c r="BK56" s="1029">
        <v>0</v>
      </c>
      <c r="BL56" s="1029">
        <v>0</v>
      </c>
      <c r="BM56" s="1029">
        <v>0</v>
      </c>
      <c r="BN56" s="1029">
        <v>0</v>
      </c>
    </row>
    <row r="57" spans="1:66" ht="13.7" customHeight="1">
      <c r="A57" s="1045" t="s">
        <v>675</v>
      </c>
      <c r="B57" s="1045"/>
      <c r="C57" s="1045"/>
      <c r="D57" s="2"/>
      <c r="E57" s="1028"/>
      <c r="F57" s="1028"/>
      <c r="G57" s="1028"/>
      <c r="H57" s="1028"/>
      <c r="I57" s="1028"/>
      <c r="J57" s="1028"/>
      <c r="K57" s="1028"/>
      <c r="L57" s="1028"/>
      <c r="M57" s="1028"/>
      <c r="N57" s="1028"/>
      <c r="O57" s="1028"/>
      <c r="P57" s="1028"/>
      <c r="Q57" s="1028"/>
      <c r="R57" s="1028"/>
      <c r="S57" s="1028"/>
      <c r="T57" s="1028"/>
      <c r="U57" s="1028"/>
      <c r="V57" s="1028"/>
      <c r="W57" s="1028"/>
      <c r="X57" s="1028"/>
      <c r="Y57" s="1028"/>
      <c r="Z57" s="1028"/>
      <c r="AA57" s="1028"/>
      <c r="AB57" s="1028"/>
      <c r="AC57" s="1028"/>
      <c r="AD57" s="1028"/>
      <c r="AE57" s="1028"/>
      <c r="AF57" s="1028"/>
      <c r="AG57" s="1028"/>
      <c r="AH57" s="1045" t="s">
        <v>675</v>
      </c>
      <c r="AI57" s="1045"/>
      <c r="AJ57" s="1045"/>
      <c r="AK57" s="2"/>
      <c r="AL57" s="1028"/>
      <c r="AM57" s="1028"/>
      <c r="AN57" s="1028"/>
      <c r="AO57" s="1028"/>
      <c r="AP57" s="1028"/>
      <c r="AQ57" s="1028"/>
      <c r="AR57" s="1028"/>
      <c r="AS57" s="1028"/>
      <c r="AT57" s="1028"/>
      <c r="AU57" s="1028"/>
      <c r="AV57" s="1028"/>
      <c r="AW57" s="1028"/>
      <c r="AX57" s="1028"/>
      <c r="AY57" s="1028"/>
      <c r="AZ57" s="1028"/>
      <c r="BA57" s="1028"/>
      <c r="BB57" s="1028"/>
      <c r="BC57" s="1028"/>
      <c r="BD57" s="1028"/>
      <c r="BE57" s="1028"/>
      <c r="BF57" s="1028"/>
      <c r="BG57" s="1028"/>
      <c r="BH57" s="1028"/>
      <c r="BI57" s="1028"/>
      <c r="BJ57" s="1028"/>
      <c r="BK57" s="1028"/>
      <c r="BL57" s="1028"/>
      <c r="BM57" s="1028"/>
      <c r="BN57" s="1028"/>
    </row>
    <row r="58" spans="1:66" ht="13.7" customHeight="1">
      <c r="A58" s="108"/>
      <c r="B58" s="62" t="s">
        <v>664</v>
      </c>
      <c r="C58" s="108"/>
      <c r="D58" s="123"/>
      <c r="E58" s="1028">
        <v>10824.456882271559</v>
      </c>
      <c r="F58" s="1030">
        <v>8220.8580105201345</v>
      </c>
      <c r="G58" s="1030">
        <v>2603.5988717514329</v>
      </c>
      <c r="H58" s="1028">
        <v>743.57160274595174</v>
      </c>
      <c r="I58" s="1028">
        <v>683.91446814875815</v>
      </c>
      <c r="J58" s="1028">
        <v>12.666666666666666</v>
      </c>
      <c r="K58" s="1028">
        <v>53.801038076626526</v>
      </c>
      <c r="L58" s="1028">
        <v>260.72501199610912</v>
      </c>
      <c r="M58" s="1028">
        <v>287.79722571248078</v>
      </c>
      <c r="N58" s="1028">
        <v>68.924525696874838</v>
      </c>
      <c r="O58" s="1028">
        <v>59.657134597193789</v>
      </c>
      <c r="P58" s="1028">
        <v>0</v>
      </c>
      <c r="Q58" s="1028">
        <v>31.861435672462608</v>
      </c>
      <c r="R58" s="1028">
        <v>2</v>
      </c>
      <c r="S58" s="1028">
        <v>25.795698924731184</v>
      </c>
      <c r="T58" s="1028">
        <v>0</v>
      </c>
      <c r="U58" s="1028">
        <v>2185.2587620788113</v>
      </c>
      <c r="V58" s="1028">
        <v>1166.1744437091734</v>
      </c>
      <c r="W58" s="1028">
        <v>0</v>
      </c>
      <c r="X58" s="1028">
        <v>191.21824595325523</v>
      </c>
      <c r="Y58" s="1028">
        <v>373.5141944186895</v>
      </c>
      <c r="Z58" s="1028">
        <v>572.03674018169806</v>
      </c>
      <c r="AA58" s="1028">
        <v>29.405263155530289</v>
      </c>
      <c r="AB58" s="1028">
        <v>1019.0843183696372</v>
      </c>
      <c r="AC58" s="1028">
        <v>19.409505649393825</v>
      </c>
      <c r="AD58" s="1028">
        <v>220.9981094039496</v>
      </c>
      <c r="AE58" s="1028">
        <v>314.11668433141563</v>
      </c>
      <c r="AF58" s="1028">
        <v>449.92226486789991</v>
      </c>
      <c r="AG58" s="1028">
        <v>14.637754116978032</v>
      </c>
      <c r="AH58" s="108"/>
      <c r="AI58" s="62" t="s">
        <v>664</v>
      </c>
      <c r="AJ58" s="108"/>
      <c r="AK58" s="123"/>
      <c r="AL58" s="1028">
        <v>1020.5221839395123</v>
      </c>
      <c r="AM58" s="1028">
        <v>919.07286624801282</v>
      </c>
      <c r="AN58" s="1028">
        <v>0</v>
      </c>
      <c r="AO58" s="1028">
        <v>132.15955299777536</v>
      </c>
      <c r="AP58" s="1028">
        <v>324.47668468900076</v>
      </c>
      <c r="AQ58" s="1028">
        <v>423.88107300568112</v>
      </c>
      <c r="AR58" s="1028">
        <v>38.555555555555557</v>
      </c>
      <c r="AS58" s="1028">
        <v>101.44931769149936</v>
      </c>
      <c r="AT58" s="1028">
        <v>0</v>
      </c>
      <c r="AU58" s="1028">
        <v>0</v>
      </c>
      <c r="AV58" s="1028">
        <v>25.550547229683104</v>
      </c>
      <c r="AW58" s="1028">
        <v>75.898770461816255</v>
      </c>
      <c r="AX58" s="1030">
        <v>0</v>
      </c>
      <c r="AY58" s="1030">
        <v>3867.4322327697832</v>
      </c>
      <c r="AZ58" s="1030">
        <v>3188.9638879992999</v>
      </c>
      <c r="BA58" s="1030">
        <v>117.3831516882281</v>
      </c>
      <c r="BB58" s="1030">
        <v>626.72387581302337</v>
      </c>
      <c r="BC58" s="1030">
        <v>1167.6015510688903</v>
      </c>
      <c r="BD58" s="1030">
        <v>1213.6869293810394</v>
      </c>
      <c r="BE58" s="1030">
        <v>63.568380048117582</v>
      </c>
      <c r="BF58" s="1030">
        <v>678.46834477048299</v>
      </c>
      <c r="BG58" s="1030">
        <v>0</v>
      </c>
      <c r="BH58" s="1030">
        <v>170.70623164312079</v>
      </c>
      <c r="BI58" s="1030">
        <v>156.60163501250773</v>
      </c>
      <c r="BJ58" s="1030">
        <v>312.21270809341962</v>
      </c>
      <c r="BK58" s="1030">
        <v>38.947770021434621</v>
      </c>
      <c r="BL58" s="1030">
        <v>3007.6721007375049</v>
      </c>
      <c r="BM58" s="1030">
        <v>2262.7323444148878</v>
      </c>
      <c r="BN58" s="1030">
        <v>744.93975632261788</v>
      </c>
    </row>
    <row r="59" spans="1:66" ht="13.7" customHeight="1">
      <c r="A59" s="6"/>
      <c r="B59" s="62" t="s">
        <v>665</v>
      </c>
      <c r="C59" s="6"/>
      <c r="D59" s="2"/>
      <c r="E59" s="1028">
        <v>9280.8326335225538</v>
      </c>
      <c r="F59" s="1030">
        <v>7099.3231591328004</v>
      </c>
      <c r="G59" s="1030">
        <v>2181.5094743897521</v>
      </c>
      <c r="H59" s="1028">
        <v>808.56766987094102</v>
      </c>
      <c r="I59" s="1028">
        <v>764.86632382677772</v>
      </c>
      <c r="J59" s="1028">
        <v>18.542264539792157</v>
      </c>
      <c r="K59" s="1028">
        <v>109.75645921459622</v>
      </c>
      <c r="L59" s="1028">
        <v>233.12016357870576</v>
      </c>
      <c r="M59" s="1028">
        <v>346.01810141788479</v>
      </c>
      <c r="N59" s="1028">
        <v>57.429335075798804</v>
      </c>
      <c r="O59" s="1028">
        <v>43.701346044163301</v>
      </c>
      <c r="P59" s="1028">
        <v>0</v>
      </c>
      <c r="Q59" s="1028">
        <v>16.019294759639621</v>
      </c>
      <c r="R59" s="1028">
        <v>13.615384617857011</v>
      </c>
      <c r="S59" s="1028">
        <v>14.066666666666666</v>
      </c>
      <c r="T59" s="1028">
        <v>0</v>
      </c>
      <c r="U59" s="1028">
        <v>2346.977044629793</v>
      </c>
      <c r="V59" s="1028">
        <v>1043.4669779232356</v>
      </c>
      <c r="W59" s="1028">
        <v>1</v>
      </c>
      <c r="X59" s="1028">
        <v>187.81061990344665</v>
      </c>
      <c r="Y59" s="1028">
        <v>391.52953317845646</v>
      </c>
      <c r="Z59" s="1028">
        <v>450.01571372925031</v>
      </c>
      <c r="AA59" s="1028">
        <v>13.111111112082304</v>
      </c>
      <c r="AB59" s="1028">
        <v>1303.5100667065574</v>
      </c>
      <c r="AC59" s="1028">
        <v>54.482483972753755</v>
      </c>
      <c r="AD59" s="1028">
        <v>309.96486107740964</v>
      </c>
      <c r="AE59" s="1028">
        <v>463.88087422571436</v>
      </c>
      <c r="AF59" s="1028">
        <v>455.82706679614648</v>
      </c>
      <c r="AG59" s="1028">
        <v>19.354780634533199</v>
      </c>
      <c r="AH59" s="6"/>
      <c r="AI59" s="62" t="s">
        <v>665</v>
      </c>
      <c r="AJ59" s="6"/>
      <c r="AK59" s="2"/>
      <c r="AL59" s="1028">
        <v>2027.1841379491432</v>
      </c>
      <c r="AM59" s="1028">
        <v>1902.6319387799977</v>
      </c>
      <c r="AN59" s="1028">
        <v>0</v>
      </c>
      <c r="AO59" s="1028">
        <v>413.31137775593373</v>
      </c>
      <c r="AP59" s="1028">
        <v>606.71730835305391</v>
      </c>
      <c r="AQ59" s="1028">
        <v>882.60325267101018</v>
      </c>
      <c r="AR59" s="1028">
        <v>0</v>
      </c>
      <c r="AS59" s="1028">
        <v>124.55219916914535</v>
      </c>
      <c r="AT59" s="1028">
        <v>0</v>
      </c>
      <c r="AU59" s="1028">
        <v>0</v>
      </c>
      <c r="AV59" s="1028">
        <v>77.179487186904367</v>
      </c>
      <c r="AW59" s="1028">
        <v>47.372711982240979</v>
      </c>
      <c r="AX59" s="1030">
        <v>0</v>
      </c>
      <c r="AY59" s="1030">
        <v>2976.0968756806246</v>
      </c>
      <c r="AZ59" s="1030">
        <v>2605.7578533532346</v>
      </c>
      <c r="BA59" s="1030">
        <v>113.13255841619576</v>
      </c>
      <c r="BB59" s="1030">
        <v>442.26615695360374</v>
      </c>
      <c r="BC59" s="1030">
        <v>662.03176452483024</v>
      </c>
      <c r="BD59" s="1030">
        <v>1274.1049940935102</v>
      </c>
      <c r="BE59" s="1030">
        <v>114.22237936509427</v>
      </c>
      <c r="BF59" s="1030">
        <v>370.33902232739001</v>
      </c>
      <c r="BG59" s="1030">
        <v>0</v>
      </c>
      <c r="BH59" s="1030">
        <v>53.261979300793612</v>
      </c>
      <c r="BI59" s="1030">
        <v>63.47604485435749</v>
      </c>
      <c r="BJ59" s="1030">
        <v>227.91638278416221</v>
      </c>
      <c r="BK59" s="1030">
        <v>25.684615388076693</v>
      </c>
      <c r="BL59" s="1030">
        <v>1122.0069053920531</v>
      </c>
      <c r="BM59" s="1030">
        <v>782.60006524955793</v>
      </c>
      <c r="BN59" s="1030">
        <v>339.4068401424957</v>
      </c>
    </row>
    <row r="60" spans="1:66" ht="13.7" customHeight="1">
      <c r="A60" s="661"/>
      <c r="B60" s="62" t="s">
        <v>666</v>
      </c>
      <c r="C60" s="661"/>
      <c r="D60" s="122"/>
      <c r="E60" s="1028">
        <v>11007.313665439473</v>
      </c>
      <c r="F60" s="1030">
        <v>8185.9216960491203</v>
      </c>
      <c r="G60" s="1030">
        <v>2821.3919693903395</v>
      </c>
      <c r="H60" s="1028">
        <v>1974.3661775899961</v>
      </c>
      <c r="I60" s="1028">
        <v>1711.9683463281922</v>
      </c>
      <c r="J60" s="1028">
        <v>13.444444446480325</v>
      </c>
      <c r="K60" s="1028">
        <v>156.48171534552816</v>
      </c>
      <c r="L60" s="1028">
        <v>624.59836995231944</v>
      </c>
      <c r="M60" s="1028">
        <v>793.35863094061483</v>
      </c>
      <c r="N60" s="1028">
        <v>124.08518564324852</v>
      </c>
      <c r="O60" s="1028">
        <v>262.39783126180453</v>
      </c>
      <c r="P60" s="1028">
        <v>1</v>
      </c>
      <c r="Q60" s="1028">
        <v>105.01743410033288</v>
      </c>
      <c r="R60" s="1028">
        <v>136.81463092023438</v>
      </c>
      <c r="S60" s="1028">
        <v>19.565766241237259</v>
      </c>
      <c r="T60" s="1028">
        <v>0</v>
      </c>
      <c r="U60" s="1028">
        <v>3590.528070216571</v>
      </c>
      <c r="V60" s="1028">
        <v>1611.1312234660311</v>
      </c>
      <c r="W60" s="1028">
        <v>0</v>
      </c>
      <c r="X60" s="1028">
        <v>444.84601627308291</v>
      </c>
      <c r="Y60" s="1028">
        <v>664.37841566481336</v>
      </c>
      <c r="Z60" s="1028">
        <v>470.93394026591403</v>
      </c>
      <c r="AA60" s="1028">
        <v>30.972851262219983</v>
      </c>
      <c r="AB60" s="1028">
        <v>1979.3968467505408</v>
      </c>
      <c r="AC60" s="1028">
        <v>65.819168887164224</v>
      </c>
      <c r="AD60" s="1028">
        <v>483.2028610026735</v>
      </c>
      <c r="AE60" s="1028">
        <v>950.72710721117278</v>
      </c>
      <c r="AF60" s="1028">
        <v>462.50342616271109</v>
      </c>
      <c r="AG60" s="1028">
        <v>17.144283486819578</v>
      </c>
      <c r="AH60" s="661"/>
      <c r="AI60" s="62" t="s">
        <v>666</v>
      </c>
      <c r="AJ60" s="661"/>
      <c r="AK60" s="122"/>
      <c r="AL60" s="1028">
        <v>1948.6648696559841</v>
      </c>
      <c r="AM60" s="1028">
        <v>1893.9398696559133</v>
      </c>
      <c r="AN60" s="1028">
        <v>38.625000015020831</v>
      </c>
      <c r="AO60" s="1028">
        <v>282.14768226981244</v>
      </c>
      <c r="AP60" s="1028">
        <v>786.56654061396432</v>
      </c>
      <c r="AQ60" s="1028">
        <v>713.70238372775907</v>
      </c>
      <c r="AR60" s="1028">
        <v>72.898263029357011</v>
      </c>
      <c r="AS60" s="1028">
        <v>54.7250000000707</v>
      </c>
      <c r="AT60" s="1028">
        <v>0</v>
      </c>
      <c r="AU60" s="1028">
        <v>0</v>
      </c>
      <c r="AV60" s="1028">
        <v>38.93333333333333</v>
      </c>
      <c r="AW60" s="1028">
        <v>12.666666666666666</v>
      </c>
      <c r="AX60" s="1030">
        <v>3.1250000000707017</v>
      </c>
      <c r="AY60" s="1030">
        <v>3186.060382236009</v>
      </c>
      <c r="AZ60" s="1030">
        <v>2718.1170720303094</v>
      </c>
      <c r="BA60" s="1030">
        <v>78.614656302801905</v>
      </c>
      <c r="BB60" s="1030">
        <v>287.02166379588192</v>
      </c>
      <c r="BC60" s="1030">
        <v>807.25005364261142</v>
      </c>
      <c r="BD60" s="1030">
        <v>1452.4153395857452</v>
      </c>
      <c r="BE60" s="1030">
        <v>92.815358703270817</v>
      </c>
      <c r="BF60" s="1030">
        <v>467.9433102056995</v>
      </c>
      <c r="BG60" s="1030">
        <v>13.799999999999999</v>
      </c>
      <c r="BH60" s="1030">
        <v>80.578564451194595</v>
      </c>
      <c r="BI60" s="1030">
        <v>158.93485943913356</v>
      </c>
      <c r="BJ60" s="1030">
        <v>201.50085405730667</v>
      </c>
      <c r="BK60" s="1030">
        <v>13.129032258064516</v>
      </c>
      <c r="BL60" s="1030">
        <v>307.6941657409003</v>
      </c>
      <c r="BM60" s="1030">
        <v>250.76518456867538</v>
      </c>
      <c r="BN60" s="1030">
        <v>56.928981172224937</v>
      </c>
    </row>
    <row r="61" spans="1:66" ht="13.7" customHeight="1">
      <c r="A61" s="661"/>
      <c r="B61" s="62" t="s">
        <v>667</v>
      </c>
      <c r="C61" s="661"/>
      <c r="D61" s="122"/>
      <c r="E61" s="1028">
        <v>16385.038131582725</v>
      </c>
      <c r="F61" s="1030">
        <v>12203.164583126174</v>
      </c>
      <c r="G61" s="1030">
        <v>4181.8735484565495</v>
      </c>
      <c r="H61" s="1028">
        <v>2847.195245796182</v>
      </c>
      <c r="I61" s="1028">
        <v>2572.9756439960238</v>
      </c>
      <c r="J61" s="1028">
        <v>24.901717145141017</v>
      </c>
      <c r="K61" s="1028">
        <v>349.95573995454311</v>
      </c>
      <c r="L61" s="1028">
        <v>873.33693705883616</v>
      </c>
      <c r="M61" s="1028">
        <v>1095.2217333329788</v>
      </c>
      <c r="N61" s="1028">
        <v>229.55951650452602</v>
      </c>
      <c r="O61" s="1028">
        <v>274.21960180015685</v>
      </c>
      <c r="P61" s="1028">
        <v>4.0740740740740744</v>
      </c>
      <c r="Q61" s="1028">
        <v>48.973301461798997</v>
      </c>
      <c r="R61" s="1028">
        <v>141.05708463908815</v>
      </c>
      <c r="S61" s="1028">
        <v>74.884372394680696</v>
      </c>
      <c r="T61" s="1028">
        <v>5.2307692305149773</v>
      </c>
      <c r="U61" s="1028">
        <v>5248.8260268157455</v>
      </c>
      <c r="V61" s="1028">
        <v>2306.0974436176211</v>
      </c>
      <c r="W61" s="1028">
        <v>26.566016840081126</v>
      </c>
      <c r="X61" s="1028">
        <v>401.09870274548371</v>
      </c>
      <c r="Y61" s="1028">
        <v>991.80080574638373</v>
      </c>
      <c r="Z61" s="1028">
        <v>831.21669631717464</v>
      </c>
      <c r="AA61" s="1028">
        <v>55.415221968498869</v>
      </c>
      <c r="AB61" s="1028">
        <v>2942.7285831981226</v>
      </c>
      <c r="AC61" s="1028">
        <v>86.882940702941752</v>
      </c>
      <c r="AD61" s="1028">
        <v>893.17554902512666</v>
      </c>
      <c r="AE61" s="1028">
        <v>1110.0274650727172</v>
      </c>
      <c r="AF61" s="1028">
        <v>806.40369054654434</v>
      </c>
      <c r="AG61" s="1028">
        <v>46.238937850794663</v>
      </c>
      <c r="AH61" s="661"/>
      <c r="AI61" s="62" t="s">
        <v>667</v>
      </c>
      <c r="AJ61" s="661"/>
      <c r="AK61" s="122"/>
      <c r="AL61" s="1028">
        <v>2853.9318736913237</v>
      </c>
      <c r="AM61" s="1028">
        <v>2765.6424241392374</v>
      </c>
      <c r="AN61" s="1028">
        <v>17.125000000055007</v>
      </c>
      <c r="AO61" s="1028">
        <v>526.42944265926042</v>
      </c>
      <c r="AP61" s="1028">
        <v>1074.9181029752442</v>
      </c>
      <c r="AQ61" s="1028">
        <v>1070.7173301626863</v>
      </c>
      <c r="AR61" s="1028">
        <v>76.452548341992298</v>
      </c>
      <c r="AS61" s="1028">
        <v>88.289449552087291</v>
      </c>
      <c r="AT61" s="1028">
        <v>0</v>
      </c>
      <c r="AU61" s="1028">
        <v>22.129032258064516</v>
      </c>
      <c r="AV61" s="1028">
        <v>27.18633540557969</v>
      </c>
      <c r="AW61" s="1028">
        <v>38.974081888443081</v>
      </c>
      <c r="AX61" s="1030">
        <v>0</v>
      </c>
      <c r="AY61" s="1030">
        <v>5379.8627630473438</v>
      </c>
      <c r="AZ61" s="1030">
        <v>4521.0046269238883</v>
      </c>
      <c r="BA61" s="1030">
        <v>107.510046967802</v>
      </c>
      <c r="BB61" s="1030">
        <v>678.35324173427966</v>
      </c>
      <c r="BC61" s="1030">
        <v>1520.5722171385407</v>
      </c>
      <c r="BD61" s="1030">
        <v>2183.4771787450732</v>
      </c>
      <c r="BE61" s="1030">
        <v>31.091942338194379</v>
      </c>
      <c r="BF61" s="1030">
        <v>858.85813612345271</v>
      </c>
      <c r="BG61" s="1030">
        <v>4.1794328112452845</v>
      </c>
      <c r="BH61" s="1030">
        <v>130.78576875587953</v>
      </c>
      <c r="BI61" s="1030">
        <v>444.57424714360729</v>
      </c>
      <c r="BJ61" s="1030">
        <v>274.47093347416637</v>
      </c>
      <c r="BK61" s="1030">
        <v>4.8477539385544599</v>
      </c>
      <c r="BL61" s="1030">
        <v>55.222222232126285</v>
      </c>
      <c r="BM61" s="1030">
        <v>37.444444449396478</v>
      </c>
      <c r="BN61" s="1030">
        <v>17.777777782729807</v>
      </c>
    </row>
    <row r="62" spans="1:66" ht="13.7" customHeight="1">
      <c r="A62" s="661"/>
      <c r="B62" s="62" t="s">
        <v>668</v>
      </c>
      <c r="C62" s="661"/>
      <c r="D62" s="122"/>
      <c r="E62" s="1028">
        <v>15424.588665296378</v>
      </c>
      <c r="F62" s="1030">
        <v>11970.758453116567</v>
      </c>
      <c r="G62" s="1030">
        <v>3453.8302121798088</v>
      </c>
      <c r="H62" s="1028">
        <v>5113.0463899243123</v>
      </c>
      <c r="I62" s="1028">
        <v>4566.9397788243195</v>
      </c>
      <c r="J62" s="1028">
        <v>58.050935410534869</v>
      </c>
      <c r="K62" s="1028">
        <v>947.09046786801196</v>
      </c>
      <c r="L62" s="1028">
        <v>1530.4202683725387</v>
      </c>
      <c r="M62" s="1028">
        <v>1870.9282042493178</v>
      </c>
      <c r="N62" s="1028">
        <v>160.44990292391483</v>
      </c>
      <c r="O62" s="1028">
        <v>546.10661109999512</v>
      </c>
      <c r="P62" s="1028">
        <v>16.430303030978315</v>
      </c>
      <c r="Q62" s="1028">
        <v>168.16464852541895</v>
      </c>
      <c r="R62" s="1028">
        <v>172.75151337072083</v>
      </c>
      <c r="S62" s="1028">
        <v>188.76014617287692</v>
      </c>
      <c r="T62" s="1028">
        <v>0</v>
      </c>
      <c r="U62" s="1028">
        <v>4063.3816759444685</v>
      </c>
      <c r="V62" s="1028">
        <v>1765.4117516388267</v>
      </c>
      <c r="W62" s="1028">
        <v>90.639627041356846</v>
      </c>
      <c r="X62" s="1028">
        <v>385.83004528775564</v>
      </c>
      <c r="Y62" s="1028">
        <v>477.65232285007716</v>
      </c>
      <c r="Z62" s="1028">
        <v>712.86932033623737</v>
      </c>
      <c r="AA62" s="1028">
        <v>98.420436123399895</v>
      </c>
      <c r="AB62" s="1028">
        <v>2297.9699243056411</v>
      </c>
      <c r="AC62" s="1028">
        <v>68.64891162935551</v>
      </c>
      <c r="AD62" s="1028">
        <v>593.06132753996735</v>
      </c>
      <c r="AE62" s="1028">
        <v>745.63898087027246</v>
      </c>
      <c r="AF62" s="1028">
        <v>867.2371523051645</v>
      </c>
      <c r="AG62" s="1028">
        <v>23.383551960882841</v>
      </c>
      <c r="AH62" s="661"/>
      <c r="AI62" s="62" t="s">
        <v>668</v>
      </c>
      <c r="AJ62" s="661"/>
      <c r="AK62" s="122"/>
      <c r="AL62" s="1028">
        <v>2169.0018488568958</v>
      </c>
      <c r="AM62" s="1028">
        <v>2076.422905746203</v>
      </c>
      <c r="AN62" s="1028">
        <v>23.460526315789473</v>
      </c>
      <c r="AO62" s="1028">
        <v>388.09439693932654</v>
      </c>
      <c r="AP62" s="1028">
        <v>806.74267193129083</v>
      </c>
      <c r="AQ62" s="1028">
        <v>799.70526202163865</v>
      </c>
      <c r="AR62" s="1028">
        <v>58.420048538157154</v>
      </c>
      <c r="AS62" s="1028">
        <v>92.57894311069262</v>
      </c>
      <c r="AT62" s="1028">
        <v>0</v>
      </c>
      <c r="AU62" s="1028">
        <v>18.406293565636016</v>
      </c>
      <c r="AV62" s="1028">
        <v>51.130833875932865</v>
      </c>
      <c r="AW62" s="1028">
        <v>19.63103913611798</v>
      </c>
      <c r="AX62" s="1030">
        <v>3.4107765330057354</v>
      </c>
      <c r="AY62" s="1030">
        <v>4079.1587505707007</v>
      </c>
      <c r="AZ62" s="1030">
        <v>3561.984016907224</v>
      </c>
      <c r="BA62" s="1030">
        <v>84.011369078950665</v>
      </c>
      <c r="BB62" s="1030">
        <v>602.89406930029645</v>
      </c>
      <c r="BC62" s="1030">
        <v>1605.2821256096754</v>
      </c>
      <c r="BD62" s="1030">
        <v>1173.5308465011062</v>
      </c>
      <c r="BE62" s="1030">
        <v>96.265606417194391</v>
      </c>
      <c r="BF62" s="1030">
        <v>517.17473366347713</v>
      </c>
      <c r="BG62" s="1030">
        <v>12.173913043633938</v>
      </c>
      <c r="BH62" s="1030">
        <v>85.396954202098399</v>
      </c>
      <c r="BI62" s="1030">
        <v>174.04776248187611</v>
      </c>
      <c r="BJ62" s="1030">
        <v>221.27470881023532</v>
      </c>
      <c r="BK62" s="1030">
        <v>24.281395125633338</v>
      </c>
      <c r="BL62" s="1030">
        <v>0</v>
      </c>
      <c r="BM62" s="1030">
        <v>0</v>
      </c>
      <c r="BN62" s="1030">
        <v>0</v>
      </c>
    </row>
    <row r="63" spans="1:66" ht="13.7" customHeight="1">
      <c r="A63" s="661"/>
      <c r="B63" s="62" t="s">
        <v>669</v>
      </c>
      <c r="C63" s="661"/>
      <c r="D63" s="122"/>
      <c r="E63" s="1028">
        <v>20049.812456194111</v>
      </c>
      <c r="F63" s="1030">
        <v>15625.031959349477</v>
      </c>
      <c r="G63" s="1030">
        <v>4424.7804968446444</v>
      </c>
      <c r="H63" s="1028">
        <v>4933.266872686484</v>
      </c>
      <c r="I63" s="1028">
        <v>4506.8930456399876</v>
      </c>
      <c r="J63" s="1028">
        <v>32.156366092317995</v>
      </c>
      <c r="K63" s="1028">
        <v>631.12403128710423</v>
      </c>
      <c r="L63" s="1028">
        <v>1935.0484244568427</v>
      </c>
      <c r="M63" s="1028">
        <v>1597.5563532111441</v>
      </c>
      <c r="N63" s="1028">
        <v>311.00787059258579</v>
      </c>
      <c r="O63" s="1028">
        <v>426.37382704649815</v>
      </c>
      <c r="P63" s="1028">
        <v>19.316120970881503</v>
      </c>
      <c r="Q63" s="1028">
        <v>92.489476133266933</v>
      </c>
      <c r="R63" s="1028">
        <v>200.64522435222273</v>
      </c>
      <c r="S63" s="1028">
        <v>92.521458988543841</v>
      </c>
      <c r="T63" s="1028">
        <v>21.401546601582915</v>
      </c>
      <c r="U63" s="1028">
        <v>6175.402849820819</v>
      </c>
      <c r="V63" s="1028">
        <v>3028.2112142103656</v>
      </c>
      <c r="W63" s="1028">
        <v>34.688037453723915</v>
      </c>
      <c r="X63" s="1028">
        <v>698.1298740574473</v>
      </c>
      <c r="Y63" s="1028">
        <v>931.06491632244399</v>
      </c>
      <c r="Z63" s="1028">
        <v>1239.8276109864003</v>
      </c>
      <c r="AA63" s="1028">
        <v>124.50077539034994</v>
      </c>
      <c r="AB63" s="1028">
        <v>3147.1916356104521</v>
      </c>
      <c r="AC63" s="1028">
        <v>48.996822421443539</v>
      </c>
      <c r="AD63" s="1028">
        <v>922.66931357275894</v>
      </c>
      <c r="AE63" s="1028">
        <v>1254.3520766432839</v>
      </c>
      <c r="AF63" s="1028">
        <v>876.84893672990279</v>
      </c>
      <c r="AG63" s="1028">
        <v>44.324486243064683</v>
      </c>
      <c r="AH63" s="661"/>
      <c r="AI63" s="62" t="s">
        <v>669</v>
      </c>
      <c r="AJ63" s="661"/>
      <c r="AK63" s="122"/>
      <c r="AL63" s="1028">
        <v>4832.5820905554265</v>
      </c>
      <c r="AM63" s="1028">
        <v>4615.6014874763105</v>
      </c>
      <c r="AN63" s="1028">
        <v>78.940638506898381</v>
      </c>
      <c r="AO63" s="1028">
        <v>722.31883168174772</v>
      </c>
      <c r="AP63" s="1028">
        <v>1953.9410728309829</v>
      </c>
      <c r="AQ63" s="1028">
        <v>1755.8938230038289</v>
      </c>
      <c r="AR63" s="1028">
        <v>104.50712145285043</v>
      </c>
      <c r="AS63" s="1028">
        <v>216.98060307911729</v>
      </c>
      <c r="AT63" s="1028">
        <v>2</v>
      </c>
      <c r="AU63" s="1028">
        <v>39.862337661828626</v>
      </c>
      <c r="AV63" s="1028">
        <v>93.286401010038915</v>
      </c>
      <c r="AW63" s="1028">
        <v>81.831864407249725</v>
      </c>
      <c r="AX63" s="1030">
        <v>0</v>
      </c>
      <c r="AY63" s="1030">
        <v>4108.5606431313818</v>
      </c>
      <c r="AZ63" s="1030">
        <v>3474.3262120228078</v>
      </c>
      <c r="BA63" s="1030">
        <v>99.39583169538156</v>
      </c>
      <c r="BB63" s="1030">
        <v>638.81387164820444</v>
      </c>
      <c r="BC63" s="1030">
        <v>1247.8865472993316</v>
      </c>
      <c r="BD63" s="1030">
        <v>1412.1669349871777</v>
      </c>
      <c r="BE63" s="1030">
        <v>76.063026392712885</v>
      </c>
      <c r="BF63" s="1030">
        <v>634.2344311085734</v>
      </c>
      <c r="BG63" s="1030">
        <v>14.41693121651992</v>
      </c>
      <c r="BH63" s="1030">
        <v>101.27397901231912</v>
      </c>
      <c r="BI63" s="1030">
        <v>308.10405221640622</v>
      </c>
      <c r="BJ63" s="1030">
        <v>203.46044768384627</v>
      </c>
      <c r="BK63" s="1030">
        <v>6.979020979482037</v>
      </c>
      <c r="BL63" s="1030">
        <v>0</v>
      </c>
      <c r="BM63" s="1030">
        <v>0</v>
      </c>
      <c r="BN63" s="1030">
        <v>0</v>
      </c>
    </row>
    <row r="64" spans="1:66" ht="13.7" customHeight="1">
      <c r="A64" s="661"/>
      <c r="B64" s="62" t="s">
        <v>670</v>
      </c>
      <c r="C64" s="661"/>
      <c r="D64" s="122"/>
      <c r="E64" s="1028">
        <v>7151.6799858194927</v>
      </c>
      <c r="F64" s="1030">
        <v>5517.1633868441213</v>
      </c>
      <c r="G64" s="1030">
        <v>1634.5165989753698</v>
      </c>
      <c r="H64" s="1028">
        <v>1731.5589880519358</v>
      </c>
      <c r="I64" s="1028">
        <v>1586.8312390687668</v>
      </c>
      <c r="J64" s="1028">
        <v>15.153846153846153</v>
      </c>
      <c r="K64" s="1028">
        <v>283.81615984273066</v>
      </c>
      <c r="L64" s="1028">
        <v>602.2183565638984</v>
      </c>
      <c r="M64" s="1028">
        <v>626.61062657583591</v>
      </c>
      <c r="N64" s="1028">
        <v>59.032249932455755</v>
      </c>
      <c r="O64" s="1028">
        <v>144.72774898316882</v>
      </c>
      <c r="P64" s="1028">
        <v>9.1831501831501825</v>
      </c>
      <c r="Q64" s="1028">
        <v>33.470601591583701</v>
      </c>
      <c r="R64" s="1028">
        <v>55.061659547024178</v>
      </c>
      <c r="S64" s="1028">
        <v>45.012337661410754</v>
      </c>
      <c r="T64" s="1028">
        <v>2</v>
      </c>
      <c r="U64" s="1028">
        <v>2171.6838334635527</v>
      </c>
      <c r="V64" s="1028">
        <v>1016.7390891583666</v>
      </c>
      <c r="W64" s="1028">
        <v>24.793916974618956</v>
      </c>
      <c r="X64" s="1028">
        <v>171.28723067366207</v>
      </c>
      <c r="Y64" s="1028">
        <v>304.43095132261703</v>
      </c>
      <c r="Z64" s="1028">
        <v>459.52470963028014</v>
      </c>
      <c r="AA64" s="1028">
        <v>56.702280557188246</v>
      </c>
      <c r="AB64" s="1028">
        <v>1154.9447443051861</v>
      </c>
      <c r="AC64" s="1028">
        <v>27.614106190891906</v>
      </c>
      <c r="AD64" s="1028">
        <v>303.04833288450374</v>
      </c>
      <c r="AE64" s="1028">
        <v>433.62729288523894</v>
      </c>
      <c r="AF64" s="1028">
        <v>380.36929805883705</v>
      </c>
      <c r="AG64" s="1028">
        <v>10.285714285714286</v>
      </c>
      <c r="AH64" s="661"/>
      <c r="AI64" s="62" t="s">
        <v>670</v>
      </c>
      <c r="AJ64" s="661"/>
      <c r="AK64" s="122"/>
      <c r="AL64" s="1028">
        <v>1886.2245582176965</v>
      </c>
      <c r="AM64" s="1028">
        <v>1737.7393025547699</v>
      </c>
      <c r="AN64" s="1028">
        <v>27.505935731982621</v>
      </c>
      <c r="AO64" s="1028">
        <v>359.95582891126668</v>
      </c>
      <c r="AP64" s="1028">
        <v>763.33321457536658</v>
      </c>
      <c r="AQ64" s="1028">
        <v>569.62167342946088</v>
      </c>
      <c r="AR64" s="1028">
        <v>17.32264990669227</v>
      </c>
      <c r="AS64" s="1028">
        <v>148.4852556629267</v>
      </c>
      <c r="AT64" s="1028">
        <v>2</v>
      </c>
      <c r="AU64" s="1028">
        <v>48.169696974503921</v>
      </c>
      <c r="AV64" s="1028">
        <v>43.527213695748749</v>
      </c>
      <c r="AW64" s="1028">
        <v>53.788344992674027</v>
      </c>
      <c r="AX64" s="1030">
        <v>1</v>
      </c>
      <c r="AY64" s="1030">
        <v>1362.2126060863054</v>
      </c>
      <c r="AZ64" s="1030">
        <v>1175.8537560622171</v>
      </c>
      <c r="BA64" s="1030">
        <v>8</v>
      </c>
      <c r="BB64" s="1030">
        <v>150.76009038666496</v>
      </c>
      <c r="BC64" s="1030">
        <v>606.78987460298413</v>
      </c>
      <c r="BD64" s="1030">
        <v>396.01352733531797</v>
      </c>
      <c r="BE64" s="1030">
        <v>14.290263737249933</v>
      </c>
      <c r="BF64" s="1030">
        <v>186.35885002408835</v>
      </c>
      <c r="BG64" s="1030">
        <v>0</v>
      </c>
      <c r="BH64" s="1030">
        <v>13.049999999944797</v>
      </c>
      <c r="BI64" s="1030">
        <v>133.93094259703506</v>
      </c>
      <c r="BJ64" s="1030">
        <v>39.377907427108525</v>
      </c>
      <c r="BK64" s="1030">
        <v>0</v>
      </c>
      <c r="BL64" s="1030">
        <v>0</v>
      </c>
      <c r="BM64" s="1030">
        <v>0</v>
      </c>
      <c r="BN64" s="1030">
        <v>0</v>
      </c>
    </row>
    <row r="65" spans="1:66" ht="13.7" customHeight="1">
      <c r="A65" s="661"/>
      <c r="B65" s="62" t="s">
        <v>671</v>
      </c>
      <c r="C65" s="661"/>
      <c r="D65" s="122"/>
      <c r="E65" s="1028">
        <v>8976.6670867218236</v>
      </c>
      <c r="F65" s="1030">
        <v>7008.6183739777598</v>
      </c>
      <c r="G65" s="1030">
        <v>1968.0487127440651</v>
      </c>
      <c r="H65" s="1028">
        <v>3011.3971618517398</v>
      </c>
      <c r="I65" s="1028">
        <v>2653.232131376491</v>
      </c>
      <c r="J65" s="1028">
        <v>40.848852901484484</v>
      </c>
      <c r="K65" s="1028">
        <v>592.12251102632536</v>
      </c>
      <c r="L65" s="1028">
        <v>964.1018034598261</v>
      </c>
      <c r="M65" s="1028">
        <v>978.6914663045161</v>
      </c>
      <c r="N65" s="1028">
        <v>77.46749768433898</v>
      </c>
      <c r="O65" s="1028">
        <v>358.16503047524969</v>
      </c>
      <c r="P65" s="1028">
        <v>8</v>
      </c>
      <c r="Q65" s="1028">
        <v>139.22769905533065</v>
      </c>
      <c r="R65" s="1028">
        <v>141.68363230084881</v>
      </c>
      <c r="S65" s="1028">
        <v>66.253699119070205</v>
      </c>
      <c r="T65" s="1028">
        <v>3</v>
      </c>
      <c r="U65" s="1028">
        <v>2627.2101059880983</v>
      </c>
      <c r="V65" s="1028">
        <v>1316.2576175653453</v>
      </c>
      <c r="W65" s="1028">
        <v>27.77631578961509</v>
      </c>
      <c r="X65" s="1028">
        <v>244.22562134511961</v>
      </c>
      <c r="Y65" s="1028">
        <v>424.26754306655124</v>
      </c>
      <c r="Z65" s="1028">
        <v>567.24520552411809</v>
      </c>
      <c r="AA65" s="1028">
        <v>52.742931839941519</v>
      </c>
      <c r="AB65" s="1028">
        <v>1310.952488422754</v>
      </c>
      <c r="AC65" s="1028">
        <v>58.492815787335907</v>
      </c>
      <c r="AD65" s="1028">
        <v>331.70200160708748</v>
      </c>
      <c r="AE65" s="1028">
        <v>507.61116858006255</v>
      </c>
      <c r="AF65" s="1028">
        <v>394.0104700596965</v>
      </c>
      <c r="AG65" s="1028">
        <v>19.13603238857181</v>
      </c>
      <c r="AH65" s="661"/>
      <c r="AI65" s="62" t="s">
        <v>671</v>
      </c>
      <c r="AJ65" s="661"/>
      <c r="AK65" s="122"/>
      <c r="AL65" s="1028">
        <v>1986.479064364132</v>
      </c>
      <c r="AM65" s="1028">
        <v>1838.4360103238571</v>
      </c>
      <c r="AN65" s="1028">
        <v>67.99210526326334</v>
      </c>
      <c r="AO65" s="1028">
        <v>495.55493156290692</v>
      </c>
      <c r="AP65" s="1028">
        <v>688.67477485344932</v>
      </c>
      <c r="AQ65" s="1028">
        <v>552.54074732378865</v>
      </c>
      <c r="AR65" s="1028">
        <v>33.673451320449345</v>
      </c>
      <c r="AS65" s="1028">
        <v>148.04305404027511</v>
      </c>
      <c r="AT65" s="1028">
        <v>0</v>
      </c>
      <c r="AU65" s="1028">
        <v>52.300000000210879</v>
      </c>
      <c r="AV65" s="1028">
        <v>59.694834722104694</v>
      </c>
      <c r="AW65" s="1028">
        <v>35.048219317959528</v>
      </c>
      <c r="AX65" s="1030">
        <v>1</v>
      </c>
      <c r="AY65" s="1030">
        <v>1351.5807545178518</v>
      </c>
      <c r="AZ65" s="1030">
        <v>1200.6926147120655</v>
      </c>
      <c r="BA65" s="1030">
        <v>66.84210526315789</v>
      </c>
      <c r="BB65" s="1030">
        <v>250.8044639181183</v>
      </c>
      <c r="BC65" s="1030">
        <v>533.30644094748402</v>
      </c>
      <c r="BD65" s="1030">
        <v>336.73960458330527</v>
      </c>
      <c r="BE65" s="1030">
        <v>13</v>
      </c>
      <c r="BF65" s="1030">
        <v>150.8881398057863</v>
      </c>
      <c r="BG65" s="1030">
        <v>3</v>
      </c>
      <c r="BH65" s="1030">
        <v>27.812054156557672</v>
      </c>
      <c r="BI65" s="1030">
        <v>83.826085649087233</v>
      </c>
      <c r="BJ65" s="1030">
        <v>31.250000000141405</v>
      </c>
      <c r="BK65" s="1030">
        <v>5</v>
      </c>
      <c r="BL65" s="1030">
        <v>0</v>
      </c>
      <c r="BM65" s="1030">
        <v>0</v>
      </c>
      <c r="BN65" s="1030">
        <v>0</v>
      </c>
    </row>
    <row r="66" spans="1:66" ht="13.7" customHeight="1">
      <c r="A66" s="661"/>
      <c r="B66" s="62" t="s">
        <v>672</v>
      </c>
      <c r="C66" s="661"/>
      <c r="D66" s="122"/>
      <c r="E66" s="1028">
        <v>11746.520345125429</v>
      </c>
      <c r="F66" s="1030">
        <v>9225.7318455750774</v>
      </c>
      <c r="G66" s="1030">
        <v>2520.7884995503523</v>
      </c>
      <c r="H66" s="1028">
        <v>4636.1959523623791</v>
      </c>
      <c r="I66" s="1028">
        <v>4036.1019399719703</v>
      </c>
      <c r="J66" s="1028">
        <v>88.371428571428567</v>
      </c>
      <c r="K66" s="1028">
        <v>938.51163426110588</v>
      </c>
      <c r="L66" s="1028">
        <v>1598.5640673338887</v>
      </c>
      <c r="M66" s="1028">
        <v>1324.6227585235877</v>
      </c>
      <c r="N66" s="1028">
        <v>86.032051281959127</v>
      </c>
      <c r="O66" s="1028">
        <v>600.09401239040903</v>
      </c>
      <c r="P66" s="1028">
        <v>10</v>
      </c>
      <c r="Q66" s="1028">
        <v>175.28571428571428</v>
      </c>
      <c r="R66" s="1028">
        <v>246.22670047456148</v>
      </c>
      <c r="S66" s="1028">
        <v>162.58159763013333</v>
      </c>
      <c r="T66" s="1028">
        <v>6</v>
      </c>
      <c r="U66" s="1028">
        <v>3638.0449055836061</v>
      </c>
      <c r="V66" s="1028">
        <v>1941.0940081672522</v>
      </c>
      <c r="W66" s="1028">
        <v>43</v>
      </c>
      <c r="X66" s="1028">
        <v>246.30000000021087</v>
      </c>
      <c r="Y66" s="1028">
        <v>616.59175824180943</v>
      </c>
      <c r="Z66" s="1028">
        <v>949.23109607900722</v>
      </c>
      <c r="AA66" s="1028">
        <v>85.971153846224539</v>
      </c>
      <c r="AB66" s="1028">
        <v>1696.9508974163534</v>
      </c>
      <c r="AC66" s="1028">
        <v>75.115157789320222</v>
      </c>
      <c r="AD66" s="1028">
        <v>448.76507466120825</v>
      </c>
      <c r="AE66" s="1028">
        <v>647.03937728935534</v>
      </c>
      <c r="AF66" s="1028">
        <v>506.08256972775206</v>
      </c>
      <c r="AG66" s="1028">
        <v>19.948717948717949</v>
      </c>
      <c r="AH66" s="661"/>
      <c r="AI66" s="62" t="s">
        <v>672</v>
      </c>
      <c r="AJ66" s="661"/>
      <c r="AK66" s="122"/>
      <c r="AL66" s="1028">
        <v>2027.681410257414</v>
      </c>
      <c r="AM66" s="1028">
        <v>1896.7839743599779</v>
      </c>
      <c r="AN66" s="1028">
        <v>64.84615384615384</v>
      </c>
      <c r="AO66" s="1028">
        <v>373.89615384641093</v>
      </c>
      <c r="AP66" s="1028">
        <v>906.62884615459268</v>
      </c>
      <c r="AQ66" s="1028">
        <v>509.87435897435887</v>
      </c>
      <c r="AR66" s="1028">
        <v>41.538461538461533</v>
      </c>
      <c r="AS66" s="1028">
        <v>130.89743589743591</v>
      </c>
      <c r="AT66" s="1028">
        <v>5</v>
      </c>
      <c r="AU66" s="1028">
        <v>37</v>
      </c>
      <c r="AV66" s="1028">
        <v>54</v>
      </c>
      <c r="AW66" s="1028">
        <v>34.897435897435898</v>
      </c>
      <c r="AX66" s="1030">
        <v>0</v>
      </c>
      <c r="AY66" s="1030">
        <v>1444.59807692203</v>
      </c>
      <c r="AZ66" s="1030">
        <v>1351.751923075876</v>
      </c>
      <c r="BA66" s="1030">
        <v>37</v>
      </c>
      <c r="BB66" s="1030">
        <v>298.05256410347403</v>
      </c>
      <c r="BC66" s="1030">
        <v>557.45641025558086</v>
      </c>
      <c r="BD66" s="1030">
        <v>418.98461538350955</v>
      </c>
      <c r="BE66" s="1030">
        <v>40.258333333311882</v>
      </c>
      <c r="BF66" s="1030">
        <v>92.84615384615384</v>
      </c>
      <c r="BG66" s="1030">
        <v>2</v>
      </c>
      <c r="BH66" s="1030">
        <v>13</v>
      </c>
      <c r="BI66" s="1030">
        <v>33.897435897435898</v>
      </c>
      <c r="BJ66" s="1030">
        <v>40.948717948717949</v>
      </c>
      <c r="BK66" s="1030">
        <v>3</v>
      </c>
      <c r="BL66" s="1030">
        <v>0</v>
      </c>
      <c r="BM66" s="1030">
        <v>0</v>
      </c>
      <c r="BN66" s="1030">
        <v>0</v>
      </c>
    </row>
    <row r="67" spans="1:66" ht="13.7" customHeight="1" thickBot="1">
      <c r="A67" s="662"/>
      <c r="B67" s="63" t="s">
        <v>673</v>
      </c>
      <c r="C67" s="662"/>
      <c r="D67" s="124"/>
      <c r="E67" s="1031">
        <v>20395.74358974359</v>
      </c>
      <c r="F67" s="1032">
        <v>16305.846153846154</v>
      </c>
      <c r="G67" s="1032">
        <v>4089.897435897436</v>
      </c>
      <c r="H67" s="1031">
        <v>9939</v>
      </c>
      <c r="I67" s="1031">
        <v>8437</v>
      </c>
      <c r="J67" s="1031">
        <v>259</v>
      </c>
      <c r="K67" s="1031">
        <v>2127</v>
      </c>
      <c r="L67" s="1031">
        <v>2834</v>
      </c>
      <c r="M67" s="1031">
        <v>3061</v>
      </c>
      <c r="N67" s="1031">
        <v>156</v>
      </c>
      <c r="O67" s="1031">
        <v>1502</v>
      </c>
      <c r="P67" s="1031">
        <v>78</v>
      </c>
      <c r="Q67" s="1031">
        <v>502</v>
      </c>
      <c r="R67" s="1031">
        <v>532</v>
      </c>
      <c r="S67" s="1031">
        <v>377</v>
      </c>
      <c r="T67" s="1031">
        <v>13</v>
      </c>
      <c r="U67" s="1031">
        <v>4904.7435897435898</v>
      </c>
      <c r="V67" s="1031">
        <v>2812.8461538461538</v>
      </c>
      <c r="W67" s="1031">
        <v>51</v>
      </c>
      <c r="X67" s="1031">
        <v>388</v>
      </c>
      <c r="Y67" s="1031">
        <v>821</v>
      </c>
      <c r="Z67" s="1031">
        <v>1409.8461538461538</v>
      </c>
      <c r="AA67" s="1031">
        <v>143</v>
      </c>
      <c r="AB67" s="1031">
        <v>2091.8974358974356</v>
      </c>
      <c r="AC67" s="1031">
        <v>81</v>
      </c>
      <c r="AD67" s="1031">
        <v>532</v>
      </c>
      <c r="AE67" s="1031">
        <v>805.9487179487179</v>
      </c>
      <c r="AF67" s="1031">
        <v>653.9487179487179</v>
      </c>
      <c r="AG67" s="1031">
        <v>19</v>
      </c>
      <c r="AH67" s="662"/>
      <c r="AI67" s="63" t="s">
        <v>673</v>
      </c>
      <c r="AJ67" s="662"/>
      <c r="AK67" s="124"/>
      <c r="AL67" s="1031">
        <v>3124</v>
      </c>
      <c r="AM67" s="1031">
        <v>2818</v>
      </c>
      <c r="AN67" s="1031">
        <v>36</v>
      </c>
      <c r="AO67" s="1031">
        <v>566</v>
      </c>
      <c r="AP67" s="1031">
        <v>902</v>
      </c>
      <c r="AQ67" s="1031">
        <v>1102</v>
      </c>
      <c r="AR67" s="1031">
        <v>212</v>
      </c>
      <c r="AS67" s="1031">
        <v>306</v>
      </c>
      <c r="AT67" s="1031">
        <v>9</v>
      </c>
      <c r="AU67" s="1031">
        <v>86</v>
      </c>
      <c r="AV67" s="1031">
        <v>149</v>
      </c>
      <c r="AW67" s="1031">
        <v>58</v>
      </c>
      <c r="AX67" s="1032">
        <v>4</v>
      </c>
      <c r="AY67" s="1032">
        <v>2428</v>
      </c>
      <c r="AZ67" s="1032">
        <v>2238</v>
      </c>
      <c r="BA67" s="1032">
        <v>77</v>
      </c>
      <c r="BB67" s="1032">
        <v>926</v>
      </c>
      <c r="BC67" s="1032">
        <v>664</v>
      </c>
      <c r="BD67" s="1032">
        <v>541</v>
      </c>
      <c r="BE67" s="1032">
        <v>30</v>
      </c>
      <c r="BF67" s="1032">
        <v>190</v>
      </c>
      <c r="BG67" s="1032">
        <v>5</v>
      </c>
      <c r="BH67" s="1032">
        <v>42</v>
      </c>
      <c r="BI67" s="1032">
        <v>63</v>
      </c>
      <c r="BJ67" s="1032">
        <v>80</v>
      </c>
      <c r="BK67" s="1032">
        <v>0</v>
      </c>
      <c r="BL67" s="1032">
        <v>0</v>
      </c>
      <c r="BM67" s="1032">
        <v>0</v>
      </c>
      <c r="BN67" s="1032">
        <v>0</v>
      </c>
    </row>
    <row r="68" spans="1:66" ht="29.25" customHeight="1">
      <c r="A68" s="1098" t="s">
        <v>1013</v>
      </c>
      <c r="B68" s="1098"/>
      <c r="C68" s="1098"/>
      <c r="D68" s="1098"/>
      <c r="E68" s="1098"/>
      <c r="F68" s="1098"/>
      <c r="G68" s="1098"/>
      <c r="H68" s="1098"/>
      <c r="I68" s="1098"/>
      <c r="J68" s="1098"/>
      <c r="K68" s="1098"/>
      <c r="L68" s="1098"/>
      <c r="M68" s="1098"/>
      <c r="N68" s="1098"/>
    </row>
    <row r="69" spans="1:66" ht="12.75" customHeight="1"/>
  </sheetData>
  <mergeCells count="78">
    <mergeCell ref="AH1:AX1"/>
    <mergeCell ref="AH17:AJ17"/>
    <mergeCell ref="AH18:AJ18"/>
    <mergeCell ref="AH19:AJ19"/>
    <mergeCell ref="AH20:AJ20"/>
    <mergeCell ref="AS6:AX6"/>
    <mergeCell ref="AH23:AJ23"/>
    <mergeCell ref="AH28:AJ28"/>
    <mergeCell ref="AH35:AJ35"/>
    <mergeCell ref="AH46:AJ46"/>
    <mergeCell ref="AH57:AJ57"/>
    <mergeCell ref="AH24:AJ24"/>
    <mergeCell ref="AH26:AJ26"/>
    <mergeCell ref="AH25:AJ25"/>
    <mergeCell ref="AH27:AJ27"/>
    <mergeCell ref="AH21:AJ21"/>
    <mergeCell ref="AH22:AJ22"/>
    <mergeCell ref="AH11:AJ11"/>
    <mergeCell ref="AH12:AJ12"/>
    <mergeCell ref="AH13:AJ13"/>
    <mergeCell ref="AH14:AJ14"/>
    <mergeCell ref="AH15:AJ15"/>
    <mergeCell ref="AH16:AJ16"/>
    <mergeCell ref="A1:N1"/>
    <mergeCell ref="U5:AG5"/>
    <mergeCell ref="U6:U7"/>
    <mergeCell ref="V6:AA6"/>
    <mergeCell ref="AB6:AG6"/>
    <mergeCell ref="E3:G5"/>
    <mergeCell ref="E6:E7"/>
    <mergeCell ref="A3:C7"/>
    <mergeCell ref="H5:N5"/>
    <mergeCell ref="O5:T5"/>
    <mergeCell ref="H6:H7"/>
    <mergeCell ref="A35:C35"/>
    <mergeCell ref="A46:C46"/>
    <mergeCell ref="A19:C19"/>
    <mergeCell ref="A28:C28"/>
    <mergeCell ref="A21:C21"/>
    <mergeCell ref="A23:C23"/>
    <mergeCell ref="A20:C20"/>
    <mergeCell ref="A22:C22"/>
    <mergeCell ref="A24:C24"/>
    <mergeCell ref="A26:C26"/>
    <mergeCell ref="A25:C25"/>
    <mergeCell ref="A27:C27"/>
    <mergeCell ref="BL3:BN5"/>
    <mergeCell ref="A13:C13"/>
    <mergeCell ref="A8:C8"/>
    <mergeCell ref="A12:C12"/>
    <mergeCell ref="I6:N6"/>
    <mergeCell ref="BL6:BL7"/>
    <mergeCell ref="BM6:BM7"/>
    <mergeCell ref="AH8:AJ8"/>
    <mergeCell ref="AH9:AJ9"/>
    <mergeCell ref="AH10:AJ10"/>
    <mergeCell ref="AH3:AJ7"/>
    <mergeCell ref="AL5:AX5"/>
    <mergeCell ref="AY5:BK5"/>
    <mergeCell ref="AL6:AL7"/>
    <mergeCell ref="BN6:BN7"/>
    <mergeCell ref="AM6:AR6"/>
    <mergeCell ref="A68:N68"/>
    <mergeCell ref="AY6:AY7"/>
    <mergeCell ref="AZ6:BE6"/>
    <mergeCell ref="BF6:BK6"/>
    <mergeCell ref="A15:C15"/>
    <mergeCell ref="O6:T6"/>
    <mergeCell ref="A18:C18"/>
    <mergeCell ref="A14:C14"/>
    <mergeCell ref="A16:C16"/>
    <mergeCell ref="A17:C17"/>
    <mergeCell ref="G6:G7"/>
    <mergeCell ref="A9:C9"/>
    <mergeCell ref="A11:C11"/>
    <mergeCell ref="A10:C10"/>
    <mergeCell ref="F6:F7"/>
    <mergeCell ref="A57:C5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5" width="14.7109375" style="758" customWidth="1"/>
    <col min="6" max="6" width="4.28515625" style="758" customWidth="1"/>
    <col min="7" max="7" width="16.7109375" style="758" customWidth="1"/>
    <col min="8" max="8" width="4.28515625" style="758" customWidth="1"/>
    <col min="9" max="9" width="16.7109375" style="758" customWidth="1"/>
    <col min="10" max="10" width="4.28515625" style="758" customWidth="1"/>
    <col min="11" max="16384" width="9.140625" style="758"/>
  </cols>
  <sheetData>
    <row r="1" spans="1:12" s="129" customFormat="1" ht="35.1" customHeight="1">
      <c r="A1" s="127" t="s">
        <v>1010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2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323</v>
      </c>
    </row>
    <row r="3" spans="1:12" ht="15" customHeight="1">
      <c r="A3" s="1099" t="s">
        <v>18</v>
      </c>
      <c r="B3" s="1099"/>
      <c r="C3" s="1099"/>
      <c r="D3" s="664"/>
      <c r="E3" s="1102" t="s">
        <v>68</v>
      </c>
      <c r="F3" s="1103"/>
      <c r="G3" s="1102" t="s">
        <v>507</v>
      </c>
      <c r="H3" s="1103"/>
      <c r="I3" s="1102" t="s">
        <v>1011</v>
      </c>
      <c r="J3" s="1108"/>
      <c r="L3" s="134"/>
    </row>
    <row r="4" spans="1:12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2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2" s="137" customFormat="1" ht="24.6" hidden="1" customHeight="1">
      <c r="A6" s="1111" t="s">
        <v>779</v>
      </c>
      <c r="B6" s="1111"/>
      <c r="C6" s="1111"/>
      <c r="D6" s="18"/>
      <c r="E6" s="135">
        <v>129991458</v>
      </c>
      <c r="F6" s="136"/>
      <c r="G6" s="136">
        <v>105258817</v>
      </c>
      <c r="H6" s="136"/>
      <c r="I6" s="136">
        <v>24732641</v>
      </c>
    </row>
    <row r="7" spans="1:12" s="137" customFormat="1" ht="24.6" hidden="1" customHeight="1">
      <c r="A7" s="1112" t="s">
        <v>780</v>
      </c>
      <c r="B7" s="1112"/>
      <c r="C7" s="1112"/>
      <c r="D7" s="18"/>
      <c r="E7" s="138">
        <v>118393561.99816777</v>
      </c>
      <c r="F7" s="139"/>
      <c r="G7" s="139">
        <v>95398874.19872877</v>
      </c>
      <c r="H7" s="139"/>
      <c r="I7" s="139">
        <v>22994687.799438879</v>
      </c>
    </row>
    <row r="8" spans="1:12" s="137" customFormat="1" ht="24.6" hidden="1" customHeight="1">
      <c r="A8" s="1112" t="s">
        <v>1202</v>
      </c>
      <c r="B8" s="1112"/>
      <c r="C8" s="1112"/>
      <c r="D8" s="18"/>
      <c r="E8" s="138">
        <v>90204965.037000105</v>
      </c>
      <c r="F8" s="139"/>
      <c r="G8" s="139">
        <v>70638374.57499966</v>
      </c>
      <c r="H8" s="139"/>
      <c r="I8" s="139">
        <v>19566590.462000091</v>
      </c>
    </row>
    <row r="9" spans="1:12" s="137" customFormat="1" ht="19.5" hidden="1" customHeight="1">
      <c r="A9" s="1112" t="s">
        <v>1203</v>
      </c>
      <c r="B9" s="1112"/>
      <c r="C9" s="1112"/>
      <c r="D9" s="18"/>
      <c r="E9" s="138">
        <v>91350274.64845255</v>
      </c>
      <c r="F9" s="139"/>
      <c r="G9" s="139">
        <v>67969049.190299273</v>
      </c>
      <c r="H9" s="139"/>
      <c r="I9" s="139">
        <v>23381225.458153117</v>
      </c>
    </row>
    <row r="10" spans="1:12" s="137" customFormat="1" ht="19.5" hidden="1" customHeight="1">
      <c r="A10" s="1112" t="s">
        <v>1204</v>
      </c>
      <c r="B10" s="1112"/>
      <c r="C10" s="1112"/>
      <c r="D10" s="18"/>
      <c r="E10" s="138">
        <v>100773783.08861336</v>
      </c>
      <c r="F10" s="139"/>
      <c r="G10" s="139">
        <v>77367533.54695791</v>
      </c>
      <c r="H10" s="139"/>
      <c r="I10" s="139">
        <v>23406249.541655455</v>
      </c>
    </row>
    <row r="11" spans="1:12" s="115" customFormat="1" ht="19.5" hidden="1" customHeight="1">
      <c r="A11" s="1045" t="s">
        <v>1205</v>
      </c>
      <c r="B11" s="1045"/>
      <c r="C11" s="1045"/>
      <c r="D11" s="2"/>
      <c r="E11" s="116">
        <v>104616357.15462527</v>
      </c>
      <c r="F11" s="117"/>
      <c r="G11" s="50">
        <v>82504221.960096911</v>
      </c>
      <c r="H11" s="50"/>
      <c r="I11" s="50">
        <v>22112135.194528367</v>
      </c>
    </row>
    <row r="12" spans="1:12" s="137" customFormat="1" ht="19.5" hidden="1" customHeight="1">
      <c r="A12" s="1112" t="s">
        <v>1206</v>
      </c>
      <c r="B12" s="1112"/>
      <c r="C12" s="1112"/>
      <c r="D12" s="18"/>
      <c r="E12" s="138">
        <v>100988053.15670443</v>
      </c>
      <c r="F12" s="139"/>
      <c r="G12" s="50">
        <v>78056508.787830189</v>
      </c>
      <c r="H12" s="139"/>
      <c r="I12" s="50">
        <v>22931544.368874259</v>
      </c>
    </row>
    <row r="13" spans="1:12" s="137" customFormat="1" ht="18" hidden="1" customHeight="1">
      <c r="A13" s="1112" t="s">
        <v>1207</v>
      </c>
      <c r="B13" s="1112"/>
      <c r="C13" s="1112"/>
      <c r="D13" s="18"/>
      <c r="E13" s="138">
        <v>100995805.8924465</v>
      </c>
      <c r="F13" s="140"/>
      <c r="G13" s="50">
        <v>77284127.118604407</v>
      </c>
      <c r="H13" s="140"/>
      <c r="I13" s="50">
        <v>23711678.7738421</v>
      </c>
    </row>
    <row r="14" spans="1:12" s="137" customFormat="1" ht="18" hidden="1" customHeight="1">
      <c r="A14" s="1045" t="s">
        <v>1208</v>
      </c>
      <c r="B14" s="1045"/>
      <c r="C14" s="1045"/>
      <c r="D14" s="18"/>
      <c r="E14" s="138">
        <v>91708987.744631439</v>
      </c>
      <c r="F14" s="139"/>
      <c r="G14" s="50">
        <v>66949770.766271278</v>
      </c>
      <c r="H14" s="139"/>
      <c r="I14" s="50">
        <v>24759216.978360169</v>
      </c>
    </row>
    <row r="15" spans="1:12" s="137" customFormat="1" ht="18" hidden="1" customHeight="1">
      <c r="A15" s="1112" t="s">
        <v>1209</v>
      </c>
      <c r="B15" s="1112"/>
      <c r="C15" s="1112"/>
      <c r="D15" s="18"/>
      <c r="E15" s="138">
        <v>83099466.536731362</v>
      </c>
      <c r="F15" s="139"/>
      <c r="G15" s="139">
        <v>60634861.372655563</v>
      </c>
      <c r="H15" s="139"/>
      <c r="I15" s="139">
        <v>22464605.164075799</v>
      </c>
    </row>
    <row r="16" spans="1:12" s="137" customFormat="1" ht="15" hidden="1" customHeight="1">
      <c r="A16" s="1045" t="s">
        <v>1267</v>
      </c>
      <c r="B16" s="1045"/>
      <c r="C16" s="1045"/>
      <c r="D16" s="18"/>
      <c r="E16" s="138">
        <v>85250071.846333385</v>
      </c>
      <c r="F16" s="139"/>
      <c r="G16" s="139">
        <v>62693880.690241016</v>
      </c>
      <c r="H16" s="139"/>
      <c r="I16" s="139">
        <v>22556191.156092446</v>
      </c>
    </row>
    <row r="17" spans="1:11" s="137" customFormat="1" ht="16.5" hidden="1" customHeight="1">
      <c r="A17" s="1045" t="s">
        <v>1271</v>
      </c>
      <c r="B17" s="1045"/>
      <c r="C17" s="1045"/>
      <c r="D17" s="18"/>
      <c r="E17" s="125">
        <v>92997450.038911462</v>
      </c>
      <c r="F17" s="126"/>
      <c r="G17" s="126">
        <v>68173235.708185196</v>
      </c>
      <c r="H17" s="126"/>
      <c r="I17" s="126">
        <v>24824214.330726173</v>
      </c>
      <c r="J17" s="139"/>
    </row>
    <row r="18" spans="1:11" s="137" customFormat="1" ht="0.75" hidden="1" customHeight="1">
      <c r="A18" s="1045" t="s">
        <v>1272</v>
      </c>
      <c r="B18" s="1045"/>
      <c r="C18" s="1045"/>
      <c r="D18" s="18"/>
      <c r="E18" s="125">
        <v>92730519.819716066</v>
      </c>
      <c r="F18" s="126"/>
      <c r="G18" s="126">
        <v>68215919.611239389</v>
      </c>
      <c r="H18" s="126"/>
      <c r="I18" s="126">
        <v>24514600.208476603</v>
      </c>
      <c r="J18" s="139"/>
    </row>
    <row r="19" spans="1:11" s="137" customFormat="1" ht="18.75" hidden="1" customHeight="1">
      <c r="A19" s="1045" t="s">
        <v>1273</v>
      </c>
      <c r="B19" s="1045"/>
      <c r="C19" s="1045"/>
      <c r="D19" s="18"/>
      <c r="E19" s="125">
        <v>90218457.466426358</v>
      </c>
      <c r="F19" s="126"/>
      <c r="G19" s="126">
        <v>66488133.843514755</v>
      </c>
      <c r="H19" s="126"/>
      <c r="I19" s="126">
        <v>23730323.622911576</v>
      </c>
      <c r="J19" s="139"/>
    </row>
    <row r="20" spans="1:11" s="137" customFormat="1" ht="18" hidden="1" customHeight="1">
      <c r="A20" s="1045" t="s">
        <v>1274</v>
      </c>
      <c r="B20" s="1045"/>
      <c r="C20" s="1045"/>
      <c r="D20" s="18"/>
      <c r="E20" s="125">
        <v>83777665.684641793</v>
      </c>
      <c r="F20" s="126"/>
      <c r="G20" s="126">
        <v>61266458.141266838</v>
      </c>
      <c r="H20" s="126"/>
      <c r="I20" s="126">
        <v>22511207.543375045</v>
      </c>
      <c r="J20" s="139"/>
    </row>
    <row r="21" spans="1:11" s="137" customFormat="1" ht="18" customHeight="1">
      <c r="A21" s="1045" t="s">
        <v>1275</v>
      </c>
      <c r="B21" s="1045"/>
      <c r="C21" s="1045"/>
      <c r="D21" s="18"/>
      <c r="E21" s="125">
        <v>90608212.810112476</v>
      </c>
      <c r="F21" s="126"/>
      <c r="G21" s="126">
        <v>66276659.513176665</v>
      </c>
      <c r="H21" s="126"/>
      <c r="I21" s="126">
        <v>24331553.296935868</v>
      </c>
      <c r="J21" s="139"/>
    </row>
    <row r="22" spans="1:11" s="137" customFormat="1" ht="18" customHeight="1">
      <c r="A22" s="1045" t="s">
        <v>1276</v>
      </c>
      <c r="B22" s="1045"/>
      <c r="C22" s="1045"/>
      <c r="D22" s="18"/>
      <c r="E22" s="125">
        <v>91613054.039876625</v>
      </c>
      <c r="F22" s="126"/>
      <c r="G22" s="126">
        <v>67659196.020815</v>
      </c>
      <c r="H22" s="126"/>
      <c r="I22" s="126">
        <v>23953858.019061577</v>
      </c>
      <c r="J22" s="139"/>
    </row>
    <row r="23" spans="1:11" s="137" customFormat="1" ht="18" customHeight="1">
      <c r="A23" s="1045" t="s">
        <v>1277</v>
      </c>
      <c r="B23" s="1045"/>
      <c r="C23" s="1045"/>
      <c r="D23" s="18"/>
      <c r="E23" s="125">
        <v>80238358.935887784</v>
      </c>
      <c r="F23" s="126"/>
      <c r="G23" s="196" t="s">
        <v>1009</v>
      </c>
      <c r="H23" s="126"/>
      <c r="I23" s="196" t="s">
        <v>822</v>
      </c>
      <c r="J23" s="139"/>
    </row>
    <row r="24" spans="1:11" s="137" customFormat="1" ht="18" customHeight="1">
      <c r="A24" s="1045" t="s">
        <v>1278</v>
      </c>
      <c r="B24" s="1045"/>
      <c r="C24" s="1045"/>
      <c r="D24" s="18"/>
      <c r="E24" s="125">
        <v>94245885.97416532</v>
      </c>
      <c r="F24" s="126"/>
      <c r="G24" s="126">
        <v>67889918.708727837</v>
      </c>
      <c r="H24" s="126"/>
      <c r="I24" s="126">
        <v>26355967.265437312</v>
      </c>
      <c r="J24" s="139"/>
    </row>
    <row r="25" spans="1:11" s="137" customFormat="1" ht="18" customHeight="1">
      <c r="A25" s="1045" t="s">
        <v>1279</v>
      </c>
      <c r="B25" s="1045"/>
      <c r="C25" s="1045"/>
      <c r="D25" s="18"/>
      <c r="E25" s="125">
        <v>98604434.366141617</v>
      </c>
      <c r="F25" s="126"/>
      <c r="G25" s="126">
        <v>69472514.752091333</v>
      </c>
      <c r="H25" s="126"/>
      <c r="I25" s="126">
        <v>29131919.614050154</v>
      </c>
      <c r="J25" s="139"/>
    </row>
    <row r="26" spans="1:11" ht="18" customHeight="1">
      <c r="A26" s="1112" t="s">
        <v>57</v>
      </c>
      <c r="B26" s="1112"/>
      <c r="C26" s="1112"/>
      <c r="D26" s="18"/>
      <c r="E26" s="819"/>
      <c r="F26" s="821"/>
      <c r="G26" s="784"/>
      <c r="H26" s="784"/>
      <c r="I26" s="784"/>
      <c r="J26" s="99"/>
      <c r="K26" s="137"/>
    </row>
    <row r="27" spans="1:11" ht="18" customHeight="1">
      <c r="A27" s="141"/>
      <c r="B27" s="141" t="s">
        <v>58</v>
      </c>
      <c r="C27" s="141"/>
      <c r="D27" s="823"/>
      <c r="E27" s="819">
        <v>93604438.138890624</v>
      </c>
      <c r="F27" s="821"/>
      <c r="G27" s="784">
        <v>66023300.168780841</v>
      </c>
      <c r="H27" s="784"/>
      <c r="I27" s="784">
        <v>27581137.970109619</v>
      </c>
      <c r="J27" s="99"/>
      <c r="K27" s="137"/>
    </row>
    <row r="28" spans="1:11" ht="18" customHeight="1">
      <c r="A28" s="141"/>
      <c r="B28" s="141" t="s">
        <v>20</v>
      </c>
      <c r="C28" s="141"/>
      <c r="D28" s="823"/>
      <c r="E28" s="819">
        <v>4999996.2272509979</v>
      </c>
      <c r="F28" s="821"/>
      <c r="G28" s="784">
        <v>3449214.5833104425</v>
      </c>
      <c r="H28" s="784"/>
      <c r="I28" s="784">
        <v>1550781.6439405568</v>
      </c>
      <c r="J28" s="99"/>
      <c r="K28" s="137"/>
    </row>
    <row r="29" spans="1:11" ht="18" customHeight="1">
      <c r="A29" s="1112" t="s">
        <v>21</v>
      </c>
      <c r="B29" s="1112"/>
      <c r="C29" s="1112"/>
      <c r="D29" s="18"/>
      <c r="E29" s="819"/>
      <c r="F29" s="821"/>
      <c r="G29" s="821"/>
      <c r="H29" s="621"/>
      <c r="I29" s="821"/>
      <c r="J29" s="99"/>
      <c r="K29" s="137"/>
    </row>
    <row r="30" spans="1:11" ht="18" customHeight="1">
      <c r="A30" s="141"/>
      <c r="B30" s="661" t="s">
        <v>71</v>
      </c>
      <c r="C30" s="141"/>
      <c r="D30" s="823"/>
      <c r="E30" s="819">
        <v>61850925.875910468</v>
      </c>
      <c r="F30" s="821"/>
      <c r="G30" s="784">
        <v>45027003.91144602</v>
      </c>
      <c r="H30" s="784"/>
      <c r="I30" s="784">
        <v>16823921.964464348</v>
      </c>
      <c r="J30" s="99"/>
      <c r="K30" s="137"/>
    </row>
    <row r="31" spans="1:11" ht="18" customHeight="1">
      <c r="A31" s="141"/>
      <c r="B31" s="661" t="s">
        <v>72</v>
      </c>
      <c r="C31" s="141"/>
      <c r="D31" s="823"/>
      <c r="E31" s="819">
        <v>6141294.4765947722</v>
      </c>
      <c r="F31" s="821"/>
      <c r="G31" s="784">
        <v>3935183.9416719093</v>
      </c>
      <c r="H31" s="784"/>
      <c r="I31" s="784">
        <v>2206110.5349228634</v>
      </c>
      <c r="J31" s="99"/>
      <c r="K31" s="137"/>
    </row>
    <row r="32" spans="1:11" ht="18" customHeight="1">
      <c r="A32" s="141"/>
      <c r="B32" s="661" t="s">
        <v>73</v>
      </c>
      <c r="C32" s="141"/>
      <c r="D32" s="823"/>
      <c r="E32" s="819">
        <v>14826602.887367781</v>
      </c>
      <c r="F32" s="821"/>
      <c r="G32" s="784">
        <v>9956985.1435845811</v>
      </c>
      <c r="H32" s="784"/>
      <c r="I32" s="784">
        <v>4869617.7437831946</v>
      </c>
      <c r="J32" s="99"/>
      <c r="K32" s="137"/>
    </row>
    <row r="33" spans="1:11" ht="18" customHeight="1">
      <c r="A33" s="141"/>
      <c r="B33" s="661" t="s">
        <v>318</v>
      </c>
      <c r="C33" s="141"/>
      <c r="D33" s="823"/>
      <c r="E33" s="819">
        <v>6071878.0052684806</v>
      </c>
      <c r="F33" s="821"/>
      <c r="G33" s="784">
        <v>4051660.5963887833</v>
      </c>
      <c r="H33" s="784"/>
      <c r="I33" s="784">
        <v>2020217.4088796997</v>
      </c>
      <c r="J33" s="99"/>
      <c r="K33" s="137"/>
    </row>
    <row r="34" spans="1:11" ht="13.5" customHeight="1">
      <c r="A34" s="141"/>
      <c r="B34" s="661" t="s">
        <v>317</v>
      </c>
      <c r="C34" s="141"/>
      <c r="D34" s="823"/>
      <c r="E34" s="819">
        <v>9713733.1209999956</v>
      </c>
      <c r="F34" s="821"/>
      <c r="G34" s="784">
        <v>6501681.1590000037</v>
      </c>
      <c r="H34" s="784"/>
      <c r="I34" s="784">
        <v>3212051.961999997</v>
      </c>
      <c r="J34" s="99"/>
      <c r="K34" s="137"/>
    </row>
    <row r="35" spans="1:11" ht="18" customHeight="1">
      <c r="A35" s="1112" t="s">
        <v>22</v>
      </c>
      <c r="B35" s="1112"/>
      <c r="C35" s="1112"/>
      <c r="D35" s="18"/>
      <c r="E35" s="819"/>
      <c r="F35" s="821"/>
      <c r="G35" s="784"/>
      <c r="H35" s="784"/>
      <c r="I35" s="784"/>
      <c r="J35" s="99"/>
    </row>
    <row r="36" spans="1:11" ht="18" customHeight="1">
      <c r="A36" s="1049" t="s">
        <v>59</v>
      </c>
      <c r="B36" s="1049"/>
      <c r="C36" s="142"/>
      <c r="D36" s="18"/>
      <c r="E36" s="819">
        <v>97796923.233216345</v>
      </c>
      <c r="F36" s="821"/>
      <c r="G36" s="784">
        <v>68895305.494324774</v>
      </c>
      <c r="H36" s="784"/>
      <c r="I36" s="784">
        <v>28901617.738891318</v>
      </c>
      <c r="J36" s="99"/>
      <c r="K36" s="137"/>
    </row>
    <row r="37" spans="1:11" ht="18" customHeight="1">
      <c r="A37" s="7"/>
      <c r="B37" s="661" t="s">
        <v>23</v>
      </c>
      <c r="C37" s="143"/>
      <c r="D37" s="18"/>
      <c r="E37" s="819">
        <v>53953636.537281692</v>
      </c>
      <c r="F37" s="821"/>
      <c r="G37" s="784">
        <v>36880882.809150264</v>
      </c>
      <c r="H37" s="784"/>
      <c r="I37" s="784">
        <v>17072753.728131481</v>
      </c>
      <c r="J37" s="99"/>
      <c r="K37" s="137"/>
    </row>
    <row r="38" spans="1:11" ht="18" customHeight="1">
      <c r="A38" s="121"/>
      <c r="B38" s="121" t="s">
        <v>1150</v>
      </c>
      <c r="C38" s="772"/>
      <c r="D38" s="823"/>
      <c r="E38" s="819">
        <v>10102180.082232682</v>
      </c>
      <c r="F38" s="821"/>
      <c r="G38" s="784">
        <v>6141170.4642894659</v>
      </c>
      <c r="H38" s="784"/>
      <c r="I38" s="784">
        <v>3961009.6179432105</v>
      </c>
      <c r="J38" s="99"/>
      <c r="K38" s="137"/>
    </row>
    <row r="39" spans="1:11" ht="18" customHeight="1">
      <c r="A39" s="121"/>
      <c r="B39" s="121" t="s">
        <v>1151</v>
      </c>
      <c r="C39" s="772"/>
      <c r="D39" s="823"/>
      <c r="E39" s="819">
        <v>30346073.894639626</v>
      </c>
      <c r="F39" s="821"/>
      <c r="G39" s="784">
        <v>21078668.321890909</v>
      </c>
      <c r="H39" s="784"/>
      <c r="I39" s="784">
        <v>9267405.5727487281</v>
      </c>
      <c r="J39" s="99"/>
      <c r="K39" s="137"/>
    </row>
    <row r="40" spans="1:11" ht="18" customHeight="1">
      <c r="A40" s="121"/>
      <c r="B40" s="121" t="s">
        <v>1152</v>
      </c>
      <c r="C40" s="772"/>
      <c r="D40" s="823"/>
      <c r="E40" s="819">
        <v>6339960.0030667791</v>
      </c>
      <c r="F40" s="821"/>
      <c r="G40" s="784">
        <v>4123374.6329498487</v>
      </c>
      <c r="H40" s="784"/>
      <c r="I40" s="784">
        <v>2216585.3701169346</v>
      </c>
      <c r="J40" s="99"/>
      <c r="K40" s="137"/>
    </row>
    <row r="41" spans="1:11" ht="18" customHeight="1">
      <c r="A41" s="121"/>
      <c r="B41" s="121" t="s">
        <v>1153</v>
      </c>
      <c r="C41" s="772"/>
      <c r="D41" s="823"/>
      <c r="E41" s="819">
        <v>7165422.5573426187</v>
      </c>
      <c r="F41" s="821"/>
      <c r="G41" s="784">
        <v>5537669.3900200306</v>
      </c>
      <c r="H41" s="784"/>
      <c r="I41" s="784">
        <v>1627753.1673225896</v>
      </c>
      <c r="J41" s="99"/>
      <c r="K41" s="137"/>
    </row>
    <row r="42" spans="1:11" ht="18" customHeight="1">
      <c r="A42" s="121"/>
      <c r="B42" s="661" t="s">
        <v>25</v>
      </c>
      <c r="C42" s="772"/>
      <c r="D42" s="823"/>
      <c r="E42" s="819">
        <v>19732722.942026891</v>
      </c>
      <c r="F42" s="821"/>
      <c r="G42" s="784">
        <v>13806756.530740738</v>
      </c>
      <c r="H42" s="784"/>
      <c r="I42" s="784">
        <v>5925966.4112861399</v>
      </c>
      <c r="J42" s="99"/>
      <c r="K42" s="137"/>
    </row>
    <row r="43" spans="1:11" ht="18" customHeight="1">
      <c r="A43" s="121"/>
      <c r="B43" s="121" t="s">
        <v>1136</v>
      </c>
      <c r="C43" s="772"/>
      <c r="D43" s="823"/>
      <c r="E43" s="819">
        <v>15279303.696061982</v>
      </c>
      <c r="F43" s="821"/>
      <c r="G43" s="784">
        <v>10866542.376400482</v>
      </c>
      <c r="H43" s="784"/>
      <c r="I43" s="784">
        <v>4412761.319661499</v>
      </c>
      <c r="J43" s="99"/>
      <c r="K43" s="137"/>
    </row>
    <row r="44" spans="1:11" ht="18" customHeight="1">
      <c r="A44" s="121"/>
      <c r="B44" s="121" t="s">
        <v>1137</v>
      </c>
      <c r="C44" s="772"/>
      <c r="D44" s="823"/>
      <c r="E44" s="819">
        <v>4453419.2459649043</v>
      </c>
      <c r="F44" s="821"/>
      <c r="G44" s="784">
        <v>2940214.1543402541</v>
      </c>
      <c r="H44" s="784"/>
      <c r="I44" s="784">
        <v>1513205.091624649</v>
      </c>
      <c r="J44" s="99"/>
      <c r="K44" s="137"/>
    </row>
    <row r="45" spans="1:11" ht="18" customHeight="1">
      <c r="A45" s="121"/>
      <c r="B45" s="661" t="s">
        <v>26</v>
      </c>
      <c r="C45" s="772"/>
      <c r="D45" s="823"/>
      <c r="E45" s="819">
        <v>22149962.537934575</v>
      </c>
      <c r="F45" s="821"/>
      <c r="G45" s="784">
        <v>16793628.284712069</v>
      </c>
      <c r="H45" s="784"/>
      <c r="I45" s="784">
        <v>5356334.2532225149</v>
      </c>
      <c r="J45" s="99"/>
      <c r="K45" s="137"/>
    </row>
    <row r="46" spans="1:11" ht="18" customHeight="1">
      <c r="A46" s="121"/>
      <c r="B46" s="121" t="s">
        <v>1138</v>
      </c>
      <c r="C46" s="142"/>
      <c r="D46" s="18"/>
      <c r="E46" s="819">
        <v>5554115.0511516482</v>
      </c>
      <c r="F46" s="821"/>
      <c r="G46" s="784">
        <v>4241427.7900810577</v>
      </c>
      <c r="H46" s="784"/>
      <c r="I46" s="784">
        <v>1312687.2610705844</v>
      </c>
      <c r="J46" s="99"/>
      <c r="K46" s="137"/>
    </row>
    <row r="47" spans="1:11" ht="18" customHeight="1">
      <c r="A47" s="121"/>
      <c r="B47" s="121" t="s">
        <v>1139</v>
      </c>
      <c r="C47" s="142"/>
      <c r="D47" s="18"/>
      <c r="E47" s="819">
        <v>12455494.989803487</v>
      </c>
      <c r="F47" s="821"/>
      <c r="G47" s="784">
        <v>9530476.7064661477</v>
      </c>
      <c r="H47" s="784"/>
      <c r="I47" s="784">
        <v>2925018.2833373393</v>
      </c>
      <c r="J47" s="99"/>
      <c r="K47" s="137"/>
    </row>
    <row r="48" spans="1:11" ht="18" customHeight="1">
      <c r="A48" s="121"/>
      <c r="B48" s="121" t="s">
        <v>1140</v>
      </c>
      <c r="C48" s="142"/>
      <c r="D48" s="18"/>
      <c r="E48" s="819">
        <v>4140352.4969794522</v>
      </c>
      <c r="F48" s="821"/>
      <c r="G48" s="784">
        <v>3021723.7881648601</v>
      </c>
      <c r="H48" s="784"/>
      <c r="I48" s="784">
        <v>1118628.708814593</v>
      </c>
      <c r="J48" s="99"/>
      <c r="K48" s="137"/>
    </row>
    <row r="49" spans="1:11" ht="18" customHeight="1">
      <c r="A49" s="121"/>
      <c r="B49" s="661" t="s">
        <v>28</v>
      </c>
      <c r="C49" s="142"/>
      <c r="D49" s="18"/>
      <c r="E49" s="819">
        <v>1960601.21597298</v>
      </c>
      <c r="F49" s="821"/>
      <c r="G49" s="784">
        <v>1414037.869721835</v>
      </c>
      <c r="H49" s="784"/>
      <c r="I49" s="784">
        <v>546563.34625114512</v>
      </c>
      <c r="J49" s="99"/>
      <c r="K49" s="137"/>
    </row>
    <row r="50" spans="1:11" ht="18" customHeight="1">
      <c r="A50" s="1049" t="s">
        <v>29</v>
      </c>
      <c r="B50" s="1049"/>
      <c r="C50" s="142"/>
      <c r="D50" s="18"/>
      <c r="E50" s="819">
        <v>807511.13292533054</v>
      </c>
      <c r="F50" s="821"/>
      <c r="G50" s="784">
        <v>577209.25776649511</v>
      </c>
      <c r="H50" s="784"/>
      <c r="I50" s="785">
        <v>230301.87515883546</v>
      </c>
      <c r="J50" s="99"/>
      <c r="K50" s="137"/>
    </row>
    <row r="51" spans="1:11" ht="18" customHeight="1">
      <c r="A51" s="1045" t="s">
        <v>152</v>
      </c>
      <c r="B51" s="1045"/>
      <c r="C51" s="1045"/>
      <c r="D51" s="823"/>
      <c r="E51" s="819"/>
      <c r="F51" s="821"/>
      <c r="G51" s="784"/>
      <c r="H51" s="784"/>
      <c r="I51" s="784"/>
      <c r="J51" s="99"/>
    </row>
    <row r="52" spans="1:11" ht="18" customHeight="1">
      <c r="A52" s="1049" t="s">
        <v>30</v>
      </c>
      <c r="B52" s="1049" t="s">
        <v>30</v>
      </c>
      <c r="C52" s="647"/>
      <c r="D52" s="823"/>
      <c r="E52" s="819">
        <v>47812417.539379276</v>
      </c>
      <c r="F52" s="821"/>
      <c r="G52" s="784">
        <v>34954160.318333186</v>
      </c>
      <c r="H52" s="784"/>
      <c r="I52" s="784">
        <v>12858257.221046099</v>
      </c>
      <c r="J52" s="99"/>
      <c r="K52" s="137"/>
    </row>
    <row r="53" spans="1:11" ht="18" customHeight="1">
      <c r="A53" s="661"/>
      <c r="B53" s="661" t="s">
        <v>31</v>
      </c>
      <c r="C53" s="661"/>
      <c r="D53" s="823"/>
      <c r="E53" s="819">
        <v>21464852.409036666</v>
      </c>
      <c r="F53" s="821"/>
      <c r="G53" s="784">
        <v>15716096.13181689</v>
      </c>
      <c r="H53" s="784"/>
      <c r="I53" s="784">
        <v>5748756.2772197723</v>
      </c>
      <c r="J53" s="99"/>
      <c r="K53" s="137"/>
    </row>
    <row r="54" spans="1:11" ht="18" customHeight="1">
      <c r="A54" s="661"/>
      <c r="B54" s="661" t="s">
        <v>32</v>
      </c>
      <c r="C54" s="661"/>
      <c r="D54" s="823"/>
      <c r="E54" s="819">
        <v>13137325.557270987</v>
      </c>
      <c r="F54" s="821"/>
      <c r="G54" s="784">
        <v>9916848.2981146257</v>
      </c>
      <c r="H54" s="784"/>
      <c r="I54" s="784">
        <v>3220477.2591563556</v>
      </c>
      <c r="J54" s="99"/>
      <c r="K54" s="137"/>
    </row>
    <row r="55" spans="1:11" ht="18" customHeight="1">
      <c r="A55" s="661"/>
      <c r="B55" s="661" t="s">
        <v>33</v>
      </c>
      <c r="C55" s="661"/>
      <c r="D55" s="823"/>
      <c r="E55" s="819">
        <v>13210239.573071646</v>
      </c>
      <c r="F55" s="821"/>
      <c r="G55" s="784">
        <v>9321215.888401676</v>
      </c>
      <c r="H55" s="784"/>
      <c r="I55" s="784">
        <v>3889023.6846699663</v>
      </c>
      <c r="J55" s="99"/>
      <c r="K55" s="137"/>
    </row>
    <row r="56" spans="1:11" ht="18" customHeight="1" thickBot="1">
      <c r="A56" s="1050" t="s">
        <v>34</v>
      </c>
      <c r="B56" s="1050"/>
      <c r="C56" s="662"/>
      <c r="D56" s="824"/>
      <c r="E56" s="820">
        <v>50792016.82676214</v>
      </c>
      <c r="F56" s="825"/>
      <c r="G56" s="623">
        <v>34518354.433758214</v>
      </c>
      <c r="H56" s="623"/>
      <c r="I56" s="623">
        <v>16273662.393004004</v>
      </c>
      <c r="J56" s="100"/>
      <c r="K56" s="137"/>
    </row>
    <row r="57" spans="1:11" s="104" customFormat="1" ht="34.15" customHeight="1">
      <c r="A57" s="1113" t="s">
        <v>1269</v>
      </c>
      <c r="B57" s="1113"/>
      <c r="C57" s="1113"/>
      <c r="D57" s="1113"/>
      <c r="E57" s="1113"/>
      <c r="F57" s="1113"/>
      <c r="G57" s="1113"/>
      <c r="H57" s="1113"/>
      <c r="I57" s="1113"/>
      <c r="J57" s="1113"/>
    </row>
    <row r="58" spans="1:11" ht="15">
      <c r="A58" s="758"/>
      <c r="B58" s="758"/>
      <c r="C58" s="758"/>
      <c r="D58" s="777"/>
    </row>
    <row r="59" spans="1:11" ht="15">
      <c r="A59" s="758"/>
      <c r="B59" s="758"/>
      <c r="C59" s="758"/>
      <c r="D59" s="777"/>
    </row>
    <row r="60" spans="1:11" ht="15">
      <c r="A60" s="758"/>
      <c r="B60" s="758"/>
      <c r="C60" s="758"/>
      <c r="D60" s="777"/>
    </row>
    <row r="61" spans="1:11" ht="15">
      <c r="A61" s="758"/>
      <c r="B61" s="758"/>
      <c r="C61" s="758"/>
      <c r="D61" s="777"/>
    </row>
    <row r="62" spans="1:11" ht="15">
      <c r="A62" s="758"/>
      <c r="B62" s="758"/>
      <c r="C62" s="758"/>
      <c r="D62" s="777"/>
    </row>
    <row r="63" spans="1:11">
      <c r="A63" s="758"/>
      <c r="B63" s="121" t="s">
        <v>1141</v>
      </c>
      <c r="C63" s="758"/>
      <c r="D63" s="777"/>
      <c r="E63" s="758">
        <f>E40+E41</f>
        <v>13505382.560409397</v>
      </c>
      <c r="G63" s="758">
        <f>G40+G41</f>
        <v>9661044.0229698792</v>
      </c>
      <c r="I63" s="758">
        <f>I40+I41</f>
        <v>3844338.5374395242</v>
      </c>
    </row>
    <row r="64" spans="1:11" ht="15">
      <c r="A64" s="758"/>
      <c r="B64" s="758"/>
      <c r="C64" s="758"/>
      <c r="D64" s="777"/>
    </row>
    <row r="65" spans="1:4" ht="15">
      <c r="A65" s="758"/>
      <c r="B65" s="758"/>
      <c r="C65" s="758"/>
      <c r="D65" s="777"/>
    </row>
    <row r="66" spans="1:4" ht="15">
      <c r="A66" s="758"/>
      <c r="B66" s="758"/>
      <c r="C66" s="758"/>
      <c r="D66" s="777"/>
    </row>
    <row r="67" spans="1:4" ht="15">
      <c r="A67" s="758"/>
      <c r="B67" s="758"/>
      <c r="C67" s="758"/>
      <c r="D67" s="777"/>
    </row>
    <row r="68" spans="1:4" ht="15">
      <c r="A68" s="758"/>
      <c r="B68" s="758"/>
      <c r="C68" s="758"/>
      <c r="D68" s="777"/>
    </row>
    <row r="69" spans="1:4" ht="15">
      <c r="A69" s="758"/>
      <c r="B69" s="758"/>
      <c r="C69" s="758"/>
      <c r="D69" s="777"/>
    </row>
    <row r="70" spans="1:4" ht="15">
      <c r="A70" s="758"/>
      <c r="B70" s="758"/>
      <c r="C70" s="758"/>
      <c r="D70" s="777"/>
    </row>
    <row r="71" spans="1:4" ht="15">
      <c r="A71" s="758"/>
      <c r="B71" s="758"/>
      <c r="C71" s="758"/>
      <c r="D71" s="777"/>
    </row>
    <row r="72" spans="1:4" ht="15">
      <c r="A72" s="758"/>
      <c r="B72" s="758"/>
      <c r="C72" s="758"/>
      <c r="D72" s="777"/>
    </row>
    <row r="73" spans="1:4" ht="15">
      <c r="A73" s="758"/>
      <c r="B73" s="758"/>
      <c r="C73" s="758"/>
      <c r="D73" s="777"/>
    </row>
    <row r="74" spans="1:4" ht="15">
      <c r="A74" s="758"/>
      <c r="B74" s="758"/>
      <c r="C74" s="758"/>
      <c r="D74" s="777"/>
    </row>
    <row r="75" spans="1:4" ht="15">
      <c r="A75" s="758"/>
      <c r="B75" s="758"/>
      <c r="C75" s="758"/>
      <c r="D75" s="777"/>
    </row>
  </sheetData>
  <mergeCells count="33">
    <mergeCell ref="A57:J57"/>
    <mergeCell ref="A56:B56"/>
    <mergeCell ref="A21:C21"/>
    <mergeCell ref="A20:C20"/>
    <mergeCell ref="A26:C26"/>
    <mergeCell ref="A29:C29"/>
    <mergeCell ref="A35:C35"/>
    <mergeCell ref="A36:B36"/>
    <mergeCell ref="A50:B50"/>
    <mergeCell ref="A22:C22"/>
    <mergeCell ref="A17:C17"/>
    <mergeCell ref="A18:C18"/>
    <mergeCell ref="A19:C19"/>
    <mergeCell ref="A51:C51"/>
    <mergeCell ref="A52:B52"/>
    <mergeCell ref="A24:C24"/>
    <mergeCell ref="A23:C23"/>
    <mergeCell ref="A25:C25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3:C5"/>
    <mergeCell ref="E3:F5"/>
    <mergeCell ref="G3:H5"/>
    <mergeCell ref="I3:J5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5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5" width="16.5703125" style="758" customWidth="1"/>
    <col min="6" max="6" width="4.28515625" style="758" customWidth="1"/>
    <col min="7" max="7" width="18.5703125" style="758" customWidth="1"/>
    <col min="8" max="8" width="4.28515625" style="758" customWidth="1"/>
    <col min="9" max="9" width="17.7109375" style="758" customWidth="1"/>
    <col min="10" max="10" width="4.28515625" style="758" customWidth="1"/>
    <col min="11" max="16384" width="9.140625" style="758"/>
  </cols>
  <sheetData>
    <row r="1" spans="1:10" s="129" customFormat="1" ht="35.1" customHeight="1">
      <c r="A1" s="127" t="s">
        <v>755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323</v>
      </c>
    </row>
    <row r="3" spans="1:10" ht="15" customHeight="1">
      <c r="A3" s="1099" t="s">
        <v>1</v>
      </c>
      <c r="B3" s="1099"/>
      <c r="C3" s="1099"/>
      <c r="D3" s="664"/>
      <c r="E3" s="1102" t="s">
        <v>68</v>
      </c>
      <c r="F3" s="1103"/>
      <c r="G3" s="1102" t="s">
        <v>507</v>
      </c>
      <c r="H3" s="1103"/>
      <c r="I3" s="1102" t="s">
        <v>156</v>
      </c>
      <c r="J3" s="1108"/>
    </row>
    <row r="4" spans="1:10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0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0" s="137" customFormat="1" ht="24.6" hidden="1" customHeight="1">
      <c r="A6" s="1111" t="s">
        <v>779</v>
      </c>
      <c r="B6" s="1111"/>
      <c r="C6" s="1111"/>
      <c r="D6" s="18"/>
      <c r="E6" s="135">
        <v>129991458</v>
      </c>
      <c r="F6" s="136"/>
      <c r="G6" s="136">
        <v>105258817</v>
      </c>
      <c r="H6" s="136"/>
      <c r="I6" s="136">
        <v>24732641</v>
      </c>
    </row>
    <row r="7" spans="1:10" s="137" customFormat="1" ht="24.6" hidden="1" customHeight="1">
      <c r="A7" s="1112" t="s">
        <v>780</v>
      </c>
      <c r="B7" s="1112"/>
      <c r="C7" s="1112"/>
      <c r="D7" s="18"/>
      <c r="E7" s="138">
        <v>118393561.99816777</v>
      </c>
      <c r="F7" s="139"/>
      <c r="G7" s="139">
        <v>95398874.19872877</v>
      </c>
      <c r="H7" s="139"/>
      <c r="I7" s="139">
        <v>22994687.799438879</v>
      </c>
    </row>
    <row r="8" spans="1:10" s="137" customFormat="1" ht="24.6" hidden="1" customHeight="1">
      <c r="A8" s="1112" t="s">
        <v>1202</v>
      </c>
      <c r="B8" s="1112"/>
      <c r="C8" s="1112"/>
      <c r="D8" s="18"/>
      <c r="E8" s="138">
        <v>90204965.037000105</v>
      </c>
      <c r="F8" s="139"/>
      <c r="G8" s="139">
        <v>70638374.57499966</v>
      </c>
      <c r="H8" s="139"/>
      <c r="I8" s="139">
        <v>19566590.462000091</v>
      </c>
    </row>
    <row r="9" spans="1:10" s="137" customFormat="1" ht="19.5" hidden="1" customHeight="1">
      <c r="A9" s="1112" t="s">
        <v>1203</v>
      </c>
      <c r="B9" s="1112"/>
      <c r="C9" s="1112"/>
      <c r="D9" s="18"/>
      <c r="E9" s="138">
        <v>91350274.64845255</v>
      </c>
      <c r="F9" s="139"/>
      <c r="G9" s="139">
        <v>67969049.190299273</v>
      </c>
      <c r="H9" s="139"/>
      <c r="I9" s="139">
        <v>23381225.458153117</v>
      </c>
    </row>
    <row r="10" spans="1:10" s="137" customFormat="1" ht="19.5" hidden="1" customHeight="1">
      <c r="A10" s="1112" t="s">
        <v>1204</v>
      </c>
      <c r="B10" s="1112"/>
      <c r="C10" s="1112"/>
      <c r="D10" s="18"/>
      <c r="E10" s="138">
        <v>100773783.08861336</v>
      </c>
      <c r="F10" s="139"/>
      <c r="G10" s="139">
        <v>77367533.54695791</v>
      </c>
      <c r="H10" s="139"/>
      <c r="I10" s="139">
        <v>23406249.541655455</v>
      </c>
    </row>
    <row r="11" spans="1:10" s="115" customFormat="1" ht="13.7" hidden="1" customHeight="1">
      <c r="A11" s="1045" t="s">
        <v>1205</v>
      </c>
      <c r="B11" s="1045"/>
      <c r="C11" s="1045"/>
      <c r="D11" s="2"/>
      <c r="E11" s="116">
        <v>104616357.15462527</v>
      </c>
      <c r="F11" s="117"/>
      <c r="G11" s="50">
        <v>82504221.960096911</v>
      </c>
      <c r="H11" s="50"/>
      <c r="I11" s="50">
        <v>22112135.194528367</v>
      </c>
    </row>
    <row r="12" spans="1:10" s="137" customFormat="1" ht="13.7" hidden="1" customHeight="1">
      <c r="A12" s="1112" t="s">
        <v>1206</v>
      </c>
      <c r="B12" s="1112"/>
      <c r="C12" s="1112"/>
      <c r="D12" s="18"/>
      <c r="E12" s="138">
        <v>100988053.15670443</v>
      </c>
      <c r="F12" s="139"/>
      <c r="G12" s="50">
        <v>78056508.787830189</v>
      </c>
      <c r="H12" s="139"/>
      <c r="I12" s="50">
        <v>22931544.368874259</v>
      </c>
    </row>
    <row r="13" spans="1:10" s="137" customFormat="1" ht="14.25" hidden="1" customHeight="1">
      <c r="A13" s="1045" t="s">
        <v>1207</v>
      </c>
      <c r="B13" s="1045"/>
      <c r="C13" s="1045"/>
      <c r="D13" s="18"/>
      <c r="E13" s="138">
        <v>100995805.8924465</v>
      </c>
      <c r="F13" s="140"/>
      <c r="G13" s="50">
        <v>77284127.118604407</v>
      </c>
      <c r="H13" s="140"/>
      <c r="I13" s="50">
        <v>23711678.7738421</v>
      </c>
    </row>
    <row r="14" spans="1:10" s="137" customFormat="1" ht="13.7" hidden="1" customHeight="1">
      <c r="A14" s="1045" t="s">
        <v>1208</v>
      </c>
      <c r="B14" s="1045"/>
      <c r="C14" s="1045"/>
      <c r="D14" s="18"/>
      <c r="E14" s="138">
        <v>91708987.744631439</v>
      </c>
      <c r="F14" s="139"/>
      <c r="G14" s="50">
        <v>66949770.766271278</v>
      </c>
      <c r="H14" s="139"/>
      <c r="I14" s="50">
        <v>24759216.978360169</v>
      </c>
    </row>
    <row r="15" spans="1:10" s="137" customFormat="1" ht="13.7" hidden="1" customHeight="1">
      <c r="A15" s="1112" t="s">
        <v>1209</v>
      </c>
      <c r="B15" s="1112"/>
      <c r="C15" s="1112"/>
      <c r="D15" s="18"/>
      <c r="E15" s="138">
        <v>83099466.536731362</v>
      </c>
      <c r="F15" s="139"/>
      <c r="G15" s="139">
        <v>60634861.372655563</v>
      </c>
      <c r="H15" s="139"/>
      <c r="I15" s="139">
        <v>22464605.164075799</v>
      </c>
    </row>
    <row r="16" spans="1:10" s="137" customFormat="1" ht="15" hidden="1" customHeight="1">
      <c r="A16" s="1045" t="s">
        <v>1267</v>
      </c>
      <c r="B16" s="1045"/>
      <c r="C16" s="1045"/>
      <c r="D16" s="18"/>
      <c r="E16" s="138">
        <v>85250071.846333385</v>
      </c>
      <c r="F16" s="139"/>
      <c r="G16" s="139">
        <v>62693880.690241016</v>
      </c>
      <c r="H16" s="139"/>
      <c r="I16" s="139">
        <v>22556191.156092446</v>
      </c>
    </row>
    <row r="17" spans="1:50" s="137" customFormat="1" ht="15" hidden="1" customHeight="1">
      <c r="A17" s="1045" t="s">
        <v>1271</v>
      </c>
      <c r="B17" s="1045"/>
      <c r="C17" s="1045"/>
      <c r="D17" s="18"/>
      <c r="E17" s="125">
        <v>92997450.038911462</v>
      </c>
      <c r="F17" s="126"/>
      <c r="G17" s="126">
        <v>68173235.708185196</v>
      </c>
      <c r="H17" s="126"/>
      <c r="I17" s="126">
        <v>24824214.330726173</v>
      </c>
      <c r="J17" s="139"/>
    </row>
    <row r="18" spans="1:50" s="137" customFormat="1" ht="15.75" hidden="1" customHeight="1">
      <c r="A18" s="1045" t="s">
        <v>1272</v>
      </c>
      <c r="B18" s="1045"/>
      <c r="C18" s="1045"/>
      <c r="D18" s="18"/>
      <c r="E18" s="125">
        <v>92730519.819716066</v>
      </c>
      <c r="F18" s="126"/>
      <c r="G18" s="126">
        <v>68215919.611239389</v>
      </c>
      <c r="H18" s="126"/>
      <c r="I18" s="126">
        <v>24514600.208476603</v>
      </c>
      <c r="J18" s="139"/>
    </row>
    <row r="19" spans="1:50" s="137" customFormat="1" ht="15.75" hidden="1" customHeight="1">
      <c r="A19" s="1045" t="s">
        <v>1273</v>
      </c>
      <c r="B19" s="1045"/>
      <c r="C19" s="1045"/>
      <c r="D19" s="18"/>
      <c r="E19" s="125">
        <v>90218457.466426358</v>
      </c>
      <c r="F19" s="126"/>
      <c r="G19" s="126">
        <v>66488133.843514755</v>
      </c>
      <c r="H19" s="126"/>
      <c r="I19" s="126">
        <v>23730323.622911576</v>
      </c>
      <c r="J19" s="139"/>
    </row>
    <row r="20" spans="1:50" s="137" customFormat="1" ht="15.75" hidden="1" customHeight="1">
      <c r="A20" s="1045" t="s">
        <v>1274</v>
      </c>
      <c r="B20" s="1045"/>
      <c r="C20" s="1045"/>
      <c r="D20" s="18"/>
      <c r="E20" s="125">
        <v>83777665.684641793</v>
      </c>
      <c r="F20" s="126"/>
      <c r="G20" s="126">
        <v>61266458.141266838</v>
      </c>
      <c r="H20" s="126"/>
      <c r="I20" s="126">
        <v>22511207.543375045</v>
      </c>
      <c r="J20" s="139"/>
    </row>
    <row r="21" spans="1:50" s="137" customFormat="1" ht="15.75" customHeight="1">
      <c r="A21" s="1045" t="s">
        <v>1275</v>
      </c>
      <c r="B21" s="1045"/>
      <c r="C21" s="1045"/>
      <c r="D21" s="18"/>
      <c r="E21" s="125">
        <v>90608212.810112476</v>
      </c>
      <c r="F21" s="126"/>
      <c r="G21" s="126">
        <v>66276659.513176665</v>
      </c>
      <c r="H21" s="126"/>
      <c r="I21" s="126">
        <v>24331553.296935868</v>
      </c>
      <c r="J21" s="139"/>
    </row>
    <row r="22" spans="1:50" s="137" customFormat="1" ht="14.25" customHeight="1">
      <c r="A22" s="1045" t="s">
        <v>1276</v>
      </c>
      <c r="B22" s="1045"/>
      <c r="C22" s="1045"/>
      <c r="D22" s="18"/>
      <c r="E22" s="126">
        <v>91613054.039876625</v>
      </c>
      <c r="F22" s="126"/>
      <c r="G22" s="126">
        <v>67659196.020815</v>
      </c>
      <c r="H22" s="126"/>
      <c r="I22" s="126">
        <v>23953858.019061577</v>
      </c>
    </row>
    <row r="23" spans="1:50" s="137" customFormat="1" ht="14.25" customHeight="1">
      <c r="A23" s="1045" t="s">
        <v>1277</v>
      </c>
      <c r="B23" s="1045"/>
      <c r="C23" s="1045"/>
      <c r="D23" s="18"/>
      <c r="E23" s="196">
        <v>80238358.935887784</v>
      </c>
      <c r="F23" s="196"/>
      <c r="G23" s="196" t="s">
        <v>821</v>
      </c>
      <c r="H23" s="196"/>
      <c r="I23" s="196" t="s">
        <v>821</v>
      </c>
    </row>
    <row r="24" spans="1:50" s="137" customFormat="1" ht="18" customHeight="1">
      <c r="A24" s="1045" t="s">
        <v>1278</v>
      </c>
      <c r="B24" s="1045"/>
      <c r="C24" s="1045"/>
      <c r="D24" s="18"/>
      <c r="E24" s="125">
        <v>94245885.97416532</v>
      </c>
      <c r="F24" s="126"/>
      <c r="G24" s="126">
        <v>67889918.708727837</v>
      </c>
      <c r="H24" s="126"/>
      <c r="I24" s="126">
        <v>26355967.265437312</v>
      </c>
      <c r="J24" s="139"/>
    </row>
    <row r="25" spans="1:50" s="137" customFormat="1" ht="18" customHeight="1">
      <c r="A25" s="1045" t="s">
        <v>1279</v>
      </c>
      <c r="B25" s="1045"/>
      <c r="C25" s="1045"/>
      <c r="D25" s="18"/>
      <c r="E25" s="126">
        <v>98604434.366141617</v>
      </c>
      <c r="F25" s="126"/>
      <c r="G25" s="126">
        <v>69472514.752091333</v>
      </c>
      <c r="H25" s="126"/>
      <c r="I25" s="126">
        <v>29131919.614050154</v>
      </c>
      <c r="J25" s="139"/>
    </row>
    <row r="26" spans="1:50" s="761" customFormat="1" ht="14.25" customHeight="1">
      <c r="A26" s="1045" t="s">
        <v>12</v>
      </c>
      <c r="B26" s="1045"/>
      <c r="C26" s="1045"/>
      <c r="D26" s="2"/>
      <c r="E26" s="784"/>
      <c r="F26" s="784"/>
      <c r="G26" s="784"/>
      <c r="H26" s="784"/>
      <c r="I26" s="784"/>
      <c r="J26" s="99"/>
    </row>
    <row r="27" spans="1:50" s="104" customFormat="1" ht="15" customHeight="1">
      <c r="A27" s="661"/>
      <c r="B27" s="121" t="s">
        <v>1154</v>
      </c>
      <c r="C27" s="661"/>
      <c r="D27" s="122"/>
      <c r="E27" s="819">
        <v>24005373.032819621</v>
      </c>
      <c r="F27" s="784"/>
      <c r="G27" s="784">
        <v>15582755.021223081</v>
      </c>
      <c r="H27" s="784"/>
      <c r="I27" s="784">
        <v>8422618.0115965419</v>
      </c>
      <c r="J27" s="9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</row>
    <row r="28" spans="1:50" s="104" customFormat="1" ht="15" customHeight="1">
      <c r="A28" s="661"/>
      <c r="B28" s="121" t="s">
        <v>1144</v>
      </c>
      <c r="C28" s="661"/>
      <c r="D28" s="122"/>
      <c r="E28" s="819">
        <v>15567635.776688937</v>
      </c>
      <c r="F28" s="784"/>
      <c r="G28" s="784">
        <v>10597186.496450245</v>
      </c>
      <c r="H28" s="784"/>
      <c r="I28" s="784">
        <v>4970449.2802386824</v>
      </c>
      <c r="J28" s="9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</row>
    <row r="29" spans="1:50" s="104" customFormat="1" ht="15" customHeight="1">
      <c r="A29" s="661"/>
      <c r="B29" s="121" t="s">
        <v>1145</v>
      </c>
      <c r="C29" s="661"/>
      <c r="D29" s="122"/>
      <c r="E29" s="819">
        <v>21804269.137129303</v>
      </c>
      <c r="F29" s="784"/>
      <c r="G29" s="784">
        <v>15910961.560658041</v>
      </c>
      <c r="H29" s="784"/>
      <c r="I29" s="784">
        <v>5893307.576471258</v>
      </c>
      <c r="J29" s="99"/>
      <c r="K29" s="739"/>
      <c r="L29" s="739"/>
      <c r="M29" s="739"/>
      <c r="N29" s="73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</row>
    <row r="30" spans="1:50" s="104" customFormat="1" ht="15" customHeight="1">
      <c r="A30" s="661"/>
      <c r="B30" s="121" t="s">
        <v>1146</v>
      </c>
      <c r="C30" s="661"/>
      <c r="D30" s="122"/>
      <c r="E30" s="819">
        <v>10878870.844359888</v>
      </c>
      <c r="F30" s="784"/>
      <c r="G30" s="784">
        <v>7845896.2168770144</v>
      </c>
      <c r="H30" s="784"/>
      <c r="I30" s="784">
        <v>3032974.6274828748</v>
      </c>
      <c r="J30" s="9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</row>
    <row r="31" spans="1:50" s="104" customFormat="1" ht="15" customHeight="1">
      <c r="A31" s="661"/>
      <c r="B31" s="121" t="s">
        <v>1147</v>
      </c>
      <c r="C31" s="661"/>
      <c r="D31" s="122"/>
      <c r="E31" s="819">
        <v>12343990.185143739</v>
      </c>
      <c r="F31" s="784"/>
      <c r="G31" s="784">
        <v>8799944.1368829943</v>
      </c>
      <c r="H31" s="784"/>
      <c r="I31" s="784">
        <v>3544046.0482607451</v>
      </c>
      <c r="J31" s="99"/>
      <c r="K31" s="739"/>
      <c r="L31" s="739"/>
      <c r="M31" s="739"/>
      <c r="N31" s="73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</row>
    <row r="32" spans="1:50" s="104" customFormat="1" ht="15" customHeight="1">
      <c r="A32" s="661"/>
      <c r="B32" s="121" t="s">
        <v>1148</v>
      </c>
      <c r="C32" s="661"/>
      <c r="D32" s="122"/>
      <c r="E32" s="819">
        <v>14004295.390000001</v>
      </c>
      <c r="F32" s="784"/>
      <c r="G32" s="784">
        <v>10735771.32</v>
      </c>
      <c r="H32" s="784"/>
      <c r="I32" s="785">
        <v>3268524.0699999994</v>
      </c>
      <c r="J32" s="9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</row>
    <row r="33" spans="1:50" s="104" customFormat="1" ht="15" customHeight="1">
      <c r="A33" s="1045" t="s">
        <v>13</v>
      </c>
      <c r="B33" s="1045"/>
      <c r="C33" s="1045"/>
      <c r="D33" s="2"/>
      <c r="E33" s="784"/>
      <c r="F33" s="784"/>
      <c r="G33" s="784"/>
      <c r="H33" s="784"/>
      <c r="I33" s="784"/>
      <c r="J33" s="9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</row>
    <row r="34" spans="1:50" s="104" customFormat="1" ht="13.5" customHeight="1">
      <c r="A34" s="661"/>
      <c r="B34" s="62" t="s">
        <v>455</v>
      </c>
      <c r="C34" s="661"/>
      <c r="D34" s="122"/>
      <c r="E34" s="819">
        <v>4825905.8339287732</v>
      </c>
      <c r="F34" s="784"/>
      <c r="G34" s="784">
        <v>2374455.3707819018</v>
      </c>
      <c r="H34" s="784"/>
      <c r="I34" s="784">
        <v>2451450.4631468696</v>
      </c>
      <c r="J34" s="9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</row>
    <row r="35" spans="1:50" s="104" customFormat="1" ht="15" customHeight="1">
      <c r="A35" s="661"/>
      <c r="B35" s="62" t="s">
        <v>456</v>
      </c>
      <c r="C35" s="661"/>
      <c r="D35" s="122"/>
      <c r="E35" s="819">
        <v>3492563.728931</v>
      </c>
      <c r="F35" s="784"/>
      <c r="G35" s="784">
        <v>2030465.432055111</v>
      </c>
      <c r="H35" s="784"/>
      <c r="I35" s="784">
        <v>1462098.2968758903</v>
      </c>
      <c r="J35" s="9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</row>
    <row r="36" spans="1:50" s="104" customFormat="1" ht="15" customHeight="1">
      <c r="A36" s="121"/>
      <c r="B36" s="62" t="s">
        <v>457</v>
      </c>
      <c r="C36" s="121"/>
      <c r="D36" s="122"/>
      <c r="E36" s="819">
        <v>6897346.8613980776</v>
      </c>
      <c r="F36" s="784"/>
      <c r="G36" s="784">
        <v>4307590.3684783531</v>
      </c>
      <c r="H36" s="784"/>
      <c r="I36" s="784">
        <v>2589756.4929197277</v>
      </c>
      <c r="J36" s="9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</row>
    <row r="37" spans="1:50" s="104" customFormat="1" ht="15" customHeight="1">
      <c r="A37" s="121"/>
      <c r="B37" s="62" t="s">
        <v>458</v>
      </c>
      <c r="C37" s="121"/>
      <c r="D37" s="122"/>
      <c r="E37" s="819">
        <v>12516044.906726141</v>
      </c>
      <c r="F37" s="784"/>
      <c r="G37" s="784">
        <v>8135738.163572737</v>
      </c>
      <c r="H37" s="784"/>
      <c r="I37" s="784">
        <v>4380306.7431534035</v>
      </c>
      <c r="J37" s="99"/>
      <c r="K37" s="739"/>
      <c r="L37" s="739"/>
      <c r="M37" s="739"/>
      <c r="N37" s="739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</row>
    <row r="38" spans="1:50" s="104" customFormat="1" ht="15" customHeight="1">
      <c r="A38" s="121"/>
      <c r="B38" s="62" t="s">
        <v>459</v>
      </c>
      <c r="C38" s="121"/>
      <c r="D38" s="122"/>
      <c r="E38" s="819">
        <v>12001172.485781414</v>
      </c>
      <c r="F38" s="784"/>
      <c r="G38" s="784">
        <v>8357658.5084187016</v>
      </c>
      <c r="H38" s="784"/>
      <c r="I38" s="784">
        <v>3643513.9773627077</v>
      </c>
      <c r="J38" s="9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</row>
    <row r="39" spans="1:50" s="104" customFormat="1" ht="15" customHeight="1">
      <c r="A39" s="121"/>
      <c r="B39" s="62" t="s">
        <v>460</v>
      </c>
      <c r="C39" s="121"/>
      <c r="D39" s="122"/>
      <c r="E39" s="819">
        <v>19689712.860585585</v>
      </c>
      <c r="F39" s="784"/>
      <c r="G39" s="784">
        <v>14590432.015934795</v>
      </c>
      <c r="H39" s="784"/>
      <c r="I39" s="784">
        <v>5099280.8446507733</v>
      </c>
      <c r="J39" s="9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</row>
    <row r="40" spans="1:50" s="104" customFormat="1" ht="15" customHeight="1">
      <c r="A40" s="121"/>
      <c r="B40" s="62" t="s">
        <v>461</v>
      </c>
      <c r="C40" s="121"/>
      <c r="D40" s="122"/>
      <c r="E40" s="819">
        <v>7919904.6103598336</v>
      </c>
      <c r="F40" s="784"/>
      <c r="G40" s="784">
        <v>6138945.4957636008</v>
      </c>
      <c r="H40" s="784"/>
      <c r="I40" s="784">
        <v>1780959.11459623</v>
      </c>
      <c r="J40" s="99"/>
      <c r="K40" s="739"/>
      <c r="L40" s="739"/>
      <c r="M40" s="739"/>
      <c r="N40" s="739"/>
      <c r="O40" s="739"/>
      <c r="P40" s="739"/>
      <c r="Q40" s="73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</row>
    <row r="41" spans="1:50" s="104" customFormat="1" ht="15" customHeight="1">
      <c r="A41" s="121"/>
      <c r="B41" s="62" t="s">
        <v>462</v>
      </c>
      <c r="C41" s="121"/>
      <c r="D41" s="122"/>
      <c r="E41" s="819">
        <v>8522841.4044306595</v>
      </c>
      <c r="F41" s="784"/>
      <c r="G41" s="784">
        <v>6336222.9950861614</v>
      </c>
      <c r="H41" s="784"/>
      <c r="I41" s="784">
        <v>2186618.4093445004</v>
      </c>
      <c r="J41" s="9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</row>
    <row r="42" spans="1:50" s="104" customFormat="1" ht="15" customHeight="1">
      <c r="A42" s="121"/>
      <c r="B42" s="62" t="s">
        <v>463</v>
      </c>
      <c r="C42" s="121"/>
      <c r="D42" s="122"/>
      <c r="E42" s="819">
        <v>14160972.605</v>
      </c>
      <c r="F42" s="784"/>
      <c r="G42" s="784">
        <v>10334877.035000004</v>
      </c>
      <c r="H42" s="784"/>
      <c r="I42" s="784">
        <v>3826095.5700000008</v>
      </c>
      <c r="J42" s="99"/>
      <c r="K42" s="739"/>
      <c r="L42" s="739"/>
      <c r="M42" s="739"/>
      <c r="N42" s="739"/>
      <c r="O42" s="73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</row>
    <row r="43" spans="1:50" s="104" customFormat="1" ht="15" customHeight="1">
      <c r="A43" s="121"/>
      <c r="B43" s="62" t="s">
        <v>403</v>
      </c>
      <c r="C43" s="121"/>
      <c r="D43" s="122"/>
      <c r="E43" s="819">
        <v>8577969.0690000001</v>
      </c>
      <c r="F43" s="784"/>
      <c r="G43" s="784">
        <v>6866129.3669999996</v>
      </c>
      <c r="H43" s="784"/>
      <c r="I43" s="784">
        <v>1711839.7020000003</v>
      </c>
      <c r="J43" s="9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</row>
    <row r="44" spans="1:50" s="104" customFormat="1" ht="15" customHeight="1">
      <c r="A44" s="1045" t="s">
        <v>14</v>
      </c>
      <c r="B44" s="1045"/>
      <c r="C44" s="1045"/>
      <c r="D44" s="122"/>
      <c r="E44" s="784"/>
      <c r="F44" s="784"/>
      <c r="G44" s="784"/>
      <c r="H44" s="784"/>
      <c r="I44" s="784"/>
      <c r="J44" s="9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</row>
    <row r="45" spans="1:50" s="104" customFormat="1" ht="15" customHeight="1">
      <c r="A45" s="121"/>
      <c r="B45" s="62" t="s">
        <v>455</v>
      </c>
      <c r="C45" s="121"/>
      <c r="D45" s="122"/>
      <c r="E45" s="819">
        <v>4227553.2805149704</v>
      </c>
      <c r="F45" s="784"/>
      <c r="G45" s="784">
        <v>2003226.7597033223</v>
      </c>
      <c r="H45" s="784"/>
      <c r="I45" s="784">
        <v>2224326.5208116486</v>
      </c>
      <c r="J45" s="9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</row>
    <row r="46" spans="1:50" s="104" customFormat="1" ht="15" customHeight="1">
      <c r="A46" s="121"/>
      <c r="B46" s="62" t="s">
        <v>456</v>
      </c>
      <c r="C46" s="121"/>
      <c r="D46" s="122"/>
      <c r="E46" s="819">
        <v>3290964.6137475022</v>
      </c>
      <c r="F46" s="784"/>
      <c r="G46" s="784">
        <v>1871392.6086681159</v>
      </c>
      <c r="H46" s="784"/>
      <c r="I46" s="784">
        <v>1419572.0050793872</v>
      </c>
      <c r="J46" s="99"/>
      <c r="K46" s="739"/>
      <c r="L46" s="739"/>
      <c r="M46" s="739"/>
      <c r="N46" s="739"/>
      <c r="O46" s="73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</row>
    <row r="47" spans="1:50" s="104" customFormat="1" ht="15" customHeight="1">
      <c r="A47" s="121"/>
      <c r="B47" s="62" t="s">
        <v>457</v>
      </c>
      <c r="C47" s="121"/>
      <c r="D47" s="122"/>
      <c r="E47" s="819">
        <v>7170973.1012148913</v>
      </c>
      <c r="F47" s="784"/>
      <c r="G47" s="784">
        <v>4572282.6095140884</v>
      </c>
      <c r="H47" s="784"/>
      <c r="I47" s="784">
        <v>2598690.4917008034</v>
      </c>
      <c r="J47" s="99"/>
      <c r="K47" s="739"/>
      <c r="L47" s="739"/>
      <c r="M47" s="739"/>
      <c r="N47" s="739"/>
      <c r="O47" s="739"/>
      <c r="P47" s="73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</row>
    <row r="48" spans="1:50" s="104" customFormat="1" ht="15" customHeight="1">
      <c r="A48" s="661"/>
      <c r="B48" s="62" t="s">
        <v>458</v>
      </c>
      <c r="C48" s="661"/>
      <c r="D48" s="122"/>
      <c r="E48" s="819">
        <v>11999037.529575668</v>
      </c>
      <c r="F48" s="784"/>
      <c r="G48" s="784">
        <v>7632855.4358412744</v>
      </c>
      <c r="H48" s="784"/>
      <c r="I48" s="784">
        <v>4366182.0937343957</v>
      </c>
      <c r="J48" s="9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</row>
    <row r="49" spans="1:50" s="104" customFormat="1" ht="15" customHeight="1">
      <c r="A49" s="661"/>
      <c r="B49" s="62" t="s">
        <v>459</v>
      </c>
      <c r="C49" s="661"/>
      <c r="D49" s="122"/>
      <c r="E49" s="819">
        <v>11957073.456476495</v>
      </c>
      <c r="F49" s="784"/>
      <c r="G49" s="784">
        <v>8393522.2696683574</v>
      </c>
      <c r="H49" s="784"/>
      <c r="I49" s="784">
        <v>3563551.1868081321</v>
      </c>
      <c r="J49" s="9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</row>
    <row r="50" spans="1:50" s="104" customFormat="1" ht="15" customHeight="1">
      <c r="A50" s="661"/>
      <c r="B50" s="62" t="s">
        <v>460</v>
      </c>
      <c r="C50" s="661"/>
      <c r="D50" s="122"/>
      <c r="E50" s="819">
        <v>21859881.199744631</v>
      </c>
      <c r="F50" s="784"/>
      <c r="G50" s="784">
        <v>16013281.839386646</v>
      </c>
      <c r="H50" s="784"/>
      <c r="I50" s="784">
        <v>5846599.3603579765</v>
      </c>
      <c r="J50" s="9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</row>
    <row r="51" spans="1:50" s="104" customFormat="1" ht="15" customHeight="1">
      <c r="A51" s="661"/>
      <c r="B51" s="62" t="s">
        <v>461</v>
      </c>
      <c r="C51" s="661"/>
      <c r="D51" s="122"/>
      <c r="E51" s="819">
        <v>7388378.6975114746</v>
      </c>
      <c r="F51" s="784"/>
      <c r="G51" s="784">
        <v>5692856.5162903555</v>
      </c>
      <c r="H51" s="784"/>
      <c r="I51" s="784">
        <v>1695522.1812211177</v>
      </c>
      <c r="J51" s="9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</row>
    <row r="52" spans="1:50" s="104" customFormat="1" ht="15" customHeight="1">
      <c r="A52" s="661"/>
      <c r="B52" s="62" t="s">
        <v>462</v>
      </c>
      <c r="C52" s="661"/>
      <c r="D52" s="122"/>
      <c r="E52" s="819">
        <v>8926568.6153558493</v>
      </c>
      <c r="F52" s="784"/>
      <c r="G52" s="784">
        <v>6843222.1660192078</v>
      </c>
      <c r="H52" s="784"/>
      <c r="I52" s="784">
        <v>2083346.4493366426</v>
      </c>
      <c r="J52" s="99"/>
      <c r="K52" s="739"/>
      <c r="L52" s="739"/>
      <c r="M52" s="739"/>
      <c r="N52" s="739"/>
      <c r="O52" s="739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</row>
    <row r="53" spans="1:50" s="104" customFormat="1" ht="15" customHeight="1">
      <c r="A53" s="661"/>
      <c r="B53" s="62" t="s">
        <v>463</v>
      </c>
      <c r="C53" s="661"/>
      <c r="D53" s="122"/>
      <c r="E53" s="819">
        <v>13663732.054000003</v>
      </c>
      <c r="F53" s="784"/>
      <c r="G53" s="784">
        <v>10021208.881000003</v>
      </c>
      <c r="H53" s="784"/>
      <c r="I53" s="784">
        <v>3642523.1730000009</v>
      </c>
      <c r="J53" s="99"/>
      <c r="K53" s="739"/>
      <c r="L53" s="739"/>
      <c r="M53" s="739"/>
      <c r="N53" s="73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</row>
    <row r="54" spans="1:50" s="104" customFormat="1" ht="15" customHeight="1">
      <c r="A54" s="661"/>
      <c r="B54" s="62" t="s">
        <v>403</v>
      </c>
      <c r="C54" s="661"/>
      <c r="D54" s="122"/>
      <c r="E54" s="819">
        <v>8120271.8179999981</v>
      </c>
      <c r="F54" s="784"/>
      <c r="G54" s="784">
        <v>6428665.6660000002</v>
      </c>
      <c r="H54" s="784"/>
      <c r="I54" s="784">
        <v>1691606.152</v>
      </c>
      <c r="J54" s="99"/>
      <c r="K54" s="739"/>
      <c r="L54" s="739"/>
      <c r="M54" s="739"/>
      <c r="N54" s="739"/>
      <c r="O54" s="73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</row>
    <row r="55" spans="1:50" s="104" customFormat="1" ht="15" customHeight="1">
      <c r="A55" s="1045" t="s">
        <v>15</v>
      </c>
      <c r="B55" s="1045"/>
      <c r="C55" s="1045"/>
      <c r="D55" s="2"/>
      <c r="E55" s="784"/>
      <c r="F55" s="784"/>
      <c r="G55" s="784"/>
      <c r="H55" s="784"/>
      <c r="I55" s="784"/>
      <c r="J55" s="99"/>
      <c r="K55" s="739"/>
      <c r="L55" s="739"/>
      <c r="M55" s="739"/>
      <c r="N55" s="739"/>
      <c r="O55" s="73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</row>
    <row r="56" spans="1:50" s="104" customFormat="1" ht="15" customHeight="1">
      <c r="A56" s="108"/>
      <c r="B56" s="62" t="s">
        <v>455</v>
      </c>
      <c r="C56" s="108"/>
      <c r="D56" s="123"/>
      <c r="E56" s="819">
        <v>2602527.1207873845</v>
      </c>
      <c r="F56" s="784"/>
      <c r="G56" s="784">
        <v>1726410.9119968947</v>
      </c>
      <c r="H56" s="784"/>
      <c r="I56" s="784">
        <v>876116.20879048842</v>
      </c>
      <c r="J56" s="9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</row>
    <row r="57" spans="1:50" s="104" customFormat="1" ht="15" customHeight="1">
      <c r="A57" s="6"/>
      <c r="B57" s="62" t="s">
        <v>456</v>
      </c>
      <c r="C57" s="6"/>
      <c r="D57" s="2"/>
      <c r="E57" s="819">
        <v>3644113.4575033677</v>
      </c>
      <c r="F57" s="784"/>
      <c r="G57" s="784">
        <v>2562612.5700934618</v>
      </c>
      <c r="H57" s="784"/>
      <c r="I57" s="784">
        <v>1081500.8874099057</v>
      </c>
      <c r="J57" s="99"/>
    </row>
    <row r="58" spans="1:50" s="104" customFormat="1" ht="15" customHeight="1">
      <c r="A58" s="661"/>
      <c r="B58" s="62" t="s">
        <v>457</v>
      </c>
      <c r="C58" s="661"/>
      <c r="D58" s="122"/>
      <c r="E58" s="819">
        <v>4873048.3786936896</v>
      </c>
      <c r="F58" s="784"/>
      <c r="G58" s="784">
        <v>3036153.670298852</v>
      </c>
      <c r="H58" s="784"/>
      <c r="I58" s="784">
        <v>1836894.7083948357</v>
      </c>
      <c r="J58" s="9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</row>
    <row r="59" spans="1:50" s="104" customFormat="1" ht="15" customHeight="1">
      <c r="A59" s="661"/>
      <c r="B59" s="62" t="s">
        <v>458</v>
      </c>
      <c r="C59" s="661"/>
      <c r="D59" s="122"/>
      <c r="E59" s="819">
        <v>8616626.4452196024</v>
      </c>
      <c r="F59" s="784"/>
      <c r="G59" s="784">
        <v>5452919.2381149866</v>
      </c>
      <c r="H59" s="784"/>
      <c r="I59" s="784">
        <v>3163707.2071046163</v>
      </c>
      <c r="J59" s="9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</row>
    <row r="60" spans="1:50" s="104" customFormat="1" ht="15" customHeight="1">
      <c r="A60" s="661"/>
      <c r="B60" s="62" t="s">
        <v>459</v>
      </c>
      <c r="C60" s="661"/>
      <c r="D60" s="122"/>
      <c r="E60" s="819">
        <v>8331603.1516678985</v>
      </c>
      <c r="F60" s="784"/>
      <c r="G60" s="784">
        <v>5631486.3485736828</v>
      </c>
      <c r="H60" s="784"/>
      <c r="I60" s="784">
        <v>2700116.8030942245</v>
      </c>
      <c r="J60" s="9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</row>
    <row r="61" spans="1:50" s="104" customFormat="1" ht="15" customHeight="1">
      <c r="A61" s="661"/>
      <c r="B61" s="62" t="s">
        <v>460</v>
      </c>
      <c r="C61" s="661"/>
      <c r="D61" s="122"/>
      <c r="E61" s="819">
        <v>14948317.964832563</v>
      </c>
      <c r="F61" s="784"/>
      <c r="G61" s="784">
        <v>10143017.030793624</v>
      </c>
      <c r="H61" s="784"/>
      <c r="I61" s="784">
        <v>4805300.9340389306</v>
      </c>
      <c r="J61" s="9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</row>
    <row r="62" spans="1:50" s="104" customFormat="1" ht="15" customHeight="1">
      <c r="A62" s="661"/>
      <c r="B62" s="62" t="s">
        <v>461</v>
      </c>
      <c r="C62" s="661"/>
      <c r="D62" s="122"/>
      <c r="E62" s="819">
        <v>7141558.4004101763</v>
      </c>
      <c r="F62" s="784"/>
      <c r="G62" s="784">
        <v>5492364.9616252985</v>
      </c>
      <c r="H62" s="784"/>
      <c r="I62" s="784">
        <v>1649193.4387848743</v>
      </c>
      <c r="J62" s="99"/>
      <c r="K62" s="739"/>
      <c r="L62" s="739"/>
      <c r="M62" s="739"/>
      <c r="N62" s="739"/>
      <c r="O62" s="73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</row>
    <row r="63" spans="1:50" s="104" customFormat="1" ht="15" customHeight="1">
      <c r="A63" s="661"/>
      <c r="B63" s="62" t="s">
        <v>462</v>
      </c>
      <c r="C63" s="661"/>
      <c r="D63" s="122"/>
      <c r="E63" s="819">
        <v>11058729.616139285</v>
      </c>
      <c r="F63" s="784"/>
      <c r="G63" s="784">
        <v>8088948.957524173</v>
      </c>
      <c r="H63" s="784"/>
      <c r="I63" s="784">
        <v>2969780.6586151174</v>
      </c>
      <c r="J63" s="99"/>
      <c r="K63" s="739"/>
      <c r="L63" s="739"/>
      <c r="M63" s="739"/>
      <c r="N63" s="73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</row>
    <row r="64" spans="1:50" s="104" customFormat="1" ht="15" customHeight="1">
      <c r="A64" s="661"/>
      <c r="B64" s="62" t="s">
        <v>463</v>
      </c>
      <c r="C64" s="661"/>
      <c r="D64" s="122"/>
      <c r="E64" s="819">
        <v>13366213.823990079</v>
      </c>
      <c r="F64" s="784"/>
      <c r="G64" s="784">
        <v>9627876.2869678456</v>
      </c>
      <c r="H64" s="784"/>
      <c r="I64" s="784">
        <v>3738337.5370222372</v>
      </c>
      <c r="J64" s="99"/>
      <c r="K64" s="739"/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</row>
    <row r="65" spans="1:50" s="108" customFormat="1" ht="15" customHeight="1" thickBot="1">
      <c r="A65" s="662"/>
      <c r="B65" s="63" t="s">
        <v>403</v>
      </c>
      <c r="C65" s="662"/>
      <c r="D65" s="124"/>
      <c r="E65" s="820">
        <v>24021696.006897442</v>
      </c>
      <c r="F65" s="623"/>
      <c r="G65" s="623">
        <v>17710724.776102562</v>
      </c>
      <c r="H65" s="623"/>
      <c r="I65" s="623">
        <v>6310971.2307948712</v>
      </c>
      <c r="J65" s="100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</row>
    <row r="66" spans="1:50" s="104" customFormat="1" ht="34.9" customHeight="1">
      <c r="A66" s="1113" t="s">
        <v>1269</v>
      </c>
      <c r="B66" s="1113"/>
      <c r="C66" s="1113"/>
      <c r="D66" s="1113"/>
      <c r="E66" s="1113"/>
      <c r="F66" s="1113"/>
      <c r="G66" s="1113"/>
      <c r="H66" s="1113"/>
      <c r="I66" s="1113"/>
      <c r="J66" s="1113"/>
    </row>
    <row r="67" spans="1:50" ht="15">
      <c r="A67" s="758"/>
      <c r="B67" s="758"/>
      <c r="C67" s="758"/>
      <c r="D67" s="777"/>
    </row>
    <row r="68" spans="1:50" ht="15">
      <c r="A68" s="758"/>
      <c r="B68" s="758"/>
      <c r="C68" s="758"/>
      <c r="D68" s="777"/>
    </row>
    <row r="69" spans="1:50" ht="15">
      <c r="A69" s="758"/>
      <c r="B69" s="758"/>
      <c r="C69" s="758"/>
      <c r="D69" s="777"/>
    </row>
    <row r="70" spans="1:50" ht="15">
      <c r="A70" s="758"/>
      <c r="B70" s="758"/>
      <c r="C70" s="758"/>
      <c r="D70" s="777"/>
    </row>
    <row r="71" spans="1:50" ht="15">
      <c r="A71" s="758"/>
      <c r="B71" s="758"/>
      <c r="C71" s="758"/>
      <c r="D71" s="777"/>
    </row>
    <row r="72" spans="1:50" ht="15">
      <c r="A72" s="758"/>
      <c r="B72" s="758"/>
      <c r="C72" s="758"/>
      <c r="D72" s="777"/>
    </row>
    <row r="73" spans="1:50" ht="15">
      <c r="A73" s="758"/>
      <c r="B73" s="758"/>
      <c r="C73" s="758"/>
      <c r="D73" s="777"/>
    </row>
    <row r="74" spans="1:50" ht="15">
      <c r="A74" s="758"/>
      <c r="B74" s="758"/>
      <c r="C74" s="758"/>
      <c r="D74" s="777"/>
    </row>
    <row r="75" spans="1:50" ht="15">
      <c r="A75" s="758"/>
      <c r="B75" s="758"/>
      <c r="C75" s="758"/>
      <c r="D75" s="777"/>
    </row>
    <row r="76" spans="1:50" ht="15">
      <c r="A76" s="758"/>
      <c r="B76" s="758"/>
      <c r="C76" s="758"/>
      <c r="D76" s="777"/>
    </row>
    <row r="77" spans="1:50" ht="15">
      <c r="A77" s="758"/>
      <c r="B77" s="758"/>
      <c r="C77" s="758"/>
      <c r="D77" s="777"/>
    </row>
    <row r="78" spans="1:50" ht="15">
      <c r="A78" s="758"/>
      <c r="B78" s="758"/>
      <c r="C78" s="758"/>
      <c r="D78" s="777"/>
    </row>
    <row r="79" spans="1:50" ht="15">
      <c r="A79" s="758"/>
      <c r="B79" s="758"/>
      <c r="C79" s="758"/>
      <c r="D79" s="777"/>
    </row>
    <row r="80" spans="1:50" ht="15">
      <c r="A80" s="758"/>
      <c r="B80" s="758"/>
      <c r="C80" s="758"/>
      <c r="D80" s="777"/>
    </row>
    <row r="81" spans="1:4" ht="15">
      <c r="A81" s="758"/>
      <c r="B81" s="758"/>
      <c r="C81" s="758"/>
      <c r="D81" s="777"/>
    </row>
    <row r="82" spans="1:4" ht="15">
      <c r="A82" s="758"/>
      <c r="B82" s="758"/>
      <c r="C82" s="758"/>
      <c r="D82" s="777"/>
    </row>
    <row r="83" spans="1:4" ht="15">
      <c r="A83" s="758"/>
      <c r="B83" s="758"/>
      <c r="C83" s="758"/>
      <c r="D83" s="777"/>
    </row>
    <row r="84" spans="1:4" ht="15">
      <c r="A84" s="758"/>
      <c r="B84" s="758"/>
      <c r="C84" s="758"/>
      <c r="D84" s="777"/>
    </row>
    <row r="85" spans="1:4" ht="15">
      <c r="A85" s="758"/>
      <c r="B85" s="758"/>
      <c r="C85" s="758"/>
      <c r="D85" s="777"/>
    </row>
  </sheetData>
  <mergeCells count="29">
    <mergeCell ref="A66:J66"/>
    <mergeCell ref="A33:C33"/>
    <mergeCell ref="A44:C44"/>
    <mergeCell ref="A55:C55"/>
    <mergeCell ref="A21:C21"/>
    <mergeCell ref="A17:C17"/>
    <mergeCell ref="A18:C18"/>
    <mergeCell ref="A19:C19"/>
    <mergeCell ref="A20:C20"/>
    <mergeCell ref="A26:C26"/>
    <mergeCell ref="A22:C22"/>
    <mergeCell ref="A24:C24"/>
    <mergeCell ref="A23:C23"/>
    <mergeCell ref="A25:C25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3:C5"/>
    <mergeCell ref="E3:F5"/>
    <mergeCell ref="G3:H5"/>
    <mergeCell ref="I3:J5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4"/>
  <sheetViews>
    <sheetView view="pageBreakPreview" topLeftCell="A3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28515625" style="14" customWidth="1"/>
    <col min="3" max="3" width="2.28515625" style="14" customWidth="1"/>
    <col min="4" max="4" width="1.7109375" style="15" customWidth="1"/>
    <col min="5" max="7" width="16.5703125" style="104" customWidth="1"/>
    <col min="8" max="8" width="20.85546875" style="104" customWidth="1"/>
    <col min="9" max="9" width="9.140625" style="108"/>
    <col min="10" max="10" width="9.140625" style="104"/>
    <col min="11" max="11" width="19.140625" style="104" bestFit="1" customWidth="1"/>
    <col min="12" max="12" width="9.140625" style="104"/>
    <col min="13" max="13" width="10.42578125" style="104" bestFit="1" customWidth="1"/>
    <col min="14" max="15" width="9.140625" style="104"/>
    <col min="16" max="16" width="12.7109375" style="104" bestFit="1" customWidth="1"/>
    <col min="17" max="16384" width="9.140625" style="104"/>
  </cols>
  <sheetData>
    <row r="1" spans="1:16" s="103" customFormat="1" ht="35.1" customHeight="1">
      <c r="A1" s="147" t="s">
        <v>511</v>
      </c>
      <c r="B1" s="148"/>
      <c r="C1" s="148"/>
      <c r="D1" s="148"/>
      <c r="E1" s="148"/>
      <c r="F1" s="148"/>
      <c r="G1" s="148"/>
      <c r="H1" s="148"/>
      <c r="I1" s="149"/>
    </row>
    <row r="2" spans="1:16" ht="12.95" customHeight="1" thickBot="1">
      <c r="A2" s="104"/>
      <c r="B2" s="105"/>
      <c r="C2" s="105"/>
      <c r="D2" s="106"/>
      <c r="E2" s="711"/>
      <c r="F2" s="711"/>
      <c r="G2" s="711"/>
      <c r="H2" s="107" t="s">
        <v>49</v>
      </c>
    </row>
    <row r="3" spans="1:16" ht="48" customHeight="1">
      <c r="A3" s="1114" t="s">
        <v>18</v>
      </c>
      <c r="B3" s="1114"/>
      <c r="C3" s="1114"/>
      <c r="D3" s="150"/>
      <c r="E3" s="151" t="s">
        <v>50</v>
      </c>
      <c r="F3" s="151" t="s">
        <v>140</v>
      </c>
      <c r="G3" s="667" t="s">
        <v>141</v>
      </c>
      <c r="H3" s="667" t="s">
        <v>51</v>
      </c>
      <c r="P3" s="109"/>
    </row>
    <row r="4" spans="1:16" s="115" customFormat="1" ht="15.75" hidden="1" customHeight="1">
      <c r="A4" s="1045" t="s">
        <v>1206</v>
      </c>
      <c r="B4" s="1045"/>
      <c r="C4" s="1045"/>
      <c r="D4" s="2"/>
      <c r="E4" s="50">
        <v>24860.472839109556</v>
      </c>
      <c r="F4" s="50">
        <v>9765.3843201165892</v>
      </c>
      <c r="G4" s="50">
        <v>15689.29433956635</v>
      </c>
      <c r="H4" s="152" t="s">
        <v>10</v>
      </c>
      <c r="I4" s="114"/>
    </row>
    <row r="5" spans="1:16" s="115" customFormat="1" ht="15.75" hidden="1" customHeight="1">
      <c r="A5" s="1045" t="s">
        <v>1207</v>
      </c>
      <c r="B5" s="1045"/>
      <c r="C5" s="1045"/>
      <c r="D5" s="2"/>
      <c r="E5" s="119" t="s">
        <v>369</v>
      </c>
      <c r="F5" s="119" t="s">
        <v>369</v>
      </c>
      <c r="G5" s="119" t="s">
        <v>369</v>
      </c>
      <c r="H5" s="119" t="s">
        <v>369</v>
      </c>
      <c r="I5" s="114"/>
    </row>
    <row r="6" spans="1:16" s="115" customFormat="1" ht="15.75" hidden="1" customHeight="1">
      <c r="A6" s="1045" t="s">
        <v>1208</v>
      </c>
      <c r="B6" s="1045"/>
      <c r="C6" s="1045"/>
      <c r="D6" s="2"/>
      <c r="E6" s="50">
        <v>23599.96414859264</v>
      </c>
      <c r="F6" s="50">
        <v>8321.0609799903268</v>
      </c>
      <c r="G6" s="50">
        <v>13286.268791267275</v>
      </c>
      <c r="H6" s="98">
        <v>3258108569.8910112</v>
      </c>
      <c r="I6" s="114"/>
    </row>
    <row r="7" spans="1:16" s="115" customFormat="1" ht="15.75" hidden="1" customHeight="1">
      <c r="A7" s="1045" t="s">
        <v>1209</v>
      </c>
      <c r="B7" s="1045"/>
      <c r="C7" s="1045"/>
      <c r="D7" s="2"/>
      <c r="E7" s="50">
        <v>23969.614628036823</v>
      </c>
      <c r="F7" s="50">
        <v>6090.9217273112836</v>
      </c>
      <c r="G7" s="50">
        <v>12152.374036636696</v>
      </c>
      <c r="H7" s="98">
        <v>2611010630.2629948</v>
      </c>
      <c r="I7" s="114"/>
    </row>
    <row r="8" spans="1:16" s="115" customFormat="1" ht="15" hidden="1" customHeight="1">
      <c r="A8" s="1045" t="s">
        <v>1267</v>
      </c>
      <c r="B8" s="1045"/>
      <c r="C8" s="1045"/>
      <c r="D8" s="2"/>
      <c r="E8" s="50">
        <v>18121.14911254694</v>
      </c>
      <c r="F8" s="50">
        <v>6835.8821310563171</v>
      </c>
      <c r="G8" s="50">
        <v>10776.661010208747</v>
      </c>
      <c r="H8" s="98">
        <v>1642733184.4038413</v>
      </c>
      <c r="I8" s="114"/>
    </row>
    <row r="9" spans="1:16" s="115" customFormat="1" ht="15.75" hidden="1" customHeight="1">
      <c r="A9" s="1045" t="s">
        <v>1271</v>
      </c>
      <c r="B9" s="1045"/>
      <c r="C9" s="1045"/>
      <c r="D9" s="2"/>
      <c r="E9" s="50">
        <v>16487.742512143574</v>
      </c>
      <c r="F9" s="50">
        <v>4476.3430412298785</v>
      </c>
      <c r="G9" s="50">
        <v>8678.5586846279421</v>
      </c>
      <c r="H9" s="98">
        <v>1560091122.4086215</v>
      </c>
      <c r="I9" s="114"/>
    </row>
    <row r="10" spans="1:16" s="115" customFormat="1" ht="15.75" hidden="1" customHeight="1">
      <c r="A10" s="1045" t="s">
        <v>1272</v>
      </c>
      <c r="B10" s="1045"/>
      <c r="C10" s="1045"/>
      <c r="D10" s="2"/>
      <c r="E10" s="712" t="s">
        <v>369</v>
      </c>
      <c r="F10" s="712" t="s">
        <v>369</v>
      </c>
      <c r="G10" s="712" t="s">
        <v>369</v>
      </c>
      <c r="H10" s="712" t="s">
        <v>369</v>
      </c>
      <c r="I10" s="114"/>
    </row>
    <row r="11" spans="1:16" s="115" customFormat="1" ht="15.75" hidden="1" customHeight="1">
      <c r="A11" s="1045" t="s">
        <v>1273</v>
      </c>
      <c r="B11" s="1045"/>
      <c r="C11" s="1045"/>
      <c r="D11" s="2"/>
      <c r="E11" s="50">
        <v>26928.907434076911</v>
      </c>
      <c r="F11" s="50">
        <v>8716.0569751889998</v>
      </c>
      <c r="G11" s="50">
        <v>16184.736551558821</v>
      </c>
      <c r="H11" s="98">
        <v>1772717367.4406073</v>
      </c>
      <c r="I11" s="114"/>
    </row>
    <row r="12" spans="1:16" s="115" customFormat="1" ht="15.75" hidden="1" customHeight="1">
      <c r="A12" s="1045" t="s">
        <v>1274</v>
      </c>
      <c r="B12" s="1045"/>
      <c r="C12" s="1045"/>
      <c r="D12" s="2"/>
      <c r="E12" s="50">
        <v>20688.641066433291</v>
      </c>
      <c r="F12" s="50">
        <v>6217.8615147551827</v>
      </c>
      <c r="G12" s="50">
        <v>11344.862669162741</v>
      </c>
      <c r="H12" s="98">
        <v>1653594384.3586752</v>
      </c>
      <c r="I12" s="114"/>
    </row>
    <row r="13" spans="1:16" s="115" customFormat="1" ht="15.75" customHeight="1">
      <c r="A13" s="1045" t="s">
        <v>1275</v>
      </c>
      <c r="B13" s="1045"/>
      <c r="C13" s="1045"/>
      <c r="D13" s="18"/>
      <c r="E13" s="50">
        <v>19532.811290528465</v>
      </c>
      <c r="F13" s="50">
        <v>6356.8213714495105</v>
      </c>
      <c r="G13" s="50">
        <v>12058.088627471898</v>
      </c>
      <c r="H13" s="98">
        <v>1708108040.3339493</v>
      </c>
      <c r="I13" s="114"/>
    </row>
    <row r="14" spans="1:16" s="115" customFormat="1" ht="15.75" customHeight="1">
      <c r="A14" s="1045" t="s">
        <v>1276</v>
      </c>
      <c r="B14" s="1045"/>
      <c r="C14" s="1045"/>
      <c r="D14" s="18"/>
      <c r="E14" s="50">
        <v>18031.684004827559</v>
      </c>
      <c r="F14" s="50">
        <v>5827.7317139004117</v>
      </c>
      <c r="G14" s="50">
        <v>11392.718213666038</v>
      </c>
      <c r="H14" s="98">
        <v>1329347162.6505189</v>
      </c>
      <c r="I14" s="114"/>
    </row>
    <row r="15" spans="1:16" s="115" customFormat="1" ht="15.75" customHeight="1">
      <c r="A15" s="1045" t="s">
        <v>1277</v>
      </c>
      <c r="B15" s="1045"/>
      <c r="C15" s="1045"/>
      <c r="D15" s="18"/>
      <c r="E15" s="119" t="s">
        <v>135</v>
      </c>
      <c r="F15" s="119" t="s">
        <v>135</v>
      </c>
      <c r="G15" s="119" t="s">
        <v>135</v>
      </c>
      <c r="H15" s="713" t="s">
        <v>135</v>
      </c>
      <c r="I15" s="114"/>
    </row>
    <row r="16" spans="1:16" s="115" customFormat="1" ht="15.75" customHeight="1">
      <c r="A16" s="1045" t="s">
        <v>1278</v>
      </c>
      <c r="B16" s="1045"/>
      <c r="C16" s="1045"/>
      <c r="D16" s="18"/>
      <c r="E16" s="50">
        <v>17566.60411116149</v>
      </c>
      <c r="F16" s="50">
        <v>5101.4819618791353</v>
      </c>
      <c r="G16" s="50">
        <v>9932.227995327903</v>
      </c>
      <c r="H16" s="98">
        <v>1535435654.4410007</v>
      </c>
      <c r="I16" s="114"/>
    </row>
    <row r="17" spans="1:11" s="115" customFormat="1" ht="15.75" customHeight="1">
      <c r="A17" s="1045" t="s">
        <v>1279</v>
      </c>
      <c r="B17" s="1045"/>
      <c r="C17" s="1045"/>
      <c r="D17" s="18"/>
      <c r="E17" s="50">
        <v>18810.458180760299</v>
      </c>
      <c r="F17" s="50">
        <v>6752.9444772697889</v>
      </c>
      <c r="G17" s="50">
        <v>11476.432967099045</v>
      </c>
      <c r="H17" s="98">
        <v>1560989855.2418602</v>
      </c>
      <c r="I17" s="114"/>
    </row>
    <row r="18" spans="1:11" ht="18.600000000000001" customHeight="1">
      <c r="A18" s="1045" t="s">
        <v>57</v>
      </c>
      <c r="B18" s="1045"/>
      <c r="C18" s="1045"/>
      <c r="D18" s="2"/>
      <c r="E18" s="99"/>
      <c r="F18" s="99"/>
      <c r="G18" s="99"/>
      <c r="H18" s="99"/>
      <c r="K18" s="117"/>
    </row>
    <row r="19" spans="1:11" ht="18.600000000000001" customHeight="1">
      <c r="A19" s="661"/>
      <c r="B19" s="661" t="s">
        <v>58</v>
      </c>
      <c r="C19" s="661"/>
      <c r="D19" s="122"/>
      <c r="E19" s="99">
        <v>15365.624283091451</v>
      </c>
      <c r="F19" s="99">
        <v>5397.8171856095796</v>
      </c>
      <c r="G19" s="99">
        <v>9361.7212815834046</v>
      </c>
      <c r="H19" s="146">
        <v>1468680028.284009</v>
      </c>
      <c r="K19" s="815"/>
    </row>
    <row r="20" spans="1:11" ht="18.600000000000001" customHeight="1">
      <c r="A20" s="661"/>
      <c r="B20" s="661" t="s">
        <v>20</v>
      </c>
      <c r="C20" s="661"/>
      <c r="D20" s="122"/>
      <c r="E20" s="99">
        <v>3444.8338976688397</v>
      </c>
      <c r="F20" s="99">
        <v>1355.127291660209</v>
      </c>
      <c r="G20" s="99">
        <v>2114.7116855156432</v>
      </c>
      <c r="H20" s="99">
        <v>92309826.957851246</v>
      </c>
    </row>
    <row r="21" spans="1:11" ht="18.600000000000001" customHeight="1">
      <c r="A21" s="1045" t="s">
        <v>21</v>
      </c>
      <c r="B21" s="1045"/>
      <c r="C21" s="1045"/>
      <c r="D21" s="2"/>
      <c r="E21" s="99"/>
      <c r="F21" s="99"/>
      <c r="G21" s="99"/>
      <c r="H21" s="99"/>
    </row>
    <row r="22" spans="1:11" ht="18.600000000000001" customHeight="1">
      <c r="A22" s="661"/>
      <c r="B22" s="661" t="s">
        <v>71</v>
      </c>
      <c r="C22" s="661"/>
      <c r="D22" s="122"/>
      <c r="E22" s="99">
        <v>7962.3403293625788</v>
      </c>
      <c r="F22" s="99">
        <v>2711.2574280098052</v>
      </c>
      <c r="G22" s="99">
        <v>5051.7550495422647</v>
      </c>
      <c r="H22" s="99">
        <v>841097008.35246634</v>
      </c>
    </row>
    <row r="23" spans="1:11" ht="18.600000000000001" customHeight="1">
      <c r="A23" s="661"/>
      <c r="B23" s="661" t="s">
        <v>72</v>
      </c>
      <c r="C23" s="661"/>
      <c r="D23" s="122"/>
      <c r="E23" s="99">
        <v>1264.1135033972841</v>
      </c>
      <c r="F23" s="99">
        <v>525.94167563862527</v>
      </c>
      <c r="G23" s="99">
        <v>855.13213188643056</v>
      </c>
      <c r="H23" s="99">
        <v>235115982.483946</v>
      </c>
    </row>
    <row r="24" spans="1:11" ht="18.600000000000001" customHeight="1">
      <c r="A24" s="661"/>
      <c r="B24" s="661" t="s">
        <v>73</v>
      </c>
      <c r="C24" s="661"/>
      <c r="D24" s="122"/>
      <c r="E24" s="99">
        <v>4409.4717564886851</v>
      </c>
      <c r="F24" s="99">
        <v>1337.6180819611495</v>
      </c>
      <c r="G24" s="99">
        <v>2347.9847532332556</v>
      </c>
      <c r="H24" s="99">
        <v>231648155.40521201</v>
      </c>
    </row>
    <row r="25" spans="1:11" ht="18.600000000000001" customHeight="1">
      <c r="A25" s="661"/>
      <c r="B25" s="661" t="s">
        <v>318</v>
      </c>
      <c r="C25" s="661"/>
      <c r="D25" s="122"/>
      <c r="E25" s="99">
        <v>3522.5325915117446</v>
      </c>
      <c r="F25" s="99">
        <v>1355.127291660209</v>
      </c>
      <c r="G25" s="99">
        <v>2153.5610324370955</v>
      </c>
      <c r="H25" s="99">
        <v>120831075.00023551</v>
      </c>
    </row>
    <row r="26" spans="1:11" ht="18.600000000000001" customHeight="1">
      <c r="A26" s="661"/>
      <c r="B26" s="661" t="s">
        <v>317</v>
      </c>
      <c r="C26" s="661"/>
      <c r="D26" s="122"/>
      <c r="E26" s="99">
        <v>1652</v>
      </c>
      <c r="F26" s="99">
        <v>823</v>
      </c>
      <c r="G26" s="99">
        <v>1068</v>
      </c>
      <c r="H26" s="99">
        <v>132297634</v>
      </c>
    </row>
    <row r="27" spans="1:11" ht="18.600000000000001" customHeight="1">
      <c r="A27" s="1045" t="s">
        <v>22</v>
      </c>
      <c r="B27" s="1045"/>
      <c r="C27" s="1045"/>
      <c r="D27" s="2"/>
      <c r="E27" s="99"/>
      <c r="F27" s="99"/>
      <c r="G27" s="99"/>
      <c r="H27" s="99"/>
    </row>
    <row r="28" spans="1:11" ht="18.600000000000001" customHeight="1">
      <c r="A28" s="1049" t="s">
        <v>59</v>
      </c>
      <c r="B28" s="1049"/>
      <c r="C28" s="6"/>
      <c r="D28" s="2"/>
      <c r="E28" s="99">
        <v>18729.815454826876</v>
      </c>
      <c r="F28" s="99">
        <v>6721.6873868964212</v>
      </c>
      <c r="G28" s="99">
        <v>11442.175876725676</v>
      </c>
      <c r="H28" s="146">
        <v>1557961711.4359584</v>
      </c>
    </row>
    <row r="29" spans="1:11" ht="18.600000000000001" customHeight="1">
      <c r="A29" s="7"/>
      <c r="B29" s="661" t="s">
        <v>23</v>
      </c>
      <c r="C29" s="7"/>
      <c r="D29" s="2"/>
      <c r="E29" s="99">
        <v>13484.839883389661</v>
      </c>
      <c r="F29" s="99">
        <v>4933.0232166407359</v>
      </c>
      <c r="G29" s="99">
        <v>8362.8933415113024</v>
      </c>
      <c r="H29" s="99">
        <v>1006675816.0680076</v>
      </c>
    </row>
    <row r="30" spans="1:11" ht="18.600000000000001" customHeight="1">
      <c r="A30" s="121"/>
      <c r="B30" s="121" t="s">
        <v>1150</v>
      </c>
      <c r="C30" s="121"/>
      <c r="D30" s="122"/>
      <c r="E30" s="99">
        <v>2733.3731047415313</v>
      </c>
      <c r="F30" s="99">
        <v>1186.4901417297356</v>
      </c>
      <c r="G30" s="99">
        <v>1854.2481445756991</v>
      </c>
      <c r="H30" s="99">
        <v>406042664.19150597</v>
      </c>
    </row>
    <row r="31" spans="1:11" ht="18.600000000000001" customHeight="1">
      <c r="A31" s="121"/>
      <c r="B31" s="121" t="s">
        <v>1151</v>
      </c>
      <c r="C31" s="121"/>
      <c r="D31" s="122"/>
      <c r="E31" s="99">
        <v>5235.4257084568681</v>
      </c>
      <c r="F31" s="99">
        <v>2183.454768330746</v>
      </c>
      <c r="G31" s="99">
        <v>3373.234750335298</v>
      </c>
      <c r="H31" s="99">
        <v>380103978.85879987</v>
      </c>
    </row>
    <row r="32" spans="1:11" ht="18.600000000000001" customHeight="1">
      <c r="A32" s="121"/>
      <c r="B32" s="121" t="s">
        <v>1152</v>
      </c>
      <c r="C32" s="121"/>
      <c r="D32" s="122"/>
      <c r="E32" s="99">
        <v>4824.7368946196493</v>
      </c>
      <c r="F32" s="99">
        <v>1442.4530627114045</v>
      </c>
      <c r="G32" s="99">
        <v>2764.9621082942231</v>
      </c>
      <c r="H32" s="99">
        <v>151595074.27472141</v>
      </c>
    </row>
    <row r="33" spans="1:8" ht="18.600000000000001" customHeight="1">
      <c r="A33" s="121"/>
      <c r="B33" s="121" t="s">
        <v>1153</v>
      </c>
      <c r="C33" s="121"/>
      <c r="D33" s="122"/>
      <c r="E33" s="99">
        <v>691.30417557161104</v>
      </c>
      <c r="F33" s="99">
        <v>120.62524386884984</v>
      </c>
      <c r="G33" s="99">
        <v>370.44833830608411</v>
      </c>
      <c r="H33" s="99">
        <v>68934098.742980212</v>
      </c>
    </row>
    <row r="34" spans="1:8" ht="13.5" customHeight="1">
      <c r="A34" s="121"/>
      <c r="B34" s="661" t="s">
        <v>25</v>
      </c>
      <c r="C34" s="121"/>
      <c r="D34" s="122"/>
      <c r="E34" s="99">
        <v>1987.7782771393745</v>
      </c>
      <c r="F34" s="99">
        <v>693.54847802722531</v>
      </c>
      <c r="G34" s="99">
        <v>1195.1148741337006</v>
      </c>
      <c r="H34" s="99">
        <v>303059866.22369492</v>
      </c>
    </row>
    <row r="35" spans="1:8" ht="18.600000000000001" customHeight="1">
      <c r="A35" s="121"/>
      <c r="B35" s="121" t="s">
        <v>1136</v>
      </c>
      <c r="C35" s="121"/>
      <c r="D35" s="122"/>
      <c r="E35" s="99">
        <v>1574.7152344615095</v>
      </c>
      <c r="F35" s="99">
        <v>555.29312110564501</v>
      </c>
      <c r="G35" s="99">
        <v>954.31162034226111</v>
      </c>
      <c r="H35" s="99">
        <v>208963934.42342794</v>
      </c>
    </row>
    <row r="36" spans="1:8" ht="18.600000000000001" customHeight="1">
      <c r="A36" s="121"/>
      <c r="B36" s="121" t="s">
        <v>1137</v>
      </c>
      <c r="C36" s="121"/>
      <c r="D36" s="122"/>
      <c r="E36" s="99">
        <v>413.06304267786487</v>
      </c>
      <c r="F36" s="99">
        <v>138.2553569215803</v>
      </c>
      <c r="G36" s="99">
        <v>240.80325379143946</v>
      </c>
      <c r="H36" s="99">
        <v>94095931.800267056</v>
      </c>
    </row>
    <row r="37" spans="1:8" ht="18.600000000000001" customHeight="1">
      <c r="A37" s="121"/>
      <c r="B37" s="661" t="s">
        <v>26</v>
      </c>
      <c r="C37" s="121"/>
      <c r="D37" s="122"/>
      <c r="E37" s="99">
        <v>2484.3976267644516</v>
      </c>
      <c r="F37" s="99">
        <v>1017.3800617128738</v>
      </c>
      <c r="G37" s="99">
        <v>1515.3721377232118</v>
      </c>
      <c r="H37" s="99">
        <v>219600839.72652626</v>
      </c>
    </row>
    <row r="38" spans="1:8" ht="18.600000000000001" customHeight="1">
      <c r="A38" s="121"/>
      <c r="B38" s="121" t="s">
        <v>1138</v>
      </c>
      <c r="C38" s="6"/>
      <c r="D38" s="2"/>
      <c r="E38" s="99">
        <v>1032.6031469372247</v>
      </c>
      <c r="F38" s="99">
        <v>366.92657347174861</v>
      </c>
      <c r="G38" s="99">
        <v>649.93356652168279</v>
      </c>
      <c r="H38" s="99">
        <v>54865853.606506385</v>
      </c>
    </row>
    <row r="39" spans="1:8" ht="18.600000000000001" customHeight="1">
      <c r="A39" s="121"/>
      <c r="B39" s="121" t="s">
        <v>1139</v>
      </c>
      <c r="C39" s="6"/>
      <c r="D39" s="2"/>
      <c r="E39" s="99">
        <v>575.52727274037329</v>
      </c>
      <c r="F39" s="99">
        <v>205.41212121706243</v>
      </c>
      <c r="G39" s="99">
        <v>287.03636364786678</v>
      </c>
      <c r="H39" s="99">
        <v>134285697.70029646</v>
      </c>
    </row>
    <row r="40" spans="1:8" ht="18.600000000000001" customHeight="1">
      <c r="A40" s="121"/>
      <c r="B40" s="121" t="s">
        <v>1140</v>
      </c>
      <c r="C40" s="6"/>
      <c r="D40" s="2"/>
      <c r="E40" s="99">
        <v>876.267207086854</v>
      </c>
      <c r="F40" s="99">
        <v>445.04136702406271</v>
      </c>
      <c r="G40" s="99">
        <v>578.40220755366272</v>
      </c>
      <c r="H40" s="99">
        <v>30449288.419723421</v>
      </c>
    </row>
    <row r="41" spans="1:8" ht="18.600000000000001" customHeight="1">
      <c r="A41" s="121"/>
      <c r="B41" s="661" t="s">
        <v>28</v>
      </c>
      <c r="C41" s="6"/>
      <c r="D41" s="2"/>
      <c r="E41" s="99">
        <v>772.79966753338454</v>
      </c>
      <c r="F41" s="512">
        <v>77.73563051558726</v>
      </c>
      <c r="G41" s="99">
        <v>368.79552335746104</v>
      </c>
      <c r="H41" s="99">
        <v>28625189.417729266</v>
      </c>
    </row>
    <row r="42" spans="1:8" ht="18.600000000000001" customHeight="1">
      <c r="A42" s="1049" t="s">
        <v>29</v>
      </c>
      <c r="B42" s="1049"/>
      <c r="C42" s="6"/>
      <c r="D42" s="2"/>
      <c r="E42" s="99">
        <v>80.642725933419285</v>
      </c>
      <c r="F42" s="99">
        <v>31.25709037336771</v>
      </c>
      <c r="G42" s="99">
        <v>34.25709037336771</v>
      </c>
      <c r="H42" s="99">
        <v>3028143.8059017882</v>
      </c>
    </row>
    <row r="43" spans="1:8" ht="18.600000000000001" customHeight="1">
      <c r="A43" s="1045" t="s">
        <v>152</v>
      </c>
      <c r="B43" s="1045"/>
      <c r="C43" s="1045"/>
      <c r="D43" s="2"/>
      <c r="E43" s="99"/>
      <c r="F43" s="99"/>
      <c r="G43" s="99"/>
      <c r="H43" s="99"/>
    </row>
    <row r="44" spans="1:8" ht="18.600000000000001" customHeight="1">
      <c r="A44" s="1049" t="s">
        <v>30</v>
      </c>
      <c r="B44" s="1049" t="s">
        <v>30</v>
      </c>
      <c r="C44" s="647"/>
      <c r="D44" s="2"/>
      <c r="E44" s="99">
        <v>6189.8307195651796</v>
      </c>
      <c r="F44" s="99">
        <v>2035.7282709602609</v>
      </c>
      <c r="G44" s="99">
        <v>3439.9088367368158</v>
      </c>
      <c r="H44" s="99">
        <v>859194912.31065071</v>
      </c>
    </row>
    <row r="45" spans="1:8" ht="18.600000000000001" customHeight="1">
      <c r="A45" s="661"/>
      <c r="B45" s="661" t="s">
        <v>31</v>
      </c>
      <c r="C45" s="661"/>
      <c r="D45" s="2"/>
      <c r="E45" s="99">
        <v>3226.6583133402223</v>
      </c>
      <c r="F45" s="99">
        <v>784.02065658719425</v>
      </c>
      <c r="G45" s="99">
        <v>1451.3673513355632</v>
      </c>
      <c r="H45" s="99">
        <v>293245041.40968096</v>
      </c>
    </row>
    <row r="46" spans="1:8" ht="18.600000000000001" customHeight="1">
      <c r="A46" s="661"/>
      <c r="B46" s="661" t="s">
        <v>32</v>
      </c>
      <c r="C46" s="661"/>
      <c r="D46" s="2"/>
      <c r="E46" s="99">
        <v>2165.3905400132226</v>
      </c>
      <c r="F46" s="99">
        <v>846.08441550256236</v>
      </c>
      <c r="G46" s="99">
        <v>1381.3374554872348</v>
      </c>
      <c r="H46" s="99">
        <v>377910162.28361934</v>
      </c>
    </row>
    <row r="47" spans="1:8" ht="18.600000000000001" customHeight="1">
      <c r="A47" s="661"/>
      <c r="B47" s="661" t="s">
        <v>33</v>
      </c>
      <c r="C47" s="661"/>
      <c r="D47" s="2"/>
      <c r="E47" s="99">
        <v>797.78186621173597</v>
      </c>
      <c r="F47" s="99">
        <v>405.62319887050432</v>
      </c>
      <c r="G47" s="99">
        <v>607.20402991401818</v>
      </c>
      <c r="H47" s="99">
        <v>188039708.61735037</v>
      </c>
    </row>
    <row r="48" spans="1:8" ht="18.600000000000001" customHeight="1" thickBot="1">
      <c r="A48" s="1050" t="s">
        <v>34</v>
      </c>
      <c r="B48" s="1050"/>
      <c r="C48" s="662"/>
      <c r="D48" s="817"/>
      <c r="E48" s="100">
        <v>12620.627461195108</v>
      </c>
      <c r="F48" s="100">
        <v>4717.2162063095275</v>
      </c>
      <c r="G48" s="100">
        <v>8036.5241303622261</v>
      </c>
      <c r="H48" s="100">
        <v>701794942.93120909</v>
      </c>
    </row>
    <row r="49" spans="1:8" ht="30.75" customHeight="1">
      <c r="A49" s="1074" t="s">
        <v>1120</v>
      </c>
      <c r="B49" s="1115"/>
      <c r="C49" s="1115"/>
      <c r="D49" s="1115"/>
      <c r="E49" s="1115"/>
      <c r="F49" s="1115"/>
      <c r="G49" s="1115"/>
      <c r="H49" s="1115"/>
    </row>
    <row r="57" spans="1:8">
      <c r="A57" s="1017"/>
      <c r="B57" s="1017"/>
      <c r="C57" s="1017"/>
      <c r="D57" s="1018"/>
      <c r="E57" s="1019"/>
      <c r="F57" s="1019"/>
      <c r="G57" s="1019"/>
      <c r="H57" s="1019"/>
    </row>
    <row r="64" spans="1:8" ht="31.5">
      <c r="B64" s="121" t="s">
        <v>1141</v>
      </c>
      <c r="E64" s="104">
        <f>E32+E33</f>
        <v>5516.0410701912606</v>
      </c>
      <c r="F64" s="104">
        <f>F32+F33</f>
        <v>1563.0783065802543</v>
      </c>
      <c r="G64" s="104">
        <f>G32+G33</f>
        <v>3135.4104466003073</v>
      </c>
      <c r="H64" s="104">
        <f>H32+H33</f>
        <v>220529173.01770163</v>
      </c>
    </row>
  </sheetData>
  <mergeCells count="24">
    <mergeCell ref="A42:B42"/>
    <mergeCell ref="A10:C10"/>
    <mergeCell ref="A12:C12"/>
    <mergeCell ref="A13:C13"/>
    <mergeCell ref="A49:H49"/>
    <mergeCell ref="A48:B48"/>
    <mergeCell ref="A43:C43"/>
    <mergeCell ref="A44:B44"/>
    <mergeCell ref="A28:B28"/>
    <mergeCell ref="A27:C27"/>
    <mergeCell ref="A14:C14"/>
    <mergeCell ref="A7:C7"/>
    <mergeCell ref="A3:C3"/>
    <mergeCell ref="A18:C18"/>
    <mergeCell ref="A21:C21"/>
    <mergeCell ref="A4:C4"/>
    <mergeCell ref="A5:C5"/>
    <mergeCell ref="A6:C6"/>
    <mergeCell ref="A8:C8"/>
    <mergeCell ref="A9:C9"/>
    <mergeCell ref="A11:C11"/>
    <mergeCell ref="A16:C16"/>
    <mergeCell ref="A15:C15"/>
    <mergeCell ref="A17:C1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66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8" width="18.5703125" style="104" customWidth="1"/>
    <col min="9" max="14" width="9.140625" style="104"/>
    <col min="15" max="15" width="12.7109375" style="104" bestFit="1" customWidth="1"/>
    <col min="16" max="16384" width="9.140625" style="104"/>
  </cols>
  <sheetData>
    <row r="1" spans="1:16" s="103" customFormat="1" ht="34.5" customHeight="1">
      <c r="A1" s="147" t="s">
        <v>512</v>
      </c>
      <c r="B1" s="148"/>
      <c r="C1" s="148"/>
      <c r="D1" s="148"/>
      <c r="E1" s="148"/>
      <c r="F1" s="148"/>
      <c r="G1" s="148"/>
      <c r="H1" s="148"/>
    </row>
    <row r="2" spans="1:16" ht="12.95" customHeight="1" thickBot="1">
      <c r="A2" s="104"/>
      <c r="B2" s="105"/>
      <c r="C2" s="105"/>
      <c r="D2" s="106"/>
      <c r="E2" s="711"/>
      <c r="F2" s="711"/>
      <c r="G2" s="711"/>
      <c r="H2" s="107" t="s">
        <v>49</v>
      </c>
    </row>
    <row r="3" spans="1:16" ht="48" customHeight="1">
      <c r="A3" s="1114" t="s">
        <v>1</v>
      </c>
      <c r="B3" s="1114"/>
      <c r="C3" s="1114"/>
      <c r="D3" s="668"/>
      <c r="E3" s="151" t="s">
        <v>50</v>
      </c>
      <c r="F3" s="151" t="s">
        <v>140</v>
      </c>
      <c r="G3" s="667" t="s">
        <v>141</v>
      </c>
      <c r="H3" s="667" t="s">
        <v>51</v>
      </c>
      <c r="P3" s="109"/>
    </row>
    <row r="4" spans="1:16" s="115" customFormat="1" ht="14.25" hidden="1" customHeight="1">
      <c r="A4" s="1045" t="s">
        <v>1206</v>
      </c>
      <c r="B4" s="1045"/>
      <c r="C4" s="1045"/>
      <c r="D4" s="111"/>
      <c r="E4" s="112">
        <v>24860.472839109556</v>
      </c>
      <c r="F4" s="50">
        <v>9765.3843201165892</v>
      </c>
      <c r="G4" s="50">
        <v>15689.29433956635</v>
      </c>
      <c r="H4" s="119" t="s">
        <v>10</v>
      </c>
    </row>
    <row r="5" spans="1:16" s="115" customFormat="1" ht="15" hidden="1" customHeight="1">
      <c r="A5" s="1045" t="s">
        <v>1207</v>
      </c>
      <c r="B5" s="1045"/>
      <c r="C5" s="1045"/>
      <c r="D5" s="2"/>
      <c r="E5" s="119" t="s">
        <v>369</v>
      </c>
      <c r="F5" s="119" t="s">
        <v>369</v>
      </c>
      <c r="G5" s="119" t="s">
        <v>369</v>
      </c>
      <c r="H5" s="119" t="s">
        <v>369</v>
      </c>
    </row>
    <row r="6" spans="1:16" s="115" customFormat="1" ht="15" hidden="1" customHeight="1">
      <c r="A6" s="1045" t="s">
        <v>1208</v>
      </c>
      <c r="B6" s="1045"/>
      <c r="C6" s="1045"/>
      <c r="D6" s="111"/>
      <c r="E6" s="116">
        <v>23599.96414859264</v>
      </c>
      <c r="F6" s="50">
        <v>8321.0609799903268</v>
      </c>
      <c r="G6" s="50">
        <v>13286.268791267275</v>
      </c>
      <c r="H6" s="98">
        <v>3258108569.8910112</v>
      </c>
    </row>
    <row r="7" spans="1:16" s="115" customFormat="1" ht="15" hidden="1" customHeight="1">
      <c r="A7" s="1045" t="s">
        <v>1209</v>
      </c>
      <c r="B7" s="1045"/>
      <c r="C7" s="1045"/>
      <c r="D7" s="111"/>
      <c r="E7" s="116">
        <v>23969.614628036823</v>
      </c>
      <c r="F7" s="50">
        <v>6090.9217273112836</v>
      </c>
      <c r="G7" s="50">
        <v>12152.374036636696</v>
      </c>
      <c r="H7" s="98">
        <v>2611010630.2629948</v>
      </c>
    </row>
    <row r="8" spans="1:16" s="115" customFormat="1" ht="15.75" hidden="1" customHeight="1">
      <c r="A8" s="1045" t="s">
        <v>1267</v>
      </c>
      <c r="B8" s="1045"/>
      <c r="C8" s="1045"/>
      <c r="D8" s="2"/>
      <c r="E8" s="50">
        <v>18121.14911254694</v>
      </c>
      <c r="F8" s="50">
        <v>6835.8821310563171</v>
      </c>
      <c r="G8" s="50">
        <v>10776.661010208747</v>
      </c>
      <c r="H8" s="98">
        <v>1642733184.4038413</v>
      </c>
    </row>
    <row r="9" spans="1:16" s="115" customFormat="1" ht="15" hidden="1" customHeight="1">
      <c r="A9" s="1045" t="s">
        <v>1271</v>
      </c>
      <c r="B9" s="1045"/>
      <c r="C9" s="1045"/>
      <c r="D9" s="2"/>
      <c r="E9" s="50">
        <v>16487.742512143574</v>
      </c>
      <c r="F9" s="50">
        <v>4476.3430412298785</v>
      </c>
      <c r="G9" s="50">
        <v>8678.5586846279421</v>
      </c>
      <c r="H9" s="98">
        <v>1560091122.4086215</v>
      </c>
    </row>
    <row r="10" spans="1:16" s="115" customFormat="1" ht="15.75" hidden="1" customHeight="1">
      <c r="A10" s="1045" t="s">
        <v>1272</v>
      </c>
      <c r="B10" s="1045"/>
      <c r="C10" s="1045"/>
      <c r="D10" s="2"/>
      <c r="E10" s="712" t="s">
        <v>369</v>
      </c>
      <c r="F10" s="712" t="s">
        <v>369</v>
      </c>
      <c r="G10" s="712" t="s">
        <v>369</v>
      </c>
      <c r="H10" s="712" t="s">
        <v>369</v>
      </c>
      <c r="I10" s="114"/>
    </row>
    <row r="11" spans="1:16" s="115" customFormat="1" ht="15.75" hidden="1" customHeight="1">
      <c r="A11" s="1045" t="s">
        <v>1273</v>
      </c>
      <c r="B11" s="1045"/>
      <c r="C11" s="1045"/>
      <c r="D11" s="2"/>
      <c r="E11" s="50">
        <v>26928.907434076911</v>
      </c>
      <c r="F11" s="50">
        <v>8716.0569751889998</v>
      </c>
      <c r="G11" s="50">
        <v>16184.736551558821</v>
      </c>
      <c r="H11" s="98">
        <v>1772717367.4406073</v>
      </c>
      <c r="I11" s="114"/>
    </row>
    <row r="12" spans="1:16" s="115" customFormat="1" ht="15.75" hidden="1" customHeight="1">
      <c r="A12" s="1045" t="s">
        <v>1274</v>
      </c>
      <c r="B12" s="1045"/>
      <c r="C12" s="1045"/>
      <c r="D12" s="2"/>
      <c r="E12" s="50">
        <v>20688.641066433291</v>
      </c>
      <c r="F12" s="50">
        <v>6217.8615147551827</v>
      </c>
      <c r="G12" s="50">
        <v>11344.862669162741</v>
      </c>
      <c r="H12" s="98">
        <v>1653594384.3586752</v>
      </c>
      <c r="I12" s="114"/>
    </row>
    <row r="13" spans="1:16" s="115" customFormat="1" ht="15.75" customHeight="1">
      <c r="A13" s="1045" t="s">
        <v>1275</v>
      </c>
      <c r="B13" s="1045"/>
      <c r="C13" s="1045"/>
      <c r="D13" s="18"/>
      <c r="E13" s="50">
        <v>19532.811290528465</v>
      </c>
      <c r="F13" s="50">
        <v>6356.8213714495105</v>
      </c>
      <c r="G13" s="50">
        <v>12058.088627471898</v>
      </c>
      <c r="H13" s="98">
        <v>1708108040.3339493</v>
      </c>
      <c r="I13" s="114"/>
    </row>
    <row r="14" spans="1:16" s="115" customFormat="1" ht="15" customHeight="1">
      <c r="A14" s="1045" t="s">
        <v>1276</v>
      </c>
      <c r="B14" s="1045"/>
      <c r="C14" s="1045"/>
      <c r="D14" s="18"/>
      <c r="E14" s="50">
        <v>18031.684004827559</v>
      </c>
      <c r="F14" s="50">
        <v>5827.7317139004117</v>
      </c>
      <c r="G14" s="50">
        <v>11392.718213666038</v>
      </c>
      <c r="H14" s="98">
        <v>1329347162.6505189</v>
      </c>
    </row>
    <row r="15" spans="1:16" s="115" customFormat="1" ht="15.75" customHeight="1">
      <c r="A15" s="1045" t="s">
        <v>1277</v>
      </c>
      <c r="B15" s="1045"/>
      <c r="C15" s="1045"/>
      <c r="D15" s="18"/>
      <c r="E15" s="119" t="s">
        <v>135</v>
      </c>
      <c r="F15" s="119" t="s">
        <v>135</v>
      </c>
      <c r="G15" s="119" t="s">
        <v>135</v>
      </c>
      <c r="H15" s="713" t="s">
        <v>135</v>
      </c>
      <c r="I15" s="114"/>
    </row>
    <row r="16" spans="1:16" s="115" customFormat="1" ht="15.75" customHeight="1">
      <c r="A16" s="1045" t="s">
        <v>1278</v>
      </c>
      <c r="B16" s="1045"/>
      <c r="C16" s="1045"/>
      <c r="D16" s="18"/>
      <c r="E16" s="50">
        <v>17566.60411116149</v>
      </c>
      <c r="F16" s="50">
        <v>5101.4819618791353</v>
      </c>
      <c r="G16" s="50">
        <v>9932.227995327903</v>
      </c>
      <c r="H16" s="98">
        <v>1535435654.4410007</v>
      </c>
      <c r="I16" s="114"/>
    </row>
    <row r="17" spans="1:9" s="115" customFormat="1" ht="15.75" customHeight="1">
      <c r="A17" s="1045" t="s">
        <v>1279</v>
      </c>
      <c r="B17" s="1045"/>
      <c r="C17" s="1045"/>
      <c r="D17" s="18"/>
      <c r="E17" s="50">
        <v>18810.458180760299</v>
      </c>
      <c r="F17" s="50">
        <v>6752.9444772697889</v>
      </c>
      <c r="G17" s="50">
        <v>11476.432967099045</v>
      </c>
      <c r="H17" s="98">
        <v>1560989855.2418602</v>
      </c>
      <c r="I17" s="114"/>
    </row>
    <row r="18" spans="1:9" ht="15" customHeight="1">
      <c r="A18" s="1045" t="s">
        <v>12</v>
      </c>
      <c r="B18" s="1045"/>
      <c r="C18" s="1045"/>
      <c r="D18" s="111"/>
      <c r="E18" s="116"/>
      <c r="F18" s="50"/>
      <c r="G18" s="50"/>
      <c r="H18" s="50"/>
    </row>
    <row r="19" spans="1:9" ht="15" customHeight="1">
      <c r="A19" s="661"/>
      <c r="B19" s="121" t="s">
        <v>1154</v>
      </c>
      <c r="C19" s="661"/>
      <c r="D19" s="801"/>
      <c r="E19" s="1011">
        <v>9263.5468811529536</v>
      </c>
      <c r="F19" s="99">
        <v>3160.8113051595992</v>
      </c>
      <c r="G19" s="99">
        <v>5470.6758032754842</v>
      </c>
      <c r="H19" s="99">
        <v>431520937.82258517</v>
      </c>
    </row>
    <row r="20" spans="1:9" ht="15" customHeight="1">
      <c r="A20" s="661"/>
      <c r="B20" s="121" t="s">
        <v>1144</v>
      </c>
      <c r="C20" s="661"/>
      <c r="D20" s="801"/>
      <c r="E20" s="1011">
        <v>4551.2945741662734</v>
      </c>
      <c r="F20" s="99">
        <v>1417.2656102173528</v>
      </c>
      <c r="G20" s="99">
        <v>2510.3549139770412</v>
      </c>
      <c r="H20" s="99">
        <v>341341971.79407841</v>
      </c>
    </row>
    <row r="21" spans="1:9" ht="15" customHeight="1">
      <c r="A21" s="661"/>
      <c r="B21" s="121" t="s">
        <v>1145</v>
      </c>
      <c r="C21" s="661"/>
      <c r="D21" s="801"/>
      <c r="E21" s="1011">
        <v>3428.3859562204634</v>
      </c>
      <c r="F21" s="99">
        <v>1180.4829465163587</v>
      </c>
      <c r="G21" s="99">
        <v>2393.0176344700394</v>
      </c>
      <c r="H21" s="99">
        <v>487517684.6251961</v>
      </c>
    </row>
    <row r="22" spans="1:9" ht="15" customHeight="1">
      <c r="A22" s="661"/>
      <c r="B22" s="121" t="s">
        <v>1146</v>
      </c>
      <c r="C22" s="661"/>
      <c r="D22" s="801"/>
      <c r="E22" s="1011">
        <v>621.23076922059909</v>
      </c>
      <c r="F22" s="99">
        <v>271.38461537647925</v>
      </c>
      <c r="G22" s="99">
        <v>327.38461537647925</v>
      </c>
      <c r="H22" s="99">
        <v>138457577</v>
      </c>
    </row>
    <row r="23" spans="1:9" ht="15" customHeight="1">
      <c r="A23" s="661"/>
      <c r="B23" s="121" t="s">
        <v>1147</v>
      </c>
      <c r="C23" s="661"/>
      <c r="D23" s="801"/>
      <c r="E23" s="1011">
        <v>290</v>
      </c>
      <c r="F23" s="99">
        <v>193</v>
      </c>
      <c r="G23" s="99">
        <v>229</v>
      </c>
      <c r="H23" s="99">
        <v>29646707</v>
      </c>
    </row>
    <row r="24" spans="1:9" ht="15" customHeight="1">
      <c r="A24" s="661"/>
      <c r="B24" s="121" t="s">
        <v>1148</v>
      </c>
      <c r="C24" s="661"/>
      <c r="D24" s="801"/>
      <c r="E24" s="1011">
        <v>656</v>
      </c>
      <c r="F24" s="99">
        <v>530</v>
      </c>
      <c r="G24" s="99">
        <v>546</v>
      </c>
      <c r="H24" s="99">
        <v>132504977</v>
      </c>
    </row>
    <row r="25" spans="1:9" ht="15" customHeight="1">
      <c r="A25" s="1045" t="s">
        <v>13</v>
      </c>
      <c r="B25" s="1045"/>
      <c r="C25" s="1045"/>
      <c r="D25" s="2"/>
      <c r="E25" s="1011"/>
      <c r="F25" s="99"/>
      <c r="G25" s="99"/>
      <c r="H25" s="99"/>
    </row>
    <row r="26" spans="1:9" ht="15" customHeight="1">
      <c r="A26" s="661"/>
      <c r="B26" s="62" t="s">
        <v>455</v>
      </c>
      <c r="C26" s="661"/>
      <c r="D26" s="122"/>
      <c r="E26" s="1011">
        <v>3178.9286864678907</v>
      </c>
      <c r="F26" s="99">
        <v>833.54588005204619</v>
      </c>
      <c r="G26" s="99">
        <v>1511.4762323557043</v>
      </c>
      <c r="H26" s="99">
        <v>96158305.720710412</v>
      </c>
    </row>
    <row r="27" spans="1:9" ht="15" customHeight="1">
      <c r="A27" s="661"/>
      <c r="B27" s="62" t="s">
        <v>456</v>
      </c>
      <c r="C27" s="661"/>
      <c r="D27" s="122"/>
      <c r="E27" s="1011">
        <v>1891.0029854222025</v>
      </c>
      <c r="F27" s="99">
        <v>880.08072362788528</v>
      </c>
      <c r="G27" s="99">
        <v>1403.6898483659711</v>
      </c>
      <c r="H27" s="99">
        <v>85539034.908580393</v>
      </c>
    </row>
    <row r="28" spans="1:9" ht="15" customHeight="1">
      <c r="A28" s="121"/>
      <c r="B28" s="62" t="s">
        <v>457</v>
      </c>
      <c r="C28" s="121"/>
      <c r="D28" s="122"/>
      <c r="E28" s="1011">
        <v>4234.0294761483601</v>
      </c>
      <c r="F28" s="99">
        <v>1396.9997734068593</v>
      </c>
      <c r="G28" s="99">
        <v>2528.0117971153022</v>
      </c>
      <c r="H28" s="99">
        <v>138345035.09855938</v>
      </c>
    </row>
    <row r="29" spans="1:9" ht="15" customHeight="1">
      <c r="A29" s="121"/>
      <c r="B29" s="62" t="s">
        <v>458</v>
      </c>
      <c r="C29" s="121"/>
      <c r="D29" s="122"/>
      <c r="E29" s="1011">
        <v>2666.5326576401139</v>
      </c>
      <c r="F29" s="99">
        <v>1058.056172843601</v>
      </c>
      <c r="G29" s="99">
        <v>1465.6973148359693</v>
      </c>
      <c r="H29" s="99">
        <v>322731416.41539204</v>
      </c>
    </row>
    <row r="30" spans="1:9" ht="15" customHeight="1">
      <c r="A30" s="121"/>
      <c r="B30" s="62" t="s">
        <v>459</v>
      </c>
      <c r="C30" s="121"/>
      <c r="D30" s="122"/>
      <c r="E30" s="1011">
        <v>2134.5019119177432</v>
      </c>
      <c r="F30" s="99">
        <v>913.85723926642288</v>
      </c>
      <c r="G30" s="99">
        <v>1593.1466487043208</v>
      </c>
      <c r="H30" s="99">
        <v>410074945.63183695</v>
      </c>
    </row>
    <row r="31" spans="1:9" ht="15" customHeight="1">
      <c r="A31" s="121"/>
      <c r="B31" s="62" t="s">
        <v>460</v>
      </c>
      <c r="C31" s="121"/>
      <c r="D31" s="122"/>
      <c r="E31" s="1011">
        <v>3927.462463163979</v>
      </c>
      <c r="F31" s="99">
        <v>1211.4046880729759</v>
      </c>
      <c r="G31" s="99">
        <v>2381.4111257217778</v>
      </c>
      <c r="H31" s="99">
        <v>296121053.4667806</v>
      </c>
    </row>
    <row r="32" spans="1:9" ht="15" customHeight="1">
      <c r="A32" s="121"/>
      <c r="B32" s="62" t="s">
        <v>461</v>
      </c>
      <c r="C32" s="121"/>
      <c r="D32" s="122"/>
      <c r="E32" s="1011">
        <v>256</v>
      </c>
      <c r="F32" s="99">
        <v>58</v>
      </c>
      <c r="G32" s="99">
        <v>141</v>
      </c>
      <c r="H32" s="99">
        <v>15298575</v>
      </c>
    </row>
    <row r="33" spans="1:8" ht="15" customHeight="1">
      <c r="A33" s="121"/>
      <c r="B33" s="62" t="s">
        <v>462</v>
      </c>
      <c r="C33" s="121"/>
      <c r="D33" s="122"/>
      <c r="E33" s="1011">
        <v>132</v>
      </c>
      <c r="F33" s="99">
        <v>98</v>
      </c>
      <c r="G33" s="99">
        <v>112</v>
      </c>
      <c r="H33" s="99">
        <v>93173614</v>
      </c>
    </row>
    <row r="34" spans="1:8" ht="13.5" customHeight="1">
      <c r="A34" s="121"/>
      <c r="B34" s="62" t="s">
        <v>463</v>
      </c>
      <c r="C34" s="121"/>
      <c r="D34" s="122"/>
      <c r="E34" s="1011">
        <v>328</v>
      </c>
      <c r="F34" s="99">
        <v>249</v>
      </c>
      <c r="G34" s="99">
        <v>281</v>
      </c>
      <c r="H34" s="99">
        <v>76942386</v>
      </c>
    </row>
    <row r="35" spans="1:8" ht="15" customHeight="1">
      <c r="A35" s="121"/>
      <c r="B35" s="62" t="s">
        <v>403</v>
      </c>
      <c r="C35" s="121"/>
      <c r="D35" s="122"/>
      <c r="E35" s="1011">
        <v>62</v>
      </c>
      <c r="F35" s="99">
        <v>54</v>
      </c>
      <c r="G35" s="99">
        <v>59</v>
      </c>
      <c r="H35" s="99">
        <v>26605489</v>
      </c>
    </row>
    <row r="36" spans="1:8" ht="15" customHeight="1">
      <c r="A36" s="1045" t="s">
        <v>14</v>
      </c>
      <c r="B36" s="1045"/>
      <c r="C36" s="1045"/>
      <c r="D36" s="122"/>
      <c r="E36" s="1011"/>
      <c r="F36" s="99"/>
      <c r="G36" s="99"/>
      <c r="H36" s="99"/>
    </row>
    <row r="37" spans="1:8" ht="15" customHeight="1">
      <c r="A37" s="121"/>
      <c r="B37" s="62" t="s">
        <v>1052</v>
      </c>
      <c r="C37" s="121"/>
      <c r="D37" s="122"/>
      <c r="E37" s="1011">
        <v>2998.5595334471936</v>
      </c>
      <c r="F37" s="99">
        <v>771.22282904462111</v>
      </c>
      <c r="G37" s="99">
        <v>1415.0301303400649</v>
      </c>
      <c r="H37" s="99">
        <v>90959695.519225404</v>
      </c>
    </row>
    <row r="38" spans="1:8" ht="15" customHeight="1">
      <c r="A38" s="121"/>
      <c r="B38" s="62" t="s">
        <v>456</v>
      </c>
      <c r="C38" s="121"/>
      <c r="D38" s="122"/>
      <c r="E38" s="1011">
        <v>2206.3548399661977</v>
      </c>
      <c r="F38" s="99">
        <v>975.05081181506557</v>
      </c>
      <c r="G38" s="99">
        <v>1634.7097450194306</v>
      </c>
      <c r="H38" s="99">
        <v>76744367.047807291</v>
      </c>
    </row>
    <row r="39" spans="1:8" ht="15" customHeight="1">
      <c r="A39" s="121"/>
      <c r="B39" s="62" t="s">
        <v>457</v>
      </c>
      <c r="C39" s="121"/>
      <c r="D39" s="122"/>
      <c r="E39" s="1011">
        <v>3985.2001781033227</v>
      </c>
      <c r="F39" s="99">
        <v>1316.6215863392149</v>
      </c>
      <c r="G39" s="99">
        <v>2293.380978468711</v>
      </c>
      <c r="H39" s="99">
        <v>134998550.11036974</v>
      </c>
    </row>
    <row r="40" spans="1:8" ht="15" customHeight="1">
      <c r="A40" s="661"/>
      <c r="B40" s="62" t="s">
        <v>458</v>
      </c>
      <c r="C40" s="661"/>
      <c r="D40" s="122"/>
      <c r="E40" s="1011">
        <v>2736.1397024855082</v>
      </c>
      <c r="F40" s="99">
        <v>1080.9156825954153</v>
      </c>
      <c r="G40" s="99">
        <v>1540.5962175187046</v>
      </c>
      <c r="H40" s="99">
        <v>325584314.46010721</v>
      </c>
    </row>
    <row r="41" spans="1:8" ht="15" customHeight="1">
      <c r="A41" s="661"/>
      <c r="B41" s="62" t="s">
        <v>459</v>
      </c>
      <c r="C41" s="661"/>
      <c r="D41" s="122"/>
      <c r="E41" s="1011">
        <v>1947.2770834694454</v>
      </c>
      <c r="F41" s="99">
        <v>784.3311917475138</v>
      </c>
      <c r="G41" s="99">
        <v>1414.3132159933834</v>
      </c>
      <c r="H41" s="99">
        <v>197264404.87164173</v>
      </c>
    </row>
    <row r="42" spans="1:8" ht="15" customHeight="1">
      <c r="A42" s="661"/>
      <c r="B42" s="62" t="s">
        <v>460</v>
      </c>
      <c r="C42" s="661"/>
      <c r="D42" s="122"/>
      <c r="E42" s="1011">
        <v>3950.9268432886233</v>
      </c>
      <c r="F42" s="99">
        <v>1356.8023757279598</v>
      </c>
      <c r="G42" s="99">
        <v>2571.4026797587512</v>
      </c>
      <c r="H42" s="99">
        <v>520918409.23270833</v>
      </c>
    </row>
    <row r="43" spans="1:8" ht="15" customHeight="1">
      <c r="A43" s="661"/>
      <c r="B43" s="62" t="s">
        <v>461</v>
      </c>
      <c r="C43" s="661"/>
      <c r="D43" s="122"/>
      <c r="E43" s="1011">
        <v>264</v>
      </c>
      <c r="F43" s="99">
        <v>62</v>
      </c>
      <c r="G43" s="99">
        <v>145</v>
      </c>
      <c r="H43" s="99">
        <v>15298625</v>
      </c>
    </row>
    <row r="44" spans="1:8" ht="15" customHeight="1">
      <c r="A44" s="661"/>
      <c r="B44" s="62" t="s">
        <v>462</v>
      </c>
      <c r="C44" s="661"/>
      <c r="D44" s="122"/>
      <c r="E44" s="1011">
        <v>332</v>
      </c>
      <c r="F44" s="99">
        <v>103</v>
      </c>
      <c r="G44" s="99">
        <v>122</v>
      </c>
      <c r="H44" s="99">
        <v>95673614</v>
      </c>
    </row>
    <row r="45" spans="1:8" ht="15" customHeight="1">
      <c r="A45" s="661"/>
      <c r="B45" s="62" t="s">
        <v>463</v>
      </c>
      <c r="C45" s="661"/>
      <c r="D45" s="122"/>
      <c r="E45" s="1011">
        <v>316</v>
      </c>
      <c r="F45" s="99">
        <v>241</v>
      </c>
      <c r="G45" s="99">
        <v>273</v>
      </c>
      <c r="H45" s="99">
        <v>76163750</v>
      </c>
    </row>
    <row r="46" spans="1:8" ht="15" customHeight="1">
      <c r="A46" s="661"/>
      <c r="B46" s="62" t="s">
        <v>403</v>
      </c>
      <c r="C46" s="661"/>
      <c r="D46" s="122"/>
      <c r="E46" s="1011">
        <v>74</v>
      </c>
      <c r="F46" s="99">
        <v>62</v>
      </c>
      <c r="G46" s="99">
        <v>67</v>
      </c>
      <c r="H46" s="99">
        <v>27384125</v>
      </c>
    </row>
    <row r="47" spans="1:8" ht="15" customHeight="1">
      <c r="A47" s="1045" t="s">
        <v>15</v>
      </c>
      <c r="B47" s="1045"/>
      <c r="C47" s="1045"/>
      <c r="D47" s="2"/>
      <c r="E47" s="1011"/>
      <c r="F47" s="99"/>
      <c r="G47" s="99"/>
      <c r="H47" s="99"/>
    </row>
    <row r="48" spans="1:8" ht="15" customHeight="1">
      <c r="A48" s="108"/>
      <c r="B48" s="62" t="s">
        <v>1052</v>
      </c>
      <c r="C48" s="121"/>
      <c r="D48" s="123"/>
      <c r="E48" s="1011">
        <v>1501.9920015990381</v>
      </c>
      <c r="F48" s="99">
        <v>643.53573760999234</v>
      </c>
      <c r="G48" s="99">
        <v>899.29073748074245</v>
      </c>
      <c r="H48" s="99">
        <v>36640385.725710936</v>
      </c>
    </row>
    <row r="49" spans="1:8" ht="15" customHeight="1">
      <c r="A49" s="6"/>
      <c r="B49" s="62" t="s">
        <v>456</v>
      </c>
      <c r="C49" s="121"/>
      <c r="D49" s="2"/>
      <c r="E49" s="1011">
        <v>2205.8530519185097</v>
      </c>
      <c r="F49" s="99">
        <v>792.50410731511874</v>
      </c>
      <c r="G49" s="99">
        <v>1399.9998697981455</v>
      </c>
      <c r="H49" s="99">
        <v>91003126.161097437</v>
      </c>
    </row>
    <row r="50" spans="1:8" ht="15" customHeight="1">
      <c r="A50" s="661"/>
      <c r="B50" s="62" t="s">
        <v>457</v>
      </c>
      <c r="C50" s="121"/>
      <c r="D50" s="122"/>
      <c r="E50" s="1011">
        <v>844.63072258200816</v>
      </c>
      <c r="F50" s="99">
        <v>197.51514585709566</v>
      </c>
      <c r="G50" s="99">
        <v>443.20181655757028</v>
      </c>
      <c r="H50" s="99">
        <v>69639935.772229686</v>
      </c>
    </row>
    <row r="51" spans="1:8" ht="15" customHeight="1">
      <c r="A51" s="661"/>
      <c r="B51" s="62" t="s">
        <v>458</v>
      </c>
      <c r="C51" s="661"/>
      <c r="D51" s="122"/>
      <c r="E51" s="1011">
        <v>2562.4376422532009</v>
      </c>
      <c r="F51" s="99">
        <v>481.50403937495201</v>
      </c>
      <c r="G51" s="99">
        <v>1086.7943932477949</v>
      </c>
      <c r="H51" s="99">
        <v>157747620.59910128</v>
      </c>
    </row>
    <row r="52" spans="1:8" ht="15" customHeight="1">
      <c r="A52" s="661"/>
      <c r="B52" s="62" t="s">
        <v>459</v>
      </c>
      <c r="C52" s="661"/>
      <c r="D52" s="122"/>
      <c r="E52" s="1011">
        <v>2397.193898211995</v>
      </c>
      <c r="F52" s="99">
        <v>1023.6596962692989</v>
      </c>
      <c r="G52" s="99">
        <v>1566.6218145113771</v>
      </c>
      <c r="H52" s="99">
        <v>197542240.60954621</v>
      </c>
    </row>
    <row r="53" spans="1:8" ht="15" customHeight="1">
      <c r="A53" s="661"/>
      <c r="B53" s="62" t="s">
        <v>460</v>
      </c>
      <c r="C53" s="661"/>
      <c r="D53" s="122"/>
      <c r="E53" s="1011">
        <v>5050.2652788073483</v>
      </c>
      <c r="F53" s="99">
        <v>1978.0891255466045</v>
      </c>
      <c r="G53" s="99">
        <v>3282.1917927552258</v>
      </c>
      <c r="H53" s="99">
        <v>472355565.44001144</v>
      </c>
    </row>
    <row r="54" spans="1:8" ht="15" customHeight="1">
      <c r="A54" s="661"/>
      <c r="B54" s="62" t="s">
        <v>461</v>
      </c>
      <c r="C54" s="661"/>
      <c r="D54" s="122"/>
      <c r="E54" s="1011">
        <v>1092.1288624933022</v>
      </c>
      <c r="F54" s="99">
        <v>279.07801909485198</v>
      </c>
      <c r="G54" s="99">
        <v>621.80274292683487</v>
      </c>
      <c r="H54" s="99">
        <v>49925947.953411028</v>
      </c>
    </row>
    <row r="55" spans="1:8" ht="15" customHeight="1">
      <c r="A55" s="661"/>
      <c r="B55" s="62" t="s">
        <v>462</v>
      </c>
      <c r="C55" s="661"/>
      <c r="D55" s="122"/>
      <c r="E55" s="1011">
        <v>1933.469543407708</v>
      </c>
      <c r="F55" s="99">
        <v>788.3150164582861</v>
      </c>
      <c r="G55" s="99">
        <v>1404.0426203341749</v>
      </c>
      <c r="H55" s="99">
        <v>185676963.49357209</v>
      </c>
    </row>
    <row r="56" spans="1:8" ht="15" customHeight="1">
      <c r="A56" s="661"/>
      <c r="B56" s="62" t="s">
        <v>463</v>
      </c>
      <c r="C56" s="661"/>
      <c r="D56" s="122"/>
      <c r="E56" s="1011">
        <v>757.48717948717945</v>
      </c>
      <c r="F56" s="99">
        <v>212.74358974358975</v>
      </c>
      <c r="G56" s="99">
        <v>370.4871794871795</v>
      </c>
      <c r="H56" s="99">
        <v>133914572.48717949</v>
      </c>
    </row>
    <row r="57" spans="1:8" ht="15" customHeight="1">
      <c r="A57" s="1012"/>
      <c r="B57" s="1013" t="s">
        <v>403</v>
      </c>
      <c r="C57" s="1012"/>
      <c r="D57" s="1014"/>
      <c r="E57" s="1015">
        <v>465</v>
      </c>
      <c r="F57" s="1016">
        <v>356</v>
      </c>
      <c r="G57" s="1016">
        <v>402</v>
      </c>
      <c r="H57" s="1016">
        <v>166543497</v>
      </c>
    </row>
    <row r="58" spans="1:8" ht="36" customHeight="1">
      <c r="A58" s="1116" t="s">
        <v>1012</v>
      </c>
      <c r="B58" s="1117"/>
      <c r="C58" s="1117"/>
      <c r="D58" s="1117"/>
      <c r="E58" s="1117"/>
      <c r="F58" s="1117"/>
      <c r="G58" s="1117"/>
      <c r="H58" s="1117"/>
    </row>
    <row r="59" spans="1:8" ht="13.7" customHeight="1"/>
    <row r="60" spans="1:8" ht="13.7" customHeight="1"/>
    <row r="61" spans="1:8" ht="13.7" customHeight="1"/>
    <row r="62" spans="1:8" ht="13.7" customHeight="1"/>
    <row r="63" spans="1:8" ht="13.7" customHeight="1">
      <c r="G63" s="104" t="s">
        <v>134</v>
      </c>
    </row>
    <row r="64" spans="1:8" ht="13.7" customHeight="1"/>
    <row r="65" ht="13.7" customHeight="1"/>
    <row r="66" ht="13.7" customHeight="1"/>
  </sheetData>
  <mergeCells count="20">
    <mergeCell ref="A18:C18"/>
    <mergeCell ref="A11:C11"/>
    <mergeCell ref="A12:C12"/>
    <mergeCell ref="A58:H58"/>
    <mergeCell ref="A47:C47"/>
    <mergeCell ref="A25:C25"/>
    <mergeCell ref="A36:C36"/>
    <mergeCell ref="A13:C13"/>
    <mergeCell ref="A14:C14"/>
    <mergeCell ref="A16:C16"/>
    <mergeCell ref="A15:C15"/>
    <mergeCell ref="A17:C17"/>
    <mergeCell ref="A4:C4"/>
    <mergeCell ref="A3:C3"/>
    <mergeCell ref="A5:C5"/>
    <mergeCell ref="A10:C10"/>
    <mergeCell ref="A6:C6"/>
    <mergeCell ref="A7:C7"/>
    <mergeCell ref="A8:C8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AW76"/>
  <sheetViews>
    <sheetView view="pageBreakPreview" topLeftCell="A21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104" customWidth="1"/>
    <col min="9" max="13" width="18.28515625" style="104" customWidth="1"/>
    <col min="14" max="14" width="2.28515625" style="14" customWidth="1"/>
    <col min="15" max="15" width="18.7109375" style="14" customWidth="1"/>
    <col min="16" max="16" width="2.28515625" style="14" customWidth="1"/>
    <col min="17" max="17" width="1.7109375" style="15" customWidth="1"/>
    <col min="18" max="18" width="15.5703125" style="104" customWidth="1"/>
    <col min="19" max="19" width="14" style="104" customWidth="1"/>
    <col min="20" max="22" width="15.5703125" style="104" customWidth="1"/>
    <col min="23" max="23" width="15.140625" style="104" customWidth="1"/>
    <col min="24" max="24" width="16.42578125" style="104" customWidth="1"/>
    <col min="25" max="26" width="15.140625" style="104" customWidth="1"/>
    <col min="27" max="27" width="16.42578125" style="104" customWidth="1"/>
    <col min="28" max="28" width="18.28515625" style="104" customWidth="1"/>
    <col min="29" max="30" width="15.42578125" style="104" bestFit="1" customWidth="1"/>
    <col min="31" max="34" width="18.7109375" style="104" bestFit="1" customWidth="1"/>
    <col min="35" max="35" width="19.42578125" style="104" customWidth="1"/>
    <col min="36" max="36" width="17.140625" style="104" customWidth="1"/>
    <col min="37" max="40" width="7" style="104" customWidth="1"/>
    <col min="41" max="49" width="9.85546875" style="104" customWidth="1"/>
    <col min="50" max="16384" width="9.140625" style="104"/>
  </cols>
  <sheetData>
    <row r="1" spans="1:49" s="103" customFormat="1" ht="35.1" customHeight="1">
      <c r="A1" s="1070" t="s">
        <v>513</v>
      </c>
      <c r="B1" s="1070"/>
      <c r="C1" s="1070"/>
      <c r="D1" s="1070"/>
      <c r="E1" s="1070"/>
      <c r="F1" s="1070"/>
      <c r="G1" s="1070"/>
      <c r="H1" s="1070"/>
      <c r="I1" s="672" t="s">
        <v>230</v>
      </c>
      <c r="J1" s="672"/>
      <c r="K1" s="672"/>
      <c r="L1" s="672"/>
      <c r="M1" s="672"/>
      <c r="N1" s="672"/>
      <c r="O1" s="1070" t="s">
        <v>513</v>
      </c>
      <c r="P1" s="1070"/>
      <c r="Q1" s="1070"/>
      <c r="R1" s="1070"/>
      <c r="S1" s="1070"/>
      <c r="T1" s="1070"/>
      <c r="U1" s="1070"/>
      <c r="V1" s="1070"/>
      <c r="W1" s="102" t="s">
        <v>299</v>
      </c>
      <c r="X1" s="102"/>
      <c r="Z1" s="102"/>
      <c r="AA1" s="102"/>
      <c r="AB1" s="102"/>
      <c r="AC1" s="1009"/>
      <c r="AD1" s="1009"/>
    </row>
    <row r="2" spans="1:49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711"/>
      <c r="M2" s="107" t="s">
        <v>323</v>
      </c>
      <c r="N2" s="104"/>
      <c r="O2" s="1002"/>
      <c r="P2" s="105"/>
      <c r="Q2" s="106"/>
      <c r="AA2" s="711"/>
      <c r="AB2" s="107" t="s">
        <v>323</v>
      </c>
    </row>
    <row r="3" spans="1:49" s="268" customFormat="1" ht="15" customHeight="1">
      <c r="A3" s="1127" t="s">
        <v>1</v>
      </c>
      <c r="B3" s="1127"/>
      <c r="C3" s="1127"/>
      <c r="D3" s="687"/>
      <c r="E3" s="1051" t="s">
        <v>1263</v>
      </c>
      <c r="F3" s="1121" t="s">
        <v>159</v>
      </c>
      <c r="G3" s="1122"/>
      <c r="H3" s="1122"/>
      <c r="I3" s="1122"/>
      <c r="J3" s="1122"/>
      <c r="K3" s="1122"/>
      <c r="L3" s="1122"/>
      <c r="M3" s="1122"/>
      <c r="N3" s="1127" t="s">
        <v>1</v>
      </c>
      <c r="O3" s="1127"/>
      <c r="P3" s="1127"/>
      <c r="Q3" s="267"/>
      <c r="R3" s="1121" t="s">
        <v>118</v>
      </c>
      <c r="S3" s="1122"/>
      <c r="T3" s="1122"/>
      <c r="U3" s="1122"/>
      <c r="V3" s="1122"/>
      <c r="W3" s="1122"/>
      <c r="X3" s="1122"/>
      <c r="Y3" s="1122"/>
      <c r="Z3" s="1123"/>
      <c r="AA3" s="1051" t="s">
        <v>1258</v>
      </c>
      <c r="AB3" s="1054" t="s">
        <v>1259</v>
      </c>
    </row>
    <row r="4" spans="1:49" s="268" customFormat="1" ht="15" customHeight="1">
      <c r="A4" s="1128"/>
      <c r="B4" s="1128"/>
      <c r="C4" s="1128"/>
      <c r="D4" s="688"/>
      <c r="E4" s="1052"/>
      <c r="F4" s="1130" t="s">
        <v>1264</v>
      </c>
      <c r="G4" s="1124" t="s">
        <v>160</v>
      </c>
      <c r="H4" s="1125"/>
      <c r="I4" s="1125"/>
      <c r="J4" s="1125"/>
      <c r="K4" s="1126"/>
      <c r="L4" s="1124" t="s">
        <v>1096</v>
      </c>
      <c r="M4" s="1126"/>
      <c r="N4" s="1128"/>
      <c r="O4" s="1128"/>
      <c r="P4" s="1128"/>
      <c r="Q4" s="269"/>
      <c r="R4" s="1118" t="s">
        <v>1265</v>
      </c>
      <c r="S4" s="1119"/>
      <c r="T4" s="1119"/>
      <c r="U4" s="1119"/>
      <c r="V4" s="1120"/>
      <c r="W4" s="1119" t="s">
        <v>1121</v>
      </c>
      <c r="X4" s="1119"/>
      <c r="Y4" s="1119"/>
      <c r="Z4" s="1120"/>
      <c r="AA4" s="1052"/>
      <c r="AB4" s="1055"/>
    </row>
    <row r="5" spans="1:49" s="269" customFormat="1" ht="48.75" customHeight="1">
      <c r="A5" s="1129"/>
      <c r="B5" s="1129"/>
      <c r="C5" s="1129"/>
      <c r="D5" s="689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129"/>
      <c r="O5" s="1129"/>
      <c r="P5" s="1129"/>
      <c r="Q5" s="689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49" s="115" customFormat="1" ht="18" hidden="1" customHeight="1">
      <c r="A6" s="1066" t="s">
        <v>779</v>
      </c>
      <c r="B6" s="1066"/>
      <c r="C6" s="1066"/>
      <c r="D6" s="2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115159176</v>
      </c>
      <c r="M6" s="113">
        <v>38654505</v>
      </c>
      <c r="N6" s="1066" t="s">
        <v>779</v>
      </c>
      <c r="O6" s="1066"/>
      <c r="P6" s="1066"/>
      <c r="Q6" s="2"/>
      <c r="R6" s="112">
        <v>13161363.5</v>
      </c>
      <c r="S6" s="113">
        <v>9300868.9700000007</v>
      </c>
      <c r="T6" s="113">
        <v>24730148.800000001</v>
      </c>
      <c r="U6" s="113">
        <v>14357118.5</v>
      </c>
      <c r="V6" s="113">
        <v>14955171</v>
      </c>
      <c r="W6" s="113">
        <f>Z6</f>
        <v>104326441</v>
      </c>
      <c r="X6" s="1010" t="s">
        <v>9</v>
      </c>
      <c r="Y6" s="1010" t="s">
        <v>9</v>
      </c>
      <c r="Z6" s="117">
        <v>104326441</v>
      </c>
      <c r="AA6" s="113">
        <v>76453319</v>
      </c>
      <c r="AB6" s="113">
        <v>9054729</v>
      </c>
    </row>
    <row r="7" spans="1:49" s="115" customFormat="1" ht="18" hidden="1" customHeight="1">
      <c r="A7" s="1045" t="s">
        <v>780</v>
      </c>
      <c r="B7" s="1045"/>
      <c r="C7" s="1045"/>
      <c r="D7" s="2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128972230.68458322</v>
      </c>
      <c r="M7" s="117">
        <v>65227930.940402821</v>
      </c>
      <c r="N7" s="1045" t="s">
        <v>780</v>
      </c>
      <c r="O7" s="1045"/>
      <c r="P7" s="1045"/>
      <c r="Q7" s="2"/>
      <c r="R7" s="116">
        <v>14934836.423175786</v>
      </c>
      <c r="S7" s="117">
        <v>8358378.8585563535</v>
      </c>
      <c r="T7" s="117">
        <v>20710325.182485808</v>
      </c>
      <c r="U7" s="117">
        <v>6131037.8917467138</v>
      </c>
      <c r="V7" s="117">
        <v>13399372.418269351</v>
      </c>
      <c r="W7" s="117">
        <f>Y7+Z7</f>
        <v>162400101.85289735</v>
      </c>
      <c r="X7" s="1010" t="s">
        <v>9</v>
      </c>
      <c r="Y7" s="117">
        <v>210348.96994636179</v>
      </c>
      <c r="Z7" s="117">
        <v>162189752.88295099</v>
      </c>
      <c r="AA7" s="117">
        <v>78676303.587583244</v>
      </c>
      <c r="AB7" s="117">
        <v>18379616.300594278</v>
      </c>
    </row>
    <row r="8" spans="1:49" s="115" customFormat="1" ht="18" hidden="1" customHeight="1">
      <c r="A8" s="1045" t="s">
        <v>1202</v>
      </c>
      <c r="B8" s="1045"/>
      <c r="C8" s="1045"/>
      <c r="D8" s="2"/>
      <c r="E8" s="116">
        <f>F8+AA8-AB8</f>
        <v>948584982</v>
      </c>
      <c r="F8" s="117">
        <f>G8+L8+W8</f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281966764</v>
      </c>
      <c r="M8" s="117">
        <v>82824847</v>
      </c>
      <c r="N8" s="1045" t="s">
        <v>1202</v>
      </c>
      <c r="O8" s="1045"/>
      <c r="P8" s="1045"/>
      <c r="Q8" s="2"/>
      <c r="R8" s="116">
        <v>15951384</v>
      </c>
      <c r="S8" s="117">
        <v>12407920</v>
      </c>
      <c r="T8" s="117">
        <v>114995367.11999992</v>
      </c>
      <c r="U8" s="117">
        <v>30836771.879999924</v>
      </c>
      <c r="V8" s="117">
        <v>24950474</v>
      </c>
      <c r="W8" s="117">
        <v>6398044</v>
      </c>
      <c r="X8" s="1010" t="s">
        <v>66</v>
      </c>
      <c r="Y8" s="1010" t="s">
        <v>66</v>
      </c>
      <c r="Z8" s="117">
        <v>6398044</v>
      </c>
      <c r="AA8" s="117">
        <v>11727329</v>
      </c>
      <c r="AB8" s="117">
        <v>1099915</v>
      </c>
    </row>
    <row r="9" spans="1:49" s="115" customFormat="1" ht="18" hidden="1" customHeight="1">
      <c r="A9" s="1045" t="s">
        <v>1203</v>
      </c>
      <c r="B9" s="1045"/>
      <c r="C9" s="1045"/>
      <c r="D9" s="2"/>
      <c r="E9" s="116">
        <v>887937777.42154884</v>
      </c>
      <c r="F9" s="157">
        <v>868414421.03194356</v>
      </c>
      <c r="G9" s="117">
        <v>647532310.41547668</v>
      </c>
      <c r="H9" s="117">
        <v>52581956.153102256</v>
      </c>
      <c r="I9" s="117">
        <v>10688689.552511062</v>
      </c>
      <c r="J9" s="117">
        <v>276449626.26490414</v>
      </c>
      <c r="K9" s="117">
        <v>307812038.4449591</v>
      </c>
      <c r="L9" s="117">
        <v>121604697.7510175</v>
      </c>
      <c r="M9" s="117">
        <v>54210746.42529235</v>
      </c>
      <c r="N9" s="1045" t="s">
        <v>1203</v>
      </c>
      <c r="O9" s="1045"/>
      <c r="P9" s="1045"/>
      <c r="Q9" s="2"/>
      <c r="R9" s="116">
        <v>9975501.050405724</v>
      </c>
      <c r="S9" s="117">
        <v>7094721.0586746205</v>
      </c>
      <c r="T9" s="117">
        <v>19192127.933018804</v>
      </c>
      <c r="U9" s="117">
        <v>23702336.870805494</v>
      </c>
      <c r="V9" s="117">
        <v>7167053.1466036355</v>
      </c>
      <c r="W9" s="117">
        <f>Y9+Z9</f>
        <v>99539624.131666765</v>
      </c>
      <c r="X9" s="1010" t="s">
        <v>735</v>
      </c>
      <c r="Y9" s="117">
        <v>262211.26621657744</v>
      </c>
      <c r="Z9" s="117">
        <v>99277412.865450189</v>
      </c>
      <c r="AA9" s="117">
        <v>56690793.854573004</v>
      </c>
      <c r="AB9" s="117">
        <v>37167437.464967608</v>
      </c>
    </row>
    <row r="10" spans="1:49" s="115" customFormat="1" ht="18" hidden="1" customHeight="1">
      <c r="A10" s="1045" t="s">
        <v>1204</v>
      </c>
      <c r="B10" s="1045"/>
      <c r="C10" s="1045"/>
      <c r="D10" s="2"/>
      <c r="E10" s="158">
        <v>1094008385.2415526</v>
      </c>
      <c r="F10" s="157">
        <v>1050978800.6989181</v>
      </c>
      <c r="G10" s="117">
        <v>817188245.88725257</v>
      </c>
      <c r="H10" s="117">
        <v>141809653.47389013</v>
      </c>
      <c r="I10" s="117">
        <v>20316280.878726214</v>
      </c>
      <c r="J10" s="117">
        <v>296025460.82286692</v>
      </c>
      <c r="K10" s="117">
        <v>359036850.71176863</v>
      </c>
      <c r="L10" s="117">
        <v>118356200.48719232</v>
      </c>
      <c r="M10" s="117">
        <v>56668654.987001732</v>
      </c>
      <c r="N10" s="1045" t="s">
        <v>1204</v>
      </c>
      <c r="O10" s="1045"/>
      <c r="P10" s="1045"/>
      <c r="Q10" s="2"/>
      <c r="R10" s="116">
        <v>18549099.55864086</v>
      </c>
      <c r="S10" s="117">
        <v>7603529.6621497804</v>
      </c>
      <c r="T10" s="117">
        <v>21131095.142126884</v>
      </c>
      <c r="U10" s="117">
        <v>7135229.0334181515</v>
      </c>
      <c r="V10" s="117">
        <v>7268592.103854835</v>
      </c>
      <c r="W10" s="117">
        <v>115434354.32447401</v>
      </c>
      <c r="X10" s="117">
        <v>57305211.741886877</v>
      </c>
      <c r="Y10" s="117">
        <v>200175.56460030255</v>
      </c>
      <c r="Z10" s="117">
        <v>57928967.017986692</v>
      </c>
      <c r="AA10" s="117">
        <v>56317162.047994226</v>
      </c>
      <c r="AB10" s="117">
        <v>13287577.505359702</v>
      </c>
    </row>
    <row r="11" spans="1:49" s="115" customFormat="1" ht="18" hidden="1" customHeight="1">
      <c r="A11" s="1045" t="s">
        <v>1205</v>
      </c>
      <c r="B11" s="1045"/>
      <c r="C11" s="1045"/>
      <c r="D11" s="2"/>
      <c r="E11" s="158">
        <v>1104507474.4175601</v>
      </c>
      <c r="F11" s="98">
        <v>1067995063.900094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106821589.75731826</v>
      </c>
      <c r="M11" s="50">
        <v>51170554.744952828</v>
      </c>
      <c r="N11" s="1045" t="s">
        <v>1205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15">
        <f>SUM(G11:G12,G14)</f>
        <v>3255980919.5758772</v>
      </c>
      <c r="AE11" s="115">
        <f>SUM(H11:H12,H14)</f>
        <v>253958658.72148645</v>
      </c>
      <c r="AF11" s="115">
        <f>SUM(I11:I12,I14)</f>
        <v>65442908.265531957</v>
      </c>
      <c r="AG11" s="115">
        <f>SUM(J11:J12,J14)</f>
        <v>1711511970.0758917</v>
      </c>
      <c r="AH11" s="115">
        <f>SUM(K11:K12,K14)</f>
        <v>1225067382.5129673</v>
      </c>
      <c r="AI11" s="115">
        <f t="shared" ref="AI11:AW11" si="0">SUM(L11:L12,L14)</f>
        <v>324606142.42675149</v>
      </c>
      <c r="AJ11" s="115">
        <f>SUM(M11:M12,M14)</f>
        <v>167366375.99631289</v>
      </c>
      <c r="AK11" s="115">
        <f t="shared" si="0"/>
        <v>0</v>
      </c>
      <c r="AL11" s="115">
        <f t="shared" si="0"/>
        <v>0</v>
      </c>
      <c r="AM11" s="115">
        <f t="shared" si="0"/>
        <v>0</v>
      </c>
      <c r="AN11" s="115">
        <f t="shared" si="0"/>
        <v>0</v>
      </c>
      <c r="AO11" s="115">
        <f>SUM(R11:R12,R14)</f>
        <v>40020353.495212846</v>
      </c>
      <c r="AP11" s="115">
        <f t="shared" si="0"/>
        <v>18457797.397403415</v>
      </c>
      <c r="AQ11" s="115">
        <f t="shared" si="0"/>
        <v>58808304.934959255</v>
      </c>
      <c r="AR11" s="115">
        <f t="shared" si="0"/>
        <v>15773032.382760778</v>
      </c>
      <c r="AS11" s="115">
        <f t="shared" si="0"/>
        <v>24180278.220102184</v>
      </c>
      <c r="AT11" s="115">
        <f t="shared" si="0"/>
        <v>364461830.04771876</v>
      </c>
      <c r="AU11" s="115">
        <f t="shared" si="0"/>
        <v>203479062.26744944</v>
      </c>
      <c r="AV11" s="115">
        <f t="shared" si="0"/>
        <v>1102409.1871397241</v>
      </c>
      <c r="AW11" s="115">
        <f t="shared" si="0"/>
        <v>159880358.59312946</v>
      </c>
    </row>
    <row r="12" spans="1:49" s="115" customFormat="1" ht="18" hidden="1" customHeight="1">
      <c r="A12" s="1045" t="s">
        <v>1206</v>
      </c>
      <c r="B12" s="1045"/>
      <c r="C12" s="1045"/>
      <c r="D12" s="2"/>
      <c r="E12" s="158">
        <v>1110604457.444062</v>
      </c>
      <c r="F12" s="98">
        <v>1067774924.8796263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106536985.83278736</v>
      </c>
      <c r="M12" s="50">
        <v>59212231.787924983</v>
      </c>
      <c r="N12" s="1045" t="s">
        <v>1206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1006">
        <f>AE11/$AD$11</f>
        <v>7.7997588129161091E-2</v>
      </c>
      <c r="AF12" s="1006">
        <f>AF11/$AD$11</f>
        <v>2.0099291083700982E-2</v>
      </c>
      <c r="AG12" s="1006">
        <f>AG11/$AD$11</f>
        <v>0.5256517198199161</v>
      </c>
      <c r="AH12" s="1006">
        <f>AH11/$AD$11</f>
        <v>0.37625140096722193</v>
      </c>
      <c r="AJ12" s="115">
        <f>AJ11/$AI$11</f>
        <v>0.51559830243840721</v>
      </c>
      <c r="AO12" s="115">
        <f>AO11/$AI$11</f>
        <v>0.12328895934014428</v>
      </c>
      <c r="AP12" s="115">
        <f>AP11/$AI$11</f>
        <v>5.6862132242517502E-2</v>
      </c>
      <c r="AQ12" s="115">
        <f>AQ11/$AI$11</f>
        <v>0.18116818275621371</v>
      </c>
      <c r="AR12" s="115">
        <f>AR11/$AI$11</f>
        <v>4.8591293636164073E-2</v>
      </c>
      <c r="AS12" s="115">
        <f>AS11/$AI$11</f>
        <v>7.4491129586552865E-2</v>
      </c>
      <c r="AU12" s="115">
        <f>AU11/$AT$11</f>
        <v>0.55830006187700931</v>
      </c>
      <c r="AV12" s="115">
        <f>AV11/$AT$11</f>
        <v>3.0247589630864402E-3</v>
      </c>
      <c r="AW12" s="115">
        <f>AW11/$AT$11</f>
        <v>0.43867517915990384</v>
      </c>
    </row>
    <row r="13" spans="1:49" s="115" customFormat="1" ht="18" hidden="1" customHeight="1">
      <c r="A13" s="1045" t="s">
        <v>1207</v>
      </c>
      <c r="B13" s="1045"/>
      <c r="C13" s="1045"/>
      <c r="D13" s="2"/>
      <c r="E13" s="158">
        <f>F13+AA13-AB13</f>
        <v>1814153456.0773289</v>
      </c>
      <c r="F13" s="157">
        <f>G13+L13+W13</f>
        <v>1766017276.6699774</v>
      </c>
      <c r="G13" s="157">
        <f>H13+I13+J13+K13</f>
        <v>1527930552.4358261</v>
      </c>
      <c r="H13" s="50">
        <v>100844952.89743455</v>
      </c>
      <c r="I13" s="50">
        <v>25986855.63521735</v>
      </c>
      <c r="J13" s="157">
        <v>914634281.11362004</v>
      </c>
      <c r="K13" s="50">
        <v>486464462.78955406</v>
      </c>
      <c r="L13" s="50">
        <v>116949264.61592844</v>
      </c>
      <c r="M13" s="50">
        <f>$L$13*AJ12</f>
        <v>60298842.307392783</v>
      </c>
      <c r="N13" s="1045" t="s">
        <v>1207</v>
      </c>
      <c r="O13" s="1045"/>
      <c r="P13" s="1045"/>
      <c r="Q13" s="2"/>
      <c r="R13" s="50">
        <f>$L$13*AO12</f>
        <v>14418553.130092975</v>
      </c>
      <c r="S13" s="50">
        <f>$L$13*AP12</f>
        <v>6649984.5502560958</v>
      </c>
      <c r="T13" s="50">
        <f>$L$13*AQ12</f>
        <v>21187485.74514332</v>
      </c>
      <c r="U13" s="50">
        <f>$L$13*AR12</f>
        <v>5682716.0574860321</v>
      </c>
      <c r="V13" s="50">
        <f>$L$13*AS12</f>
        <v>8711682.8255571872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15" customFormat="1" ht="18" hidden="1" customHeight="1">
      <c r="A14" s="1045" t="s">
        <v>1208</v>
      </c>
      <c r="B14" s="1045"/>
      <c r="C14" s="1045"/>
      <c r="D14" s="2"/>
      <c r="E14" s="158">
        <f>F14+AA14-AB14</f>
        <v>1858282579.7641816</v>
      </c>
      <c r="F14" s="157">
        <f>G14+L14+W14</f>
        <v>1809278903.2706265</v>
      </c>
      <c r="G14" s="157">
        <f>H14+I14+J14+K14</f>
        <v>1571589716.2225025</v>
      </c>
      <c r="H14" s="50">
        <v>111412676.0663711</v>
      </c>
      <c r="I14" s="50">
        <v>26885846.774998259</v>
      </c>
      <c r="J14" s="157">
        <v>1010956523.6246958</v>
      </c>
      <c r="K14" s="50">
        <v>422334669.7564373</v>
      </c>
      <c r="L14" s="50">
        <v>111247566.83664586</v>
      </c>
      <c r="M14" s="50">
        <v>56983589.463435084</v>
      </c>
      <c r="N14" s="1045" t="s">
        <v>1208</v>
      </c>
      <c r="O14" s="1045"/>
      <c r="P14" s="1045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15" customFormat="1" ht="18" hidden="1" customHeight="1">
      <c r="A15" s="1045" t="s">
        <v>1209</v>
      </c>
      <c r="B15" s="1045"/>
      <c r="C15" s="1045"/>
      <c r="D15" s="2"/>
      <c r="E15" s="158">
        <f>F15+AA15-AB15</f>
        <v>1616947529.8692384</v>
      </c>
      <c r="F15" s="157">
        <f>G15+L15+W15</f>
        <v>1551363741.5578375</v>
      </c>
      <c r="G15" s="157">
        <f>H15+I15+J15+K15</f>
        <v>1330088835.0550394</v>
      </c>
      <c r="H15" s="117">
        <v>79016195.464908555</v>
      </c>
      <c r="I15" s="117">
        <v>24791256.296694715</v>
      </c>
      <c r="J15" s="157">
        <v>779494678.67999995</v>
      </c>
      <c r="K15" s="117">
        <v>446786704.6134361</v>
      </c>
      <c r="L15" s="117">
        <v>98116735.727064326</v>
      </c>
      <c r="M15" s="117">
        <v>43800542.707088277</v>
      </c>
      <c r="N15" s="1045" t="s">
        <v>1209</v>
      </c>
      <c r="O15" s="1045"/>
      <c r="P15" s="1045"/>
      <c r="Q15" s="2"/>
      <c r="R15" s="116">
        <v>15799152.660084248</v>
      </c>
      <c r="S15" s="117">
        <v>6037330.6721937414</v>
      </c>
      <c r="T15" s="117">
        <v>21121820.533904478</v>
      </c>
      <c r="U15" s="117">
        <v>6447593.0833837194</v>
      </c>
      <c r="V15" s="117">
        <v>4910296.0704094805</v>
      </c>
      <c r="W15" s="117">
        <v>123158170.77573361</v>
      </c>
      <c r="X15" s="50">
        <v>73091234.90766561</v>
      </c>
      <c r="Y15" s="117">
        <v>163944.0309401046</v>
      </c>
      <c r="Z15" s="117">
        <v>49902991.837127797</v>
      </c>
      <c r="AA15" s="117">
        <v>85637184.368471995</v>
      </c>
      <c r="AB15" s="117">
        <v>20053396.057071295</v>
      </c>
    </row>
    <row r="16" spans="1:49" s="115" customFormat="1" ht="17.25" hidden="1" customHeight="1">
      <c r="A16" s="1045" t="s">
        <v>1267</v>
      </c>
      <c r="B16" s="1045"/>
      <c r="C16" s="1045"/>
      <c r="D16" s="2"/>
      <c r="E16" s="98">
        <v>1677734614.1587782</v>
      </c>
      <c r="F16" s="157">
        <v>1598848494.3334563</v>
      </c>
      <c r="G16" s="157">
        <v>1401775308.9063144</v>
      </c>
      <c r="H16" s="117">
        <v>63098015.97606001</v>
      </c>
      <c r="I16" s="117">
        <v>26089338.459277585</v>
      </c>
      <c r="J16" s="157">
        <v>881921579.78337991</v>
      </c>
      <c r="K16" s="117">
        <v>430666374.68759632</v>
      </c>
      <c r="L16" s="117">
        <v>85089221.744109139</v>
      </c>
      <c r="M16" s="117">
        <v>37835957.86405126</v>
      </c>
      <c r="N16" s="1045" t="s">
        <v>1267</v>
      </c>
      <c r="O16" s="1045"/>
      <c r="P16" s="1045"/>
      <c r="Q16" s="2"/>
      <c r="R16" s="116">
        <v>10949731.279817685</v>
      </c>
      <c r="S16" s="117">
        <v>5866996.5075264461</v>
      </c>
      <c r="T16" s="117">
        <v>15282653.733954567</v>
      </c>
      <c r="U16" s="117">
        <v>9751950.1883288417</v>
      </c>
      <c r="V16" s="117">
        <v>5401932.170430324</v>
      </c>
      <c r="W16" s="117">
        <v>111983963.68303233</v>
      </c>
      <c r="X16" s="50">
        <v>64510374.726414204</v>
      </c>
      <c r="Y16" s="117">
        <v>254261.95056054977</v>
      </c>
      <c r="Z16" s="117">
        <v>47219327.006057613</v>
      </c>
      <c r="AA16" s="117">
        <v>100086642.83445083</v>
      </c>
      <c r="AB16" s="117">
        <v>21200523.00912872</v>
      </c>
      <c r="AF16" s="155" t="s">
        <v>723</v>
      </c>
      <c r="AG16" s="155" t="s">
        <v>724</v>
      </c>
      <c r="AH16" s="155"/>
      <c r="AI16" s="155"/>
      <c r="AJ16" s="155"/>
    </row>
    <row r="17" spans="1:37" s="115" customFormat="1" ht="18" hidden="1" customHeight="1">
      <c r="A17" s="1045" t="s">
        <v>1271</v>
      </c>
      <c r="B17" s="1045"/>
      <c r="C17" s="1045"/>
      <c r="D17" s="2"/>
      <c r="E17" s="153">
        <v>1905911401.124707</v>
      </c>
      <c r="F17" s="153">
        <v>1806885737.2984271</v>
      </c>
      <c r="G17" s="153">
        <v>1592699415.4592865</v>
      </c>
      <c r="H17" s="153">
        <v>56035079.219651394</v>
      </c>
      <c r="I17" s="153">
        <v>20293166.304085318</v>
      </c>
      <c r="J17" s="153">
        <v>1037285061.5019439</v>
      </c>
      <c r="K17" s="153">
        <v>479086108.43360746</v>
      </c>
      <c r="L17" s="153">
        <v>91977373.63521269</v>
      </c>
      <c r="M17" s="153">
        <v>37361463.478440605</v>
      </c>
      <c r="N17" s="1045" t="s">
        <v>1271</v>
      </c>
      <c r="O17" s="1045"/>
      <c r="P17" s="1045"/>
      <c r="Q17" s="2"/>
      <c r="R17" s="153">
        <v>13292613.139906682</v>
      </c>
      <c r="S17" s="153">
        <v>6420277.4258636395</v>
      </c>
      <c r="T17" s="153">
        <v>17419931.859455429</v>
      </c>
      <c r="U17" s="153">
        <v>8291295.1321529215</v>
      </c>
      <c r="V17" s="153">
        <v>9191792.5993934143</v>
      </c>
      <c r="W17" s="153">
        <v>122208948.20392454</v>
      </c>
      <c r="X17" s="154">
        <v>71156047.930085033</v>
      </c>
      <c r="Y17" s="153">
        <v>352436.01569032727</v>
      </c>
      <c r="Z17" s="153">
        <v>50700464.258149348</v>
      </c>
      <c r="AA17" s="153">
        <v>118557832.6993084</v>
      </c>
      <c r="AB17" s="153">
        <v>19532168.87302703</v>
      </c>
      <c r="AF17" s="653" t="s">
        <v>736</v>
      </c>
      <c r="AG17" s="653" t="s">
        <v>736</v>
      </c>
      <c r="AH17" s="644"/>
      <c r="AI17" s="644"/>
      <c r="AJ17" s="644"/>
    </row>
    <row r="18" spans="1:37" s="115" customFormat="1" ht="18" hidden="1" customHeight="1">
      <c r="A18" s="1045" t="s">
        <v>1272</v>
      </c>
      <c r="B18" s="1045"/>
      <c r="C18" s="1045"/>
      <c r="D18" s="2"/>
      <c r="E18" s="153">
        <f>F18+AA18-AB18</f>
        <v>1892556986.2822149</v>
      </c>
      <c r="F18" s="153">
        <f>G18+K18+W18</f>
        <v>1823599025.3699515</v>
      </c>
      <c r="G18" s="153">
        <f>H18+I18+J18+K18</f>
        <v>1322044902.9243348</v>
      </c>
      <c r="H18" s="153">
        <v>48134226.697586112</v>
      </c>
      <c r="I18" s="153">
        <v>21622586.778182603</v>
      </c>
      <c r="J18" s="153">
        <v>855876728.34116554</v>
      </c>
      <c r="K18" s="153">
        <v>396411361.1074006</v>
      </c>
      <c r="L18" s="153">
        <v>79659450.429710269</v>
      </c>
      <c r="M18" s="153">
        <v>34041821.947817221</v>
      </c>
      <c r="N18" s="1045" t="s">
        <v>1272</v>
      </c>
      <c r="O18" s="1045"/>
      <c r="P18" s="1045"/>
      <c r="Q18" s="2"/>
      <c r="R18" s="153">
        <v>11347726.647405256</v>
      </c>
      <c r="S18" s="153">
        <v>5790568.5293154269</v>
      </c>
      <c r="T18" s="153">
        <v>14955011.081214637</v>
      </c>
      <c r="U18" s="153">
        <v>7876796.128277164</v>
      </c>
      <c r="V18" s="153">
        <v>5647526.0956805535</v>
      </c>
      <c r="W18" s="153">
        <v>105142761.33821596</v>
      </c>
      <c r="X18" s="153">
        <v>60473264.517373003</v>
      </c>
      <c r="Y18" s="153">
        <v>263743.77673027688</v>
      </c>
      <c r="Z18" s="153">
        <v>44405753.044112645</v>
      </c>
      <c r="AA18" s="153">
        <v>80943746.709172249</v>
      </c>
      <c r="AB18" s="153">
        <v>11985785.796908749</v>
      </c>
      <c r="AE18" s="115" t="s">
        <v>1294</v>
      </c>
      <c r="AF18" s="115">
        <v>401698753.57278156</v>
      </c>
      <c r="AH18" s="115">
        <f>AF18*(1+AH26)</f>
        <v>401698753.57278156</v>
      </c>
      <c r="AI18" s="1008">
        <f>(AH18/AF18)-1</f>
        <v>0</v>
      </c>
      <c r="AJ18" s="115">
        <f>AH18-AF18</f>
        <v>0</v>
      </c>
      <c r="AK18" s="104"/>
    </row>
    <row r="19" spans="1:37" s="115" customFormat="1" ht="18" hidden="1" customHeight="1">
      <c r="A19" s="1045" t="s">
        <v>1273</v>
      </c>
      <c r="B19" s="1045"/>
      <c r="C19" s="1045"/>
      <c r="D19" s="2"/>
      <c r="E19" s="153">
        <v>1918058080.3343196</v>
      </c>
      <c r="F19" s="153">
        <v>1829300639.4857309</v>
      </c>
      <c r="G19" s="153">
        <v>1603939222.7933161</v>
      </c>
      <c r="H19" s="153">
        <v>49794242.92041114</v>
      </c>
      <c r="I19" s="153">
        <v>29229771.450746041</v>
      </c>
      <c r="J19" s="153">
        <v>1052866166.4356915</v>
      </c>
      <c r="K19" s="153">
        <v>472049041.9864639</v>
      </c>
      <c r="L19" s="153">
        <v>101921170.77994193</v>
      </c>
      <c r="M19" s="153">
        <v>41403783.888343148</v>
      </c>
      <c r="N19" s="1045" t="s">
        <v>1273</v>
      </c>
      <c r="O19" s="1045"/>
      <c r="P19" s="1045"/>
      <c r="Q19" s="2"/>
      <c r="R19" s="153">
        <v>15156975.946723636</v>
      </c>
      <c r="S19" s="153">
        <v>9113366.8013288975</v>
      </c>
      <c r="T19" s="153">
        <v>20670375.434653386</v>
      </c>
      <c r="U19" s="153">
        <v>9365918.2748927232</v>
      </c>
      <c r="V19" s="153">
        <v>6210750.434000113</v>
      </c>
      <c r="W19" s="153">
        <v>123440245.91246736</v>
      </c>
      <c r="X19" s="154">
        <v>65709038.855836667</v>
      </c>
      <c r="Y19" s="153">
        <v>316509.0393580143</v>
      </c>
      <c r="Z19" s="153">
        <v>57414698.017272882</v>
      </c>
      <c r="AA19" s="153">
        <v>108374434.91079684</v>
      </c>
      <c r="AB19" s="153">
        <v>19616994.062205464</v>
      </c>
      <c r="AE19" s="115">
        <v>98</v>
      </c>
      <c r="AF19" s="115">
        <v>409491363.05769229</v>
      </c>
      <c r="AG19" s="115">
        <v>882011101.71667922</v>
      </c>
      <c r="AK19" s="104"/>
    </row>
    <row r="20" spans="1:37" s="115" customFormat="1" ht="18" hidden="1" customHeight="1">
      <c r="A20" s="1045" t="s">
        <v>1274</v>
      </c>
      <c r="B20" s="1045"/>
      <c r="C20" s="1045"/>
      <c r="D20" s="2"/>
      <c r="E20" s="153">
        <v>2003052329.1130536</v>
      </c>
      <c r="F20" s="153">
        <v>1913570358.5609207</v>
      </c>
      <c r="G20" s="153">
        <v>1692738136.9200251</v>
      </c>
      <c r="H20" s="153">
        <v>33742597.498634771</v>
      </c>
      <c r="I20" s="153">
        <v>27969698.550922256</v>
      </c>
      <c r="J20" s="153">
        <v>1129104080.6300826</v>
      </c>
      <c r="K20" s="153">
        <v>501921760.24039036</v>
      </c>
      <c r="L20" s="153">
        <v>100932770.33373679</v>
      </c>
      <c r="M20" s="153">
        <v>43865163.324620284</v>
      </c>
      <c r="N20" s="1045" t="s">
        <v>1274</v>
      </c>
      <c r="O20" s="1045"/>
      <c r="P20" s="1045"/>
      <c r="Q20" s="2"/>
      <c r="R20" s="153">
        <v>17703222.867415816</v>
      </c>
      <c r="S20" s="153">
        <v>8641480.5215690173</v>
      </c>
      <c r="T20" s="153">
        <v>18716342.829991616</v>
      </c>
      <c r="U20" s="153">
        <v>6071608.0709286798</v>
      </c>
      <c r="V20" s="153">
        <v>5934952.7192114126</v>
      </c>
      <c r="W20" s="153">
        <v>119899451.30716555</v>
      </c>
      <c r="X20" s="154">
        <v>70314885.609816074</v>
      </c>
      <c r="Y20" s="153">
        <v>451146.73938871425</v>
      </c>
      <c r="Z20" s="153">
        <v>49133418.957960568</v>
      </c>
      <c r="AA20" s="153">
        <v>110364228.7517581</v>
      </c>
      <c r="AB20" s="153">
        <v>20882258.199627183</v>
      </c>
      <c r="AE20" s="115">
        <v>99</v>
      </c>
      <c r="AF20" s="115">
        <v>438348480.41670144</v>
      </c>
      <c r="AG20" s="115">
        <v>1037309031.7699443</v>
      </c>
      <c r="AK20" s="104"/>
    </row>
    <row r="21" spans="1:37" s="115" customFormat="1" ht="18" customHeight="1">
      <c r="A21" s="1045" t="s">
        <v>1275</v>
      </c>
      <c r="B21" s="1045"/>
      <c r="C21" s="1045"/>
      <c r="D21" s="18"/>
      <c r="E21" s="153">
        <v>1698497265.2204101</v>
      </c>
      <c r="F21" s="153">
        <v>1539118673.3509581</v>
      </c>
      <c r="G21" s="153">
        <v>1303545523.9847789</v>
      </c>
      <c r="H21" s="153">
        <v>50438539.856719755</v>
      </c>
      <c r="I21" s="153">
        <v>31515796.894087177</v>
      </c>
      <c r="J21" s="153">
        <v>677894624.52373517</v>
      </c>
      <c r="K21" s="153">
        <v>543696562.71023667</v>
      </c>
      <c r="L21" s="153">
        <v>106637414.54177141</v>
      </c>
      <c r="M21" s="153">
        <v>46067162.217533678</v>
      </c>
      <c r="N21" s="1045" t="s">
        <v>1275</v>
      </c>
      <c r="O21" s="1045"/>
      <c r="P21" s="1045"/>
      <c r="Q21" s="18"/>
      <c r="R21" s="153">
        <v>17925174.73564985</v>
      </c>
      <c r="S21" s="153">
        <v>9105301.5176570937</v>
      </c>
      <c r="T21" s="153">
        <v>21594796.49224304</v>
      </c>
      <c r="U21" s="153">
        <v>5915853.4033916295</v>
      </c>
      <c r="V21" s="153">
        <v>6029126.1752961352</v>
      </c>
      <c r="W21" s="153">
        <v>128935734.82440796</v>
      </c>
      <c r="X21" s="154">
        <v>76298958.686348259</v>
      </c>
      <c r="Y21" s="153">
        <v>347299.23651442106</v>
      </c>
      <c r="Z21" s="153">
        <v>52289476.901545256</v>
      </c>
      <c r="AA21" s="153">
        <v>179621430.34937757</v>
      </c>
      <c r="AB21" s="153">
        <v>20242838.479926176</v>
      </c>
      <c r="AK21" s="104"/>
    </row>
    <row r="22" spans="1:37" ht="15.75" customHeight="1">
      <c r="A22" s="1045" t="s">
        <v>1276</v>
      </c>
      <c r="B22" s="1045"/>
      <c r="C22" s="1045"/>
      <c r="D22" s="18"/>
      <c r="E22" s="153">
        <v>1626676822.6598606</v>
      </c>
      <c r="F22" s="153">
        <v>1511689974.7652631</v>
      </c>
      <c r="G22" s="153">
        <v>1277260346.240931</v>
      </c>
      <c r="H22" s="153">
        <v>56174469.685894564</v>
      </c>
      <c r="I22" s="153">
        <v>36285352.065757252</v>
      </c>
      <c r="J22" s="153">
        <v>657092394.43798745</v>
      </c>
      <c r="K22" s="153">
        <v>527708130.05129236</v>
      </c>
      <c r="L22" s="153">
        <v>103154631.35230134</v>
      </c>
      <c r="M22" s="153">
        <v>45917886.902473122</v>
      </c>
      <c r="N22" s="1045" t="s">
        <v>1276</v>
      </c>
      <c r="O22" s="1045"/>
      <c r="P22" s="1045"/>
      <c r="Q22" s="18"/>
      <c r="R22" s="153">
        <v>18190134.436892591</v>
      </c>
      <c r="S22" s="153">
        <v>8336240.8068993092</v>
      </c>
      <c r="T22" s="153">
        <v>21514407.058516849</v>
      </c>
      <c r="U22" s="153">
        <v>4413495.3153394703</v>
      </c>
      <c r="V22" s="153">
        <v>4782466.8321800763</v>
      </c>
      <c r="W22" s="153">
        <v>131274997.1720293</v>
      </c>
      <c r="X22" s="154">
        <v>73940940.593983978</v>
      </c>
      <c r="Y22" s="153">
        <v>616388.1521807767</v>
      </c>
      <c r="Z22" s="153">
        <v>56717668.425864525</v>
      </c>
      <c r="AA22" s="153">
        <v>134775379.42539811</v>
      </c>
      <c r="AB22" s="153">
        <v>19788531.530800384</v>
      </c>
    </row>
    <row r="23" spans="1:37">
      <c r="A23" s="1045" t="s">
        <v>1277</v>
      </c>
      <c r="B23" s="1045"/>
      <c r="C23" s="1045"/>
      <c r="D23" s="18"/>
      <c r="E23" s="167" t="s">
        <v>1034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045" t="s">
        <v>1277</v>
      </c>
      <c r="O23" s="1045"/>
      <c r="P23" s="1045"/>
      <c r="Q23" s="18"/>
      <c r="R23" s="167" t="s">
        <v>821</v>
      </c>
      <c r="S23" s="167" t="s">
        <v>1036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1035</v>
      </c>
    </row>
    <row r="24" spans="1:37" ht="15.75" customHeight="1">
      <c r="A24" s="1045" t="s">
        <v>1278</v>
      </c>
      <c r="B24" s="1045"/>
      <c r="C24" s="1045"/>
      <c r="D24" s="18"/>
      <c r="E24" s="153">
        <v>1709412871.6277041</v>
      </c>
      <c r="F24" s="153">
        <v>1567436670.0432057</v>
      </c>
      <c r="G24" s="153">
        <v>1324162406.5761707</v>
      </c>
      <c r="H24" s="153">
        <v>55041749.027572788</v>
      </c>
      <c r="I24" s="153">
        <v>44948460.470020451</v>
      </c>
      <c r="J24" s="153">
        <v>665442274.4939214</v>
      </c>
      <c r="K24" s="153">
        <v>558729922.58465612</v>
      </c>
      <c r="L24" s="153">
        <v>111303489.84143887</v>
      </c>
      <c r="M24" s="153">
        <v>51310740.930126131</v>
      </c>
      <c r="N24" s="1045" t="s">
        <v>1278</v>
      </c>
      <c r="O24" s="1045"/>
      <c r="P24" s="1045"/>
      <c r="Q24" s="18"/>
      <c r="R24" s="153">
        <v>17058261.295797732</v>
      </c>
      <c r="S24" s="153">
        <v>10155973.696884654</v>
      </c>
      <c r="T24" s="153">
        <v>23756456.522771969</v>
      </c>
      <c r="U24" s="153">
        <v>5490332.8900969001</v>
      </c>
      <c r="V24" s="153">
        <v>3531724.5057614688</v>
      </c>
      <c r="W24" s="153">
        <v>131970773.62559628</v>
      </c>
      <c r="X24" s="154">
        <v>68425558.473110497</v>
      </c>
      <c r="Y24" s="153">
        <v>172132.88482894949</v>
      </c>
      <c r="Z24" s="153">
        <v>63373082.267656855</v>
      </c>
      <c r="AA24" s="153">
        <v>161914963.76830009</v>
      </c>
      <c r="AB24" s="153">
        <v>19938762.183802314</v>
      </c>
    </row>
    <row r="25" spans="1:37">
      <c r="A25" s="1045" t="s">
        <v>1279</v>
      </c>
      <c r="B25" s="1045"/>
      <c r="C25" s="1045"/>
      <c r="D25" s="18"/>
      <c r="E25" s="153">
        <v>1919414800.3673985</v>
      </c>
      <c r="F25" s="153">
        <v>1802674463.860043</v>
      </c>
      <c r="G25" s="153">
        <v>1545124898.2817903</v>
      </c>
      <c r="H25" s="153">
        <v>51025112.969116434</v>
      </c>
      <c r="I25" s="153">
        <v>35467987.3537907</v>
      </c>
      <c r="J25" s="153">
        <v>879317237.33015323</v>
      </c>
      <c r="K25" s="153">
        <v>579314560.62872374</v>
      </c>
      <c r="L25" s="153">
        <v>112860220.77171184</v>
      </c>
      <c r="M25" s="153">
        <v>52379161.708348714</v>
      </c>
      <c r="N25" s="1045" t="s">
        <v>1279</v>
      </c>
      <c r="O25" s="1045"/>
      <c r="P25" s="1045"/>
      <c r="Q25" s="18"/>
      <c r="R25" s="153">
        <v>18626030.709474836</v>
      </c>
      <c r="S25" s="153">
        <v>10031465.018376196</v>
      </c>
      <c r="T25" s="153">
        <v>22738059.428342611</v>
      </c>
      <c r="U25" s="153">
        <v>5126990.0887582991</v>
      </c>
      <c r="V25" s="153">
        <v>3958513.8184111435</v>
      </c>
      <c r="W25" s="153">
        <v>144689344.806546</v>
      </c>
      <c r="X25" s="154">
        <v>80474230.562621132</v>
      </c>
      <c r="Y25" s="153">
        <v>1169707.4434474704</v>
      </c>
      <c r="Z25" s="153">
        <v>63045406.800477177</v>
      </c>
      <c r="AA25" s="153">
        <v>135738522.24057874</v>
      </c>
      <c r="AB25" s="153">
        <v>18998185.733223632</v>
      </c>
      <c r="AC25" s="104">
        <v>77105018.287915587</v>
      </c>
      <c r="AD25" s="104">
        <v>6058884.6009828895</v>
      </c>
      <c r="AE25" s="104">
        <v>27131471.737436265</v>
      </c>
      <c r="AF25" s="104">
        <v>18998185.733223632</v>
      </c>
    </row>
    <row r="26" spans="1:37" ht="18" customHeight="1">
      <c r="A26" s="1045" t="s">
        <v>57</v>
      </c>
      <c r="B26" s="1045"/>
      <c r="C26" s="1045"/>
      <c r="D26" s="2"/>
      <c r="E26" s="735"/>
      <c r="F26" s="735"/>
      <c r="G26" s="735"/>
      <c r="H26" s="735"/>
      <c r="I26" s="747"/>
      <c r="J26" s="747"/>
      <c r="K26" s="735"/>
      <c r="L26" s="735"/>
      <c r="M26" s="735"/>
      <c r="N26" s="1045" t="s">
        <v>57</v>
      </c>
      <c r="O26" s="1045"/>
      <c r="P26" s="1045"/>
      <c r="Q26" s="2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D26" s="115"/>
      <c r="AE26" s="115"/>
      <c r="AF26" s="115"/>
      <c r="AG26" s="115">
        <v>1052921280.2666944</v>
      </c>
      <c r="AH26" s="115"/>
      <c r="AI26" s="115"/>
      <c r="AJ26" s="115"/>
    </row>
    <row r="27" spans="1:37" ht="18" customHeight="1">
      <c r="A27" s="661"/>
      <c r="B27" s="661" t="s">
        <v>58</v>
      </c>
      <c r="C27" s="661"/>
      <c r="D27" s="122"/>
      <c r="E27" s="735">
        <v>1892652611.0256698</v>
      </c>
      <c r="F27" s="735">
        <v>1787797110.9087672</v>
      </c>
      <c r="G27" s="735">
        <v>1533426768.3811634</v>
      </c>
      <c r="H27" s="735">
        <v>49742369.274750382</v>
      </c>
      <c r="I27" s="735">
        <v>35440645.874963447</v>
      </c>
      <c r="J27" s="735">
        <v>878152701.83171451</v>
      </c>
      <c r="K27" s="735">
        <v>570091051.39972985</v>
      </c>
      <c r="L27" s="735">
        <v>110204010.93026276</v>
      </c>
      <c r="M27" s="735">
        <v>52243784.511843555</v>
      </c>
      <c r="N27" s="661"/>
      <c r="O27" s="661" t="s">
        <v>737</v>
      </c>
      <c r="P27" s="661"/>
      <c r="Q27" s="122"/>
      <c r="R27" s="735">
        <v>18537891.103463914</v>
      </c>
      <c r="S27" s="735">
        <v>9134940.0298982002</v>
      </c>
      <c r="T27" s="735">
        <v>21464008.10252393</v>
      </c>
      <c r="U27" s="735">
        <v>4865089.9081832925</v>
      </c>
      <c r="V27" s="735">
        <v>3958297.2743498553</v>
      </c>
      <c r="W27" s="735">
        <v>144166331.59734654</v>
      </c>
      <c r="X27" s="735">
        <v>80474230.562621132</v>
      </c>
      <c r="Y27" s="735">
        <v>1164040.1847549672</v>
      </c>
      <c r="Z27" s="735">
        <v>62528060.849970236</v>
      </c>
      <c r="AA27" s="735">
        <v>123853685.85012524</v>
      </c>
      <c r="AB27" s="735">
        <v>18998185.733223632</v>
      </c>
      <c r="AC27" s="104">
        <v>70191758.088730752</v>
      </c>
      <c r="AD27" s="115">
        <v>5469414.5859478517</v>
      </c>
      <c r="AE27" s="115">
        <v>25736863.650656547</v>
      </c>
      <c r="AF27" s="115">
        <v>18998185.733223632</v>
      </c>
      <c r="AG27" s="115">
        <f>SUM(AG19:AG26)</f>
        <v>2972241413.7533178</v>
      </c>
      <c r="AH27" s="1008">
        <f>(AG27/AF27)-1</f>
        <v>155.44869754881509</v>
      </c>
      <c r="AI27" s="115"/>
      <c r="AJ27" s="115"/>
    </row>
    <row r="28" spans="1:37" ht="18" customHeight="1">
      <c r="A28" s="661"/>
      <c r="B28" s="661" t="s">
        <v>738</v>
      </c>
      <c r="C28" s="661"/>
      <c r="D28" s="122"/>
      <c r="E28" s="735">
        <v>26762189.341728281</v>
      </c>
      <c r="F28" s="735">
        <v>14877352.951274605</v>
      </c>
      <c r="G28" s="735">
        <v>11698129.900626088</v>
      </c>
      <c r="H28" s="735">
        <v>1282743.6943660642</v>
      </c>
      <c r="I28" s="735">
        <v>27341.478827252671</v>
      </c>
      <c r="J28" s="735">
        <v>1164535.4984385855</v>
      </c>
      <c r="K28" s="735">
        <v>9223509.2289941851</v>
      </c>
      <c r="L28" s="735">
        <v>2656209.8414490293</v>
      </c>
      <c r="M28" s="735">
        <v>135377.19650515451</v>
      </c>
      <c r="N28" s="661"/>
      <c r="O28" s="661" t="s">
        <v>738</v>
      </c>
      <c r="P28" s="661"/>
      <c r="Q28" s="122"/>
      <c r="R28" s="735">
        <v>88139.606010922769</v>
      </c>
      <c r="S28" s="735">
        <v>896524.98847800505</v>
      </c>
      <c r="T28" s="735">
        <v>1274051.3258186565</v>
      </c>
      <c r="U28" s="735">
        <v>261900.18057500396</v>
      </c>
      <c r="V28" s="735">
        <v>216.54406128802091</v>
      </c>
      <c r="W28" s="735">
        <v>523013.20919948281</v>
      </c>
      <c r="X28" s="735">
        <v>0</v>
      </c>
      <c r="Y28" s="735">
        <v>5667.2586925031828</v>
      </c>
      <c r="Z28" s="735">
        <v>517345.9505069796</v>
      </c>
      <c r="AA28" s="735">
        <v>11884836.390453678</v>
      </c>
      <c r="AB28" s="735">
        <v>0</v>
      </c>
      <c r="AC28" s="104">
        <v>6913260.1991849625</v>
      </c>
      <c r="AD28" s="115">
        <v>589470.01503503823</v>
      </c>
      <c r="AE28" s="115">
        <v>1394608.0867797192</v>
      </c>
      <c r="AF28" s="115">
        <v>0</v>
      </c>
    </row>
    <row r="29" spans="1:37" ht="18" customHeight="1">
      <c r="A29" s="1045" t="s">
        <v>739</v>
      </c>
      <c r="B29" s="1045"/>
      <c r="C29" s="1045"/>
      <c r="D29" s="2"/>
      <c r="E29" s="735"/>
      <c r="F29" s="735"/>
      <c r="G29" s="735"/>
      <c r="H29" s="735"/>
      <c r="I29" s="735"/>
      <c r="J29" s="735"/>
      <c r="K29" s="735"/>
      <c r="L29" s="735"/>
      <c r="M29" s="735"/>
      <c r="N29" s="1045" t="s">
        <v>739</v>
      </c>
      <c r="O29" s="1045"/>
      <c r="P29" s="1045"/>
      <c r="Q29" s="2"/>
      <c r="R29" s="735"/>
      <c r="S29" s="735"/>
      <c r="T29" s="735"/>
      <c r="U29" s="735"/>
      <c r="V29" s="735"/>
      <c r="W29" s="735"/>
      <c r="X29" s="735"/>
      <c r="Y29" s="735"/>
      <c r="Z29" s="735"/>
      <c r="AA29" s="735"/>
      <c r="AB29" s="735"/>
      <c r="AD29" s="115"/>
      <c r="AE29" s="115"/>
      <c r="AF29" s="115"/>
    </row>
    <row r="30" spans="1:37" ht="18" customHeight="1">
      <c r="A30" s="661"/>
      <c r="B30" s="661" t="s">
        <v>71</v>
      </c>
      <c r="C30" s="661"/>
      <c r="D30" s="122"/>
      <c r="E30" s="735">
        <v>1453164464.7781844</v>
      </c>
      <c r="F30" s="735">
        <v>1411751321.1764846</v>
      </c>
      <c r="G30" s="735">
        <v>1223560482.9638429</v>
      </c>
      <c r="H30" s="735">
        <v>36615456.084535174</v>
      </c>
      <c r="I30" s="735">
        <v>30639299.627571467</v>
      </c>
      <c r="J30" s="735">
        <v>721688750.3350625</v>
      </c>
      <c r="K30" s="735">
        <v>434616976.91667324</v>
      </c>
      <c r="L30" s="735">
        <v>74471876.832529679</v>
      </c>
      <c r="M30" s="735">
        <v>40994448.096387804</v>
      </c>
      <c r="N30" s="661"/>
      <c r="O30" s="661" t="s">
        <v>71</v>
      </c>
      <c r="P30" s="661"/>
      <c r="Q30" s="122"/>
      <c r="R30" s="735">
        <v>12359484.023023618</v>
      </c>
      <c r="S30" s="735">
        <v>4961650.3692487534</v>
      </c>
      <c r="T30" s="735">
        <v>10288073.543800704</v>
      </c>
      <c r="U30" s="735">
        <v>2847005.2959210179</v>
      </c>
      <c r="V30" s="735">
        <v>3021215.5041477773</v>
      </c>
      <c r="W30" s="735">
        <v>113718961.38011043</v>
      </c>
      <c r="X30" s="735">
        <v>66216882.451777339</v>
      </c>
      <c r="Y30" s="735">
        <v>913379.93809707661</v>
      </c>
      <c r="Z30" s="735">
        <v>46588698.990235902</v>
      </c>
      <c r="AA30" s="735">
        <v>56037910.164536126</v>
      </c>
      <c r="AB30" s="735">
        <v>14624766.562833574</v>
      </c>
      <c r="AC30" s="104">
        <v>29988287.095860038</v>
      </c>
      <c r="AD30" s="115">
        <v>2550307.9668278904</v>
      </c>
      <c r="AE30" s="115">
        <v>14813842.966336133</v>
      </c>
      <c r="AF30" s="115">
        <v>14624766.562833574</v>
      </c>
    </row>
    <row r="31" spans="1:37" ht="18" customHeight="1">
      <c r="A31" s="661"/>
      <c r="B31" s="661" t="s">
        <v>72</v>
      </c>
      <c r="C31" s="661"/>
      <c r="D31" s="122"/>
      <c r="E31" s="735">
        <v>83531324.77882129</v>
      </c>
      <c r="F31" s="735">
        <v>72599409.242889389</v>
      </c>
      <c r="G31" s="735">
        <v>64973953.335263692</v>
      </c>
      <c r="H31" s="735">
        <v>3622804.08604044</v>
      </c>
      <c r="I31" s="735">
        <v>815563.68301842501</v>
      </c>
      <c r="J31" s="735">
        <v>33185050.233068757</v>
      </c>
      <c r="K31" s="735">
        <v>27350535.333136067</v>
      </c>
      <c r="L31" s="735">
        <v>4359577.7986340448</v>
      </c>
      <c r="M31" s="735">
        <v>805789.67151087685</v>
      </c>
      <c r="N31" s="661"/>
      <c r="O31" s="661" t="s">
        <v>72</v>
      </c>
      <c r="P31" s="661"/>
      <c r="Q31" s="122"/>
      <c r="R31" s="735">
        <v>616642.23216780368</v>
      </c>
      <c r="S31" s="735">
        <v>832025.95359062252</v>
      </c>
      <c r="T31" s="735">
        <v>1656120.2576015836</v>
      </c>
      <c r="U31" s="735">
        <v>270544.24346288585</v>
      </c>
      <c r="V31" s="735">
        <v>178455.44030027464</v>
      </c>
      <c r="W31" s="735">
        <v>3265878.1089916378</v>
      </c>
      <c r="X31" s="735">
        <v>969520.34609832254</v>
      </c>
      <c r="Y31" s="735">
        <v>37267.346071659864</v>
      </c>
      <c r="Z31" s="735">
        <v>2259090.4168216554</v>
      </c>
      <c r="AA31" s="735">
        <v>11928418.833340511</v>
      </c>
      <c r="AB31" s="735">
        <v>996503.29740860208</v>
      </c>
      <c r="AC31" s="104">
        <v>6505857.7319133785</v>
      </c>
      <c r="AD31" s="115">
        <v>597480.22674211313</v>
      </c>
      <c r="AE31" s="115">
        <v>2554018.7770417039</v>
      </c>
      <c r="AF31" s="115">
        <v>996503.29740860208</v>
      </c>
    </row>
    <row r="32" spans="1:37" ht="18" customHeight="1">
      <c r="A32" s="661"/>
      <c r="B32" s="661" t="s">
        <v>73</v>
      </c>
      <c r="C32" s="661"/>
      <c r="D32" s="122"/>
      <c r="E32" s="735">
        <v>171211882.37508145</v>
      </c>
      <c r="F32" s="735">
        <v>135472987.01202556</v>
      </c>
      <c r="G32" s="735">
        <v>112804481.8377147</v>
      </c>
      <c r="H32" s="735">
        <v>6538499.9904758912</v>
      </c>
      <c r="I32" s="735">
        <v>1559736.4923735503</v>
      </c>
      <c r="J32" s="735">
        <v>48782695.616485342</v>
      </c>
      <c r="K32" s="735">
        <v>55923549.738379985</v>
      </c>
      <c r="L32" s="735">
        <v>14011071.529621398</v>
      </c>
      <c r="M32" s="735">
        <v>3835595.424237547</v>
      </c>
      <c r="N32" s="661"/>
      <c r="O32" s="661" t="s">
        <v>73</v>
      </c>
      <c r="P32" s="661"/>
      <c r="Q32" s="122"/>
      <c r="R32" s="735">
        <v>1675426.2613645971</v>
      </c>
      <c r="S32" s="735">
        <v>2659381.5340152471</v>
      </c>
      <c r="T32" s="735">
        <v>4883477.3419149192</v>
      </c>
      <c r="U32" s="735">
        <v>700349.72118729854</v>
      </c>
      <c r="V32" s="735">
        <v>256841.24690180266</v>
      </c>
      <c r="W32" s="735">
        <v>8657433.6446895245</v>
      </c>
      <c r="X32" s="735">
        <v>1321325.8707454847</v>
      </c>
      <c r="Y32" s="735">
        <v>61226.256586232026</v>
      </c>
      <c r="Z32" s="735">
        <v>7274881.5173578076</v>
      </c>
      <c r="AA32" s="735">
        <v>36604053.5230373</v>
      </c>
      <c r="AB32" s="735">
        <v>865158.15998146893</v>
      </c>
      <c r="AC32" s="104">
        <v>21404207.429324057</v>
      </c>
      <c r="AD32" s="115">
        <v>1592011.3051349488</v>
      </c>
      <c r="AE32" s="115">
        <v>5853667.4093132326</v>
      </c>
      <c r="AF32" s="115">
        <v>865158.15998146893</v>
      </c>
    </row>
    <row r="33" spans="1:32" ht="18" customHeight="1">
      <c r="A33" s="661"/>
      <c r="B33" s="661" t="s">
        <v>740</v>
      </c>
      <c r="C33" s="661"/>
      <c r="D33" s="122"/>
      <c r="E33" s="735">
        <v>39902224.751311161</v>
      </c>
      <c r="F33" s="735">
        <v>20706711.284646235</v>
      </c>
      <c r="G33" s="735">
        <v>16707832.022965251</v>
      </c>
      <c r="H33" s="735">
        <v>1510785.7890649305</v>
      </c>
      <c r="I33" s="736">
        <v>27341.478827252671</v>
      </c>
      <c r="J33" s="735">
        <v>2248786.1305377469</v>
      </c>
      <c r="K33" s="735">
        <v>12920918.624535324</v>
      </c>
      <c r="L33" s="735">
        <v>3441066.3099266887</v>
      </c>
      <c r="M33" s="735">
        <v>375900.26821246312</v>
      </c>
      <c r="N33" s="661"/>
      <c r="O33" s="661" t="s">
        <v>740</v>
      </c>
      <c r="P33" s="661"/>
      <c r="Q33" s="122"/>
      <c r="R33" s="735">
        <v>310075.59991882456</v>
      </c>
      <c r="S33" s="735">
        <v>1073211.6425215995</v>
      </c>
      <c r="T33" s="735">
        <v>1373134.2200254169</v>
      </c>
      <c r="U33" s="735">
        <v>308528.0351870982</v>
      </c>
      <c r="V33" s="735">
        <v>216.54406128802091</v>
      </c>
      <c r="W33" s="735">
        <v>557812.95175430668</v>
      </c>
      <c r="X33" s="735">
        <v>0</v>
      </c>
      <c r="Y33" s="735">
        <v>5667.2586925031828</v>
      </c>
      <c r="Z33" s="735">
        <v>552145.69306180358</v>
      </c>
      <c r="AA33" s="735">
        <v>19195513.466664925</v>
      </c>
      <c r="AB33" s="735">
        <v>0</v>
      </c>
      <c r="AC33" s="104">
        <v>11814297.062818307</v>
      </c>
      <c r="AD33" s="115">
        <v>869038.56127793912</v>
      </c>
      <c r="AE33" s="115">
        <v>1895457.1647452191</v>
      </c>
      <c r="AF33" s="115">
        <v>0</v>
      </c>
    </row>
    <row r="34" spans="1:32" ht="13.5" customHeight="1">
      <c r="A34" s="661"/>
      <c r="B34" s="661" t="s">
        <v>741</v>
      </c>
      <c r="C34" s="661"/>
      <c r="D34" s="122"/>
      <c r="E34" s="735">
        <v>171604903.68400002</v>
      </c>
      <c r="F34" s="735">
        <v>162144035.14399999</v>
      </c>
      <c r="G34" s="735">
        <v>127078148.12200011</v>
      </c>
      <c r="H34" s="735">
        <v>2737567.018999998</v>
      </c>
      <c r="I34" s="735">
        <v>2426046.0720000002</v>
      </c>
      <c r="J34" s="735">
        <v>73411955.015000075</v>
      </c>
      <c r="K34" s="735">
        <v>48502580.015999973</v>
      </c>
      <c r="L34" s="735">
        <v>16576628.301000006</v>
      </c>
      <c r="M34" s="735">
        <v>6367428.2480000006</v>
      </c>
      <c r="N34" s="661"/>
      <c r="O34" s="661" t="s">
        <v>741</v>
      </c>
      <c r="P34" s="661"/>
      <c r="Q34" s="122"/>
      <c r="R34" s="735">
        <v>3664402.5930000031</v>
      </c>
      <c r="S34" s="735">
        <v>505195.51900000009</v>
      </c>
      <c r="T34" s="735">
        <v>4537254.0650000023</v>
      </c>
      <c r="U34" s="735">
        <v>1000562.7930000001</v>
      </c>
      <c r="V34" s="735">
        <v>501785.08299999998</v>
      </c>
      <c r="W34" s="735">
        <v>18489258.72099999</v>
      </c>
      <c r="X34" s="735">
        <v>11966501.894000003</v>
      </c>
      <c r="Y34" s="735">
        <v>152166.64400000003</v>
      </c>
      <c r="Z34" s="735">
        <v>6370590.1829999993</v>
      </c>
      <c r="AA34" s="735">
        <v>11972626.253000004</v>
      </c>
      <c r="AB34" s="735">
        <v>2511757.7129999995</v>
      </c>
      <c r="AC34" s="104">
        <v>7392368.9680000003</v>
      </c>
      <c r="AD34" s="115">
        <v>450046.54100000003</v>
      </c>
      <c r="AE34" s="115">
        <v>2014485.4199999997</v>
      </c>
      <c r="AF34" s="115">
        <v>2511757.7129999995</v>
      </c>
    </row>
    <row r="35" spans="1:32" ht="18" customHeight="1">
      <c r="A35" s="1045" t="s">
        <v>742</v>
      </c>
      <c r="B35" s="1045"/>
      <c r="C35" s="1045"/>
      <c r="D35" s="2"/>
      <c r="E35" s="735"/>
      <c r="F35" s="735"/>
      <c r="G35" s="735"/>
      <c r="H35" s="735"/>
      <c r="I35" s="735"/>
      <c r="J35" s="735"/>
      <c r="K35" s="735"/>
      <c r="L35" s="735"/>
      <c r="M35" s="735"/>
      <c r="N35" s="1045" t="s">
        <v>742</v>
      </c>
      <c r="O35" s="1045"/>
      <c r="P35" s="1045"/>
      <c r="Q35" s="2"/>
      <c r="R35" s="735"/>
      <c r="S35" s="735"/>
      <c r="T35" s="735"/>
      <c r="U35" s="735"/>
      <c r="V35" s="735"/>
      <c r="W35" s="735"/>
      <c r="X35" s="735"/>
      <c r="Y35" s="735"/>
      <c r="Z35" s="735"/>
      <c r="AA35" s="735"/>
      <c r="AB35" s="735"/>
      <c r="AD35" s="115"/>
      <c r="AE35" s="115"/>
      <c r="AF35" s="115"/>
    </row>
    <row r="36" spans="1:32" ht="18" customHeight="1">
      <c r="A36" s="1049" t="s">
        <v>59</v>
      </c>
      <c r="B36" s="1049"/>
      <c r="C36" s="6"/>
      <c r="D36" s="2"/>
      <c r="E36" s="735">
        <v>1910100869.7517564</v>
      </c>
      <c r="F36" s="735">
        <v>1795168495.5654268</v>
      </c>
      <c r="G36" s="735">
        <v>1538582600.4707422</v>
      </c>
      <c r="H36" s="735">
        <v>50762309.692505032</v>
      </c>
      <c r="I36" s="735">
        <v>35467987.3537907</v>
      </c>
      <c r="J36" s="735">
        <v>876418235.43100607</v>
      </c>
      <c r="K36" s="735">
        <v>575934067.99343419</v>
      </c>
      <c r="L36" s="735">
        <v>112512241.92989728</v>
      </c>
      <c r="M36" s="735">
        <v>52341758.55609069</v>
      </c>
      <c r="N36" s="1049" t="s">
        <v>59</v>
      </c>
      <c r="O36" s="1049"/>
      <c r="P36" s="6"/>
      <c r="Q36" s="2"/>
      <c r="R36" s="735">
        <v>18611859.365171626</v>
      </c>
      <c r="S36" s="735">
        <v>9892432.7076723296</v>
      </c>
      <c r="T36" s="735">
        <v>22621633.762764532</v>
      </c>
      <c r="U36" s="735">
        <v>5087461.2197869075</v>
      </c>
      <c r="V36" s="735">
        <v>3957096.3184111435</v>
      </c>
      <c r="W36" s="735">
        <v>144073653.16479287</v>
      </c>
      <c r="X36" s="735">
        <v>80473685.879621133</v>
      </c>
      <c r="Y36" s="735">
        <v>1169707.4434474704</v>
      </c>
      <c r="Z36" s="735">
        <v>62430259.84172409</v>
      </c>
      <c r="AA36" s="735">
        <v>133906253.76955289</v>
      </c>
      <c r="AB36" s="735">
        <v>18973879.583223633</v>
      </c>
      <c r="AC36" s="104">
        <v>75766050.717221871</v>
      </c>
      <c r="AD36" s="115">
        <v>6039435.1367615694</v>
      </c>
      <c r="AE36" s="115">
        <v>27032958.774368193</v>
      </c>
      <c r="AF36" s="115">
        <v>18973879.583223633</v>
      </c>
    </row>
    <row r="37" spans="1:32" ht="18" customHeight="1">
      <c r="A37" s="7"/>
      <c r="B37" s="661" t="s">
        <v>743</v>
      </c>
      <c r="C37" s="7"/>
      <c r="D37" s="2"/>
      <c r="E37" s="735">
        <v>1187328486.3066187</v>
      </c>
      <c r="F37" s="735">
        <v>1122935798.4466918</v>
      </c>
      <c r="G37" s="735">
        <v>962568380.42118824</v>
      </c>
      <c r="H37" s="735">
        <v>31620408.774796423</v>
      </c>
      <c r="I37" s="735">
        <v>30164437.331351623</v>
      </c>
      <c r="J37" s="735">
        <v>532972052.15710956</v>
      </c>
      <c r="K37" s="735">
        <v>367811482.15793115</v>
      </c>
      <c r="L37" s="735">
        <v>64630748.423767895</v>
      </c>
      <c r="M37" s="735">
        <v>35129384.790768974</v>
      </c>
      <c r="N37" s="7"/>
      <c r="O37" s="661" t="s">
        <v>743</v>
      </c>
      <c r="P37" s="7"/>
      <c r="Q37" s="2"/>
      <c r="R37" s="735">
        <v>10894289.485671496</v>
      </c>
      <c r="S37" s="735">
        <v>3504062.131168454</v>
      </c>
      <c r="T37" s="735">
        <v>9927914.3331163377</v>
      </c>
      <c r="U37" s="735">
        <v>2375241.2679594699</v>
      </c>
      <c r="V37" s="735">
        <v>2799856.4150831602</v>
      </c>
      <c r="W37" s="735">
        <v>95736669.601732552</v>
      </c>
      <c r="X37" s="735">
        <v>55337597.755551614</v>
      </c>
      <c r="Y37" s="735">
        <v>471099.20997159858</v>
      </c>
      <c r="Z37" s="735">
        <v>39927972.636209421</v>
      </c>
      <c r="AA37" s="735">
        <v>78070195.314350918</v>
      </c>
      <c r="AB37" s="735">
        <v>13677507.454421349</v>
      </c>
      <c r="AC37" s="104">
        <v>47359278.970093824</v>
      </c>
      <c r="AD37" s="115">
        <v>2272936.5222934959</v>
      </c>
      <c r="AE37" s="115">
        <v>14323215.11578952</v>
      </c>
      <c r="AF37" s="115">
        <v>13677507.454421349</v>
      </c>
    </row>
    <row r="38" spans="1:32" ht="18" customHeight="1">
      <c r="A38" s="121"/>
      <c r="B38" s="121" t="s">
        <v>1150</v>
      </c>
      <c r="C38" s="121"/>
      <c r="D38" s="122"/>
      <c r="E38" s="735">
        <v>236442732.99641022</v>
      </c>
      <c r="F38" s="735">
        <v>216667900.79601797</v>
      </c>
      <c r="G38" s="735">
        <v>188442733.5629279</v>
      </c>
      <c r="H38" s="735">
        <v>6987392.3739777254</v>
      </c>
      <c r="I38" s="735">
        <v>5305103.4809683682</v>
      </c>
      <c r="J38" s="735">
        <v>105881411.52860633</v>
      </c>
      <c r="K38" s="735">
        <v>70268826.179375604</v>
      </c>
      <c r="L38" s="735">
        <v>13823178.309754251</v>
      </c>
      <c r="M38" s="735">
        <v>7390124.3259519562</v>
      </c>
      <c r="N38" s="121"/>
      <c r="O38" s="121" t="s">
        <v>1150</v>
      </c>
      <c r="P38" s="121"/>
      <c r="Q38" s="122"/>
      <c r="R38" s="735">
        <v>1858898.5650864588</v>
      </c>
      <c r="S38" s="735">
        <v>927336.088191216</v>
      </c>
      <c r="T38" s="735">
        <v>2242069.9601700716</v>
      </c>
      <c r="U38" s="735">
        <v>617970.53364709555</v>
      </c>
      <c r="V38" s="735">
        <v>786778.83670745615</v>
      </c>
      <c r="W38" s="735">
        <v>14401988.923335914</v>
      </c>
      <c r="X38" s="735">
        <v>4701407.6709022364</v>
      </c>
      <c r="Y38" s="735">
        <v>86520.551278786123</v>
      </c>
      <c r="Z38" s="735">
        <v>9614060.7011548933</v>
      </c>
      <c r="AA38" s="735">
        <v>22416309.816962343</v>
      </c>
      <c r="AB38" s="735">
        <v>2641477.6165701896</v>
      </c>
      <c r="AC38" s="104">
        <v>9588105.3373242039</v>
      </c>
      <c r="AD38" s="115">
        <v>1077165.734344461</v>
      </c>
      <c r="AE38" s="115">
        <v>3728872.8974039867</v>
      </c>
      <c r="AF38" s="115">
        <v>2641477.6165701896</v>
      </c>
    </row>
    <row r="39" spans="1:32" ht="18" customHeight="1">
      <c r="A39" s="121"/>
      <c r="B39" s="121" t="s">
        <v>1151</v>
      </c>
      <c r="C39" s="121"/>
      <c r="D39" s="122"/>
      <c r="E39" s="735">
        <v>742408710.05619562</v>
      </c>
      <c r="F39" s="735">
        <v>711888242.60496593</v>
      </c>
      <c r="G39" s="735">
        <v>600184361.61051309</v>
      </c>
      <c r="H39" s="735">
        <v>15879696.875339566</v>
      </c>
      <c r="I39" s="735">
        <v>20170201.126556888</v>
      </c>
      <c r="J39" s="735">
        <v>334203140.8916555</v>
      </c>
      <c r="K39" s="735">
        <v>229931322.71696195</v>
      </c>
      <c r="L39" s="735">
        <v>39853665.050509095</v>
      </c>
      <c r="M39" s="735">
        <v>22826999.342698388</v>
      </c>
      <c r="N39" s="121"/>
      <c r="O39" s="121" t="s">
        <v>1151</v>
      </c>
      <c r="P39" s="121"/>
      <c r="Q39" s="122"/>
      <c r="R39" s="735">
        <v>7345175.8849764764</v>
      </c>
      <c r="S39" s="735">
        <v>1255405.7708159878</v>
      </c>
      <c r="T39" s="735">
        <v>5495432.3225972801</v>
      </c>
      <c r="U39" s="735">
        <v>1072507.2483916162</v>
      </c>
      <c r="V39" s="735">
        <v>1858144.4810293398</v>
      </c>
      <c r="W39" s="735">
        <v>71850215.943943232</v>
      </c>
      <c r="X39" s="735">
        <v>48129566.65114738</v>
      </c>
      <c r="Y39" s="735">
        <v>151081.04772253433</v>
      </c>
      <c r="Z39" s="735">
        <v>23569568.245073378</v>
      </c>
      <c r="AA39" s="735">
        <v>40533083.684273854</v>
      </c>
      <c r="AB39" s="735">
        <v>10012616.233043542</v>
      </c>
      <c r="AC39" s="104">
        <v>27747650.957646202</v>
      </c>
      <c r="AD39" s="115">
        <v>654868.94138422306</v>
      </c>
      <c r="AE39" s="115">
        <v>8804836.969522927</v>
      </c>
      <c r="AF39" s="115">
        <v>10012616.233043542</v>
      </c>
    </row>
    <row r="40" spans="1:32" ht="18" customHeight="1">
      <c r="A40" s="121"/>
      <c r="B40" s="121" t="s">
        <v>1152</v>
      </c>
      <c r="C40" s="121"/>
      <c r="D40" s="122"/>
      <c r="E40" s="735">
        <v>131230977.15717565</v>
      </c>
      <c r="F40" s="735">
        <v>122318376.65008241</v>
      </c>
      <c r="G40" s="735">
        <v>110918230.08263506</v>
      </c>
      <c r="H40" s="735">
        <v>6189608.4550514091</v>
      </c>
      <c r="I40" s="735">
        <v>2342639.0870060059</v>
      </c>
      <c r="J40" s="735">
        <v>59649484.442602925</v>
      </c>
      <c r="K40" s="735">
        <v>42736498.097974688</v>
      </c>
      <c r="L40" s="735">
        <v>6768865.5010500327</v>
      </c>
      <c r="M40" s="735">
        <v>3165596.8117584717</v>
      </c>
      <c r="N40" s="121"/>
      <c r="O40" s="121" t="s">
        <v>1152</v>
      </c>
      <c r="P40" s="121"/>
      <c r="Q40" s="122"/>
      <c r="R40" s="735">
        <v>1271543.7922027512</v>
      </c>
      <c r="S40" s="735">
        <v>696429.5495290329</v>
      </c>
      <c r="T40" s="735">
        <v>1231720.3097832757</v>
      </c>
      <c r="U40" s="735">
        <v>273261.07592612848</v>
      </c>
      <c r="V40" s="735">
        <v>130313.96185037517</v>
      </c>
      <c r="W40" s="735">
        <v>4631281.066397409</v>
      </c>
      <c r="X40" s="735">
        <v>1297166.7188173786</v>
      </c>
      <c r="Y40" s="735">
        <v>217783.421970278</v>
      </c>
      <c r="Z40" s="735">
        <v>3116330.9256097507</v>
      </c>
      <c r="AA40" s="735">
        <v>9723063.9835604969</v>
      </c>
      <c r="AB40" s="735">
        <v>810463.47646729497</v>
      </c>
      <c r="AC40" s="104">
        <v>6504557.9782795347</v>
      </c>
      <c r="AD40" s="115">
        <v>248234.39260268779</v>
      </c>
      <c r="AE40" s="115">
        <v>1096534.1311365247</v>
      </c>
      <c r="AF40" s="115">
        <v>810463.47646729497</v>
      </c>
    </row>
    <row r="41" spans="1:32" ht="18" customHeight="1">
      <c r="A41" s="121"/>
      <c r="B41" s="121" t="s">
        <v>1153</v>
      </c>
      <c r="C41" s="121"/>
      <c r="D41" s="122"/>
      <c r="E41" s="735">
        <v>77246066.096837237</v>
      </c>
      <c r="F41" s="735">
        <v>72061278.395623311</v>
      </c>
      <c r="G41" s="735">
        <v>63023055.16511263</v>
      </c>
      <c r="H41" s="735">
        <v>2563711.0704277554</v>
      </c>
      <c r="I41" s="735">
        <v>2346493.6368203633</v>
      </c>
      <c r="J41" s="735">
        <v>33238015.294245057</v>
      </c>
      <c r="K41" s="735">
        <v>24874835.163619485</v>
      </c>
      <c r="L41" s="735">
        <v>4185039.5624545333</v>
      </c>
      <c r="M41" s="735">
        <v>1746664.3103601807</v>
      </c>
      <c r="N41" s="121"/>
      <c r="O41" s="121" t="s">
        <v>1153</v>
      </c>
      <c r="P41" s="121"/>
      <c r="Q41" s="122"/>
      <c r="R41" s="735">
        <v>418671.2434058155</v>
      </c>
      <c r="S41" s="735">
        <v>624890.72263221594</v>
      </c>
      <c r="T41" s="735">
        <v>958691.74056570674</v>
      </c>
      <c r="U41" s="735">
        <v>411502.40999462846</v>
      </c>
      <c r="V41" s="735">
        <v>24619.13549598767</v>
      </c>
      <c r="W41" s="735">
        <v>4853183.668056082</v>
      </c>
      <c r="X41" s="735">
        <v>1209456.7146846224</v>
      </c>
      <c r="Y41" s="735">
        <v>15714.189</v>
      </c>
      <c r="Z41" s="735">
        <v>3628012.764371457</v>
      </c>
      <c r="AA41" s="735">
        <v>5397737.8295542393</v>
      </c>
      <c r="AB41" s="735">
        <v>212950.12834031705</v>
      </c>
      <c r="AC41" s="104">
        <v>3518964.6968439338</v>
      </c>
      <c r="AD41" s="115">
        <v>292667.45396212291</v>
      </c>
      <c r="AE41" s="115">
        <v>692971.11772607593</v>
      </c>
      <c r="AF41" s="115">
        <v>212950.12834031705</v>
      </c>
    </row>
    <row r="42" spans="1:32" ht="18" customHeight="1">
      <c r="A42" s="121"/>
      <c r="B42" s="661" t="s">
        <v>744</v>
      </c>
      <c r="C42" s="121"/>
      <c r="D42" s="122"/>
      <c r="E42" s="735">
        <v>280353858.72337389</v>
      </c>
      <c r="F42" s="735">
        <v>255438601.95894259</v>
      </c>
      <c r="G42" s="735">
        <v>217111425.15888301</v>
      </c>
      <c r="H42" s="735">
        <v>5850242.47950547</v>
      </c>
      <c r="I42" s="735">
        <v>4186633.0140850395</v>
      </c>
      <c r="J42" s="735">
        <v>105556832.60048579</v>
      </c>
      <c r="K42" s="735">
        <v>101517717.06480679</v>
      </c>
      <c r="L42" s="735">
        <v>20450082.48830292</v>
      </c>
      <c r="M42" s="735">
        <v>8173263.5014237426</v>
      </c>
      <c r="N42" s="121"/>
      <c r="O42" s="661" t="s">
        <v>744</v>
      </c>
      <c r="P42" s="121"/>
      <c r="Q42" s="122"/>
      <c r="R42" s="735">
        <v>3540558.2072772249</v>
      </c>
      <c r="S42" s="735">
        <v>2319289.867084417</v>
      </c>
      <c r="T42" s="735">
        <v>4609092.7889645938</v>
      </c>
      <c r="U42" s="735">
        <v>1405452.4279889788</v>
      </c>
      <c r="V42" s="735">
        <v>402425.69556395098</v>
      </c>
      <c r="W42" s="735">
        <v>17877094.311757211</v>
      </c>
      <c r="X42" s="735">
        <v>8076089.3869420337</v>
      </c>
      <c r="Y42" s="735">
        <v>628878.335371266</v>
      </c>
      <c r="Z42" s="735">
        <v>9172126.5894439146</v>
      </c>
      <c r="AA42" s="735">
        <v>27735939.027755618</v>
      </c>
      <c r="AB42" s="735">
        <v>2820682.2633245327</v>
      </c>
      <c r="AC42" s="104">
        <v>14397117.266354498</v>
      </c>
      <c r="AD42" s="115">
        <v>1885489.3981371853</v>
      </c>
      <c r="AE42" s="115">
        <v>6012715.3008232843</v>
      </c>
      <c r="AF42" s="115">
        <v>2820682.2633245327</v>
      </c>
    </row>
    <row r="43" spans="1:32" ht="18" customHeight="1">
      <c r="A43" s="121"/>
      <c r="B43" s="121" t="s">
        <v>1136</v>
      </c>
      <c r="C43" s="121"/>
      <c r="D43" s="122"/>
      <c r="E43" s="735">
        <v>209616381.11510128</v>
      </c>
      <c r="F43" s="735">
        <v>192976443.77060097</v>
      </c>
      <c r="G43" s="735">
        <v>164417815.30408397</v>
      </c>
      <c r="H43" s="735">
        <v>3007187.7577203582</v>
      </c>
      <c r="I43" s="735">
        <v>2887040.5198622588</v>
      </c>
      <c r="J43" s="735">
        <v>79786631.117181242</v>
      </c>
      <c r="K43" s="735">
        <v>78736955.90932022</v>
      </c>
      <c r="L43" s="735">
        <v>14480266.452808509</v>
      </c>
      <c r="M43" s="735">
        <v>6544806.6882058354</v>
      </c>
      <c r="N43" s="121"/>
      <c r="O43" s="121" t="s">
        <v>1136</v>
      </c>
      <c r="P43" s="121"/>
      <c r="Q43" s="122"/>
      <c r="R43" s="735">
        <v>2858611.3435043646</v>
      </c>
      <c r="S43" s="735">
        <v>1297141.2153219173</v>
      </c>
      <c r="T43" s="735">
        <v>2378364.5160385179</v>
      </c>
      <c r="U43" s="735">
        <v>1014985.8809255935</v>
      </c>
      <c r="V43" s="735">
        <v>386356.80881227885</v>
      </c>
      <c r="W43" s="735">
        <v>14078362.013708711</v>
      </c>
      <c r="X43" s="735">
        <v>7484148.425291528</v>
      </c>
      <c r="Y43" s="735">
        <v>608850.64223096194</v>
      </c>
      <c r="Z43" s="735">
        <v>5985362.9461862277</v>
      </c>
      <c r="AA43" s="735">
        <v>19270139.096772805</v>
      </c>
      <c r="AB43" s="735">
        <v>2630201.7522725677</v>
      </c>
      <c r="AC43" s="104">
        <v>11835840.899534935</v>
      </c>
      <c r="AD43" s="115">
        <v>947356.03094485949</v>
      </c>
      <c r="AE43" s="115">
        <v>4470718.5331204366</v>
      </c>
      <c r="AF43" s="115">
        <v>2630201.7522725677</v>
      </c>
    </row>
    <row r="44" spans="1:32" ht="18" customHeight="1">
      <c r="A44" s="121"/>
      <c r="B44" s="121" t="s">
        <v>1137</v>
      </c>
      <c r="C44" s="121"/>
      <c r="D44" s="122"/>
      <c r="E44" s="735">
        <v>70737477.608272687</v>
      </c>
      <c r="F44" s="735">
        <v>62462158.188341767</v>
      </c>
      <c r="G44" s="735">
        <v>52693609.854798906</v>
      </c>
      <c r="H44" s="735">
        <v>2843054.7217851137</v>
      </c>
      <c r="I44" s="735">
        <v>1299592.4942227807</v>
      </c>
      <c r="J44" s="735">
        <v>25770201.483304497</v>
      </c>
      <c r="K44" s="735">
        <v>22780761.155486543</v>
      </c>
      <c r="L44" s="735">
        <v>5969816.0354944058</v>
      </c>
      <c r="M44" s="735">
        <v>1628456.8132179084</v>
      </c>
      <c r="N44" s="121"/>
      <c r="O44" s="121" t="s">
        <v>1137</v>
      </c>
      <c r="P44" s="121"/>
      <c r="Q44" s="122"/>
      <c r="R44" s="735">
        <v>681946.86377286131</v>
      </c>
      <c r="S44" s="735">
        <v>1022148.6517625001</v>
      </c>
      <c r="T44" s="735">
        <v>2230728.2729260782</v>
      </c>
      <c r="U44" s="735">
        <v>390466.54706338479</v>
      </c>
      <c r="V44" s="735">
        <v>16068.886751672149</v>
      </c>
      <c r="W44" s="735">
        <v>3798732.2980485028</v>
      </c>
      <c r="X44" s="735">
        <v>591940.96165050636</v>
      </c>
      <c r="Y44" s="735">
        <v>20027.693140304153</v>
      </c>
      <c r="Z44" s="735">
        <v>3186763.6432576925</v>
      </c>
      <c r="AA44" s="735">
        <v>8465799.9309828337</v>
      </c>
      <c r="AB44" s="735">
        <v>190480.51105196506</v>
      </c>
      <c r="AC44" s="104">
        <v>2561276.3668195549</v>
      </c>
      <c r="AD44" s="115">
        <v>938133.36719232495</v>
      </c>
      <c r="AE44" s="115">
        <v>1541996.7677028507</v>
      </c>
      <c r="AF44" s="115">
        <v>190480.51105196506</v>
      </c>
    </row>
    <row r="45" spans="1:32" ht="18" customHeight="1">
      <c r="A45" s="121"/>
      <c r="B45" s="661" t="s">
        <v>745</v>
      </c>
      <c r="C45" s="121"/>
      <c r="D45" s="122"/>
      <c r="E45" s="735">
        <v>425292605.6872164</v>
      </c>
      <c r="F45" s="735">
        <v>400985781.78806961</v>
      </c>
      <c r="G45" s="735">
        <v>345939731.22111243</v>
      </c>
      <c r="H45" s="735">
        <v>12493785.473305365</v>
      </c>
      <c r="I45" s="735">
        <v>1089575.5295267827</v>
      </c>
      <c r="J45" s="735">
        <v>230944408.38803536</v>
      </c>
      <c r="K45" s="735">
        <v>101411961.83024491</v>
      </c>
      <c r="L45" s="735">
        <v>25294988.996952947</v>
      </c>
      <c r="M45" s="735">
        <v>8331409.1234115325</v>
      </c>
      <c r="N45" s="121"/>
      <c r="O45" s="661" t="s">
        <v>745</v>
      </c>
      <c r="P45" s="121"/>
      <c r="Q45" s="122"/>
      <c r="R45" s="735">
        <v>4074520.1885213563</v>
      </c>
      <c r="S45" s="735">
        <v>3757312.7273927229</v>
      </c>
      <c r="T45" s="735">
        <v>7265113.0643716492</v>
      </c>
      <c r="U45" s="735">
        <v>1111819.6854916899</v>
      </c>
      <c r="V45" s="735">
        <v>754814.20776403288</v>
      </c>
      <c r="W45" s="735">
        <v>29751061.570004266</v>
      </c>
      <c r="X45" s="735">
        <v>17040372.563614901</v>
      </c>
      <c r="Y45" s="735">
        <v>57080.358969496374</v>
      </c>
      <c r="Z45" s="735">
        <v>12653608.647419879</v>
      </c>
      <c r="AA45" s="735">
        <v>26759101.827382371</v>
      </c>
      <c r="AB45" s="735">
        <v>2452277.9282357306</v>
      </c>
      <c r="AC45" s="104">
        <v>13325610.298459357</v>
      </c>
      <c r="AD45" s="115">
        <v>1855355.25689131</v>
      </c>
      <c r="AE45" s="115">
        <v>6622717.9611983644</v>
      </c>
      <c r="AF45" s="115">
        <v>2452277.9282357306</v>
      </c>
    </row>
    <row r="46" spans="1:32" ht="18" customHeight="1">
      <c r="A46" s="121"/>
      <c r="B46" s="121" t="s">
        <v>1138</v>
      </c>
      <c r="C46" s="6"/>
      <c r="D46" s="2"/>
      <c r="E46" s="735">
        <v>91894328.766705483</v>
      </c>
      <c r="F46" s="735">
        <v>86475366.931194991</v>
      </c>
      <c r="G46" s="735">
        <v>76594379.870482355</v>
      </c>
      <c r="H46" s="735">
        <v>2956541.9717514655</v>
      </c>
      <c r="I46" s="735">
        <v>335343.02994728525</v>
      </c>
      <c r="J46" s="735">
        <v>48361306.391390085</v>
      </c>
      <c r="K46" s="735">
        <v>24941188.477393527</v>
      </c>
      <c r="L46" s="735">
        <v>5710257.5949458973</v>
      </c>
      <c r="M46" s="735">
        <v>2306022.4194111098</v>
      </c>
      <c r="N46" s="121"/>
      <c r="O46" s="121" t="s">
        <v>1138</v>
      </c>
      <c r="P46" s="6"/>
      <c r="Q46" s="2"/>
      <c r="R46" s="735">
        <v>807286.70262592426</v>
      </c>
      <c r="S46" s="735">
        <v>621296.78823943913</v>
      </c>
      <c r="T46" s="735">
        <v>1702373.5980012638</v>
      </c>
      <c r="U46" s="735">
        <v>263643.05885037401</v>
      </c>
      <c r="V46" s="735">
        <v>9635.0278177874352</v>
      </c>
      <c r="W46" s="735">
        <v>4170729.4657667275</v>
      </c>
      <c r="X46" s="735">
        <v>1730756.1802172216</v>
      </c>
      <c r="Y46" s="735">
        <v>36137.295817623672</v>
      </c>
      <c r="Z46" s="735">
        <v>2403835.9897318822</v>
      </c>
      <c r="AA46" s="735">
        <v>5680450.8098051473</v>
      </c>
      <c r="AB46" s="735">
        <v>261488.97429465217</v>
      </c>
      <c r="AC46" s="104">
        <v>3590571.0981139303</v>
      </c>
      <c r="AD46" s="115">
        <v>221116.1242698725</v>
      </c>
      <c r="AE46" s="115">
        <v>626327.72812261991</v>
      </c>
      <c r="AF46" s="115">
        <v>261488.97429465217</v>
      </c>
    </row>
    <row r="47" spans="1:32" ht="18" customHeight="1">
      <c r="A47" s="121"/>
      <c r="B47" s="121" t="s">
        <v>1139</v>
      </c>
      <c r="C47" s="6"/>
      <c r="D47" s="2"/>
      <c r="E47" s="735">
        <v>270867802.61450326</v>
      </c>
      <c r="F47" s="735">
        <v>255930887.58922669</v>
      </c>
      <c r="G47" s="735">
        <v>220819340.5655205</v>
      </c>
      <c r="H47" s="735">
        <v>4674739.756737222</v>
      </c>
      <c r="I47" s="735">
        <v>336583.62533601187</v>
      </c>
      <c r="J47" s="735">
        <v>157476765.58299148</v>
      </c>
      <c r="K47" s="735">
        <v>58331251.600455932</v>
      </c>
      <c r="L47" s="735">
        <v>14972473.599430501</v>
      </c>
      <c r="M47" s="735">
        <v>4588386.4726380575</v>
      </c>
      <c r="N47" s="121"/>
      <c r="O47" s="121" t="s">
        <v>1139</v>
      </c>
      <c r="P47" s="6"/>
      <c r="Q47" s="2"/>
      <c r="R47" s="735">
        <v>2500975.9726365847</v>
      </c>
      <c r="S47" s="735">
        <v>2535334.7792521794</v>
      </c>
      <c r="T47" s="735">
        <v>4193614.945806867</v>
      </c>
      <c r="U47" s="735">
        <v>558221.69948317611</v>
      </c>
      <c r="V47" s="735">
        <v>595939.72961361427</v>
      </c>
      <c r="W47" s="735">
        <v>20139073.424275573</v>
      </c>
      <c r="X47" s="735">
        <v>11674386.843917564</v>
      </c>
      <c r="Y47" s="735">
        <v>19414.808151872687</v>
      </c>
      <c r="Z47" s="735">
        <v>8445271.7722061388</v>
      </c>
      <c r="AA47" s="735">
        <v>16174627.796466818</v>
      </c>
      <c r="AB47" s="735">
        <v>1237712.7711903204</v>
      </c>
      <c r="AC47" s="104">
        <v>6713329.056306378</v>
      </c>
      <c r="AD47" s="115">
        <v>1407184.305734959</v>
      </c>
      <c r="AE47" s="115">
        <v>5234187.0139114885</v>
      </c>
      <c r="AF47" s="115">
        <v>1237712.7711903204</v>
      </c>
    </row>
    <row r="48" spans="1:32" ht="18" customHeight="1">
      <c r="A48" s="121"/>
      <c r="B48" s="121" t="s">
        <v>1140</v>
      </c>
      <c r="C48" s="6"/>
      <c r="D48" s="2"/>
      <c r="E48" s="735">
        <v>62530474.306007721</v>
      </c>
      <c r="F48" s="735">
        <v>58579527.267648123</v>
      </c>
      <c r="G48" s="735">
        <v>48526010.785109527</v>
      </c>
      <c r="H48" s="735">
        <v>4862503.7448166804</v>
      </c>
      <c r="I48" s="735">
        <v>417648.87424348545</v>
      </c>
      <c r="J48" s="735">
        <v>25106336.413653828</v>
      </c>
      <c r="K48" s="735">
        <v>18139521.752395518</v>
      </c>
      <c r="L48" s="735">
        <v>4612257.8025766024</v>
      </c>
      <c r="M48" s="735">
        <v>1437000.2313623617</v>
      </c>
      <c r="N48" s="121"/>
      <c r="O48" s="121" t="s">
        <v>1140</v>
      </c>
      <c r="P48" s="6"/>
      <c r="Q48" s="2"/>
      <c r="R48" s="735">
        <v>766257.5132588452</v>
      </c>
      <c r="S48" s="735">
        <v>600681.15990110452</v>
      </c>
      <c r="T48" s="735">
        <v>1369124.5205635184</v>
      </c>
      <c r="U48" s="735">
        <v>289954.92715813912</v>
      </c>
      <c r="V48" s="735">
        <v>149239.4503326313</v>
      </c>
      <c r="W48" s="735">
        <v>5441258.6799619719</v>
      </c>
      <c r="X48" s="735">
        <v>3635229.5394801144</v>
      </c>
      <c r="Y48" s="735">
        <v>1528.2550000000001</v>
      </c>
      <c r="Z48" s="735">
        <v>1804500.8854818561</v>
      </c>
      <c r="AA48" s="735">
        <v>4904023.2211103998</v>
      </c>
      <c r="AB48" s="735">
        <v>953076.18275075825</v>
      </c>
      <c r="AC48" s="104">
        <v>3021710.1440390488</v>
      </c>
      <c r="AD48" s="115">
        <v>227054.82688647835</v>
      </c>
      <c r="AE48" s="115">
        <v>762203.21916425519</v>
      </c>
      <c r="AF48" s="115">
        <v>953076.18275075825</v>
      </c>
    </row>
    <row r="49" spans="1:32" ht="18" customHeight="1">
      <c r="A49" s="121"/>
      <c r="B49" s="661" t="s">
        <v>746</v>
      </c>
      <c r="C49" s="6"/>
      <c r="D49" s="2"/>
      <c r="E49" s="735">
        <v>17125919.034546979</v>
      </c>
      <c r="F49" s="735">
        <v>15808313.371724982</v>
      </c>
      <c r="G49" s="735">
        <v>12963063.669552976</v>
      </c>
      <c r="H49" s="735">
        <v>797872.96489778662</v>
      </c>
      <c r="I49" s="736">
        <v>27341.478827252671</v>
      </c>
      <c r="J49" s="735">
        <v>6944942.2853762461</v>
      </c>
      <c r="K49" s="735">
        <v>5192906.9404516891</v>
      </c>
      <c r="L49" s="735">
        <v>2136422.0208734008</v>
      </c>
      <c r="M49" s="735">
        <v>707701.14048636251</v>
      </c>
      <c r="N49" s="121"/>
      <c r="O49" s="661" t="s">
        <v>746</v>
      </c>
      <c r="P49" s="6"/>
      <c r="Q49" s="2"/>
      <c r="R49" s="735">
        <v>102491.48370153547</v>
      </c>
      <c r="S49" s="735">
        <v>311767.98202676006</v>
      </c>
      <c r="T49" s="735">
        <v>819513.57631196489</v>
      </c>
      <c r="U49" s="735">
        <v>194947.83834677815</v>
      </c>
      <c r="V49" s="735">
        <v>0</v>
      </c>
      <c r="W49" s="735">
        <v>708827.68129860028</v>
      </c>
      <c r="X49" s="735">
        <v>19626.17351259659</v>
      </c>
      <c r="Y49" s="735">
        <v>12649.539135110737</v>
      </c>
      <c r="Z49" s="735">
        <v>676551.96865089284</v>
      </c>
      <c r="AA49" s="735">
        <v>1341017.6000640299</v>
      </c>
      <c r="AB49" s="735">
        <v>23411.937242031596</v>
      </c>
      <c r="AC49" s="104">
        <v>684044.18231430894</v>
      </c>
      <c r="AD49" s="115">
        <v>25653.959439581547</v>
      </c>
      <c r="AE49" s="115">
        <v>74310.396557065556</v>
      </c>
      <c r="AF49" s="115">
        <v>23411.937242031596</v>
      </c>
    </row>
    <row r="50" spans="1:32" ht="18" customHeight="1">
      <c r="A50" s="1049" t="s">
        <v>747</v>
      </c>
      <c r="B50" s="1049"/>
      <c r="C50" s="6"/>
      <c r="D50" s="2"/>
      <c r="E50" s="735">
        <v>9313930.6156420223</v>
      </c>
      <c r="F50" s="735">
        <v>7505968.2946161479</v>
      </c>
      <c r="G50" s="735">
        <v>6542297.8110484844</v>
      </c>
      <c r="H50" s="735">
        <v>262803.27661140112</v>
      </c>
      <c r="I50" s="735">
        <v>0</v>
      </c>
      <c r="J50" s="735">
        <v>2899001.8991469909</v>
      </c>
      <c r="K50" s="735">
        <v>3380492.6352900937</v>
      </c>
      <c r="L50" s="735">
        <v>347978.84181457089</v>
      </c>
      <c r="M50" s="735">
        <v>37403.152258023809</v>
      </c>
      <c r="N50" s="1049" t="s">
        <v>747</v>
      </c>
      <c r="O50" s="1049"/>
      <c r="P50" s="6"/>
      <c r="Q50" s="2"/>
      <c r="R50" s="735">
        <v>14171.344303209911</v>
      </c>
      <c r="S50" s="735">
        <v>139032.3107038702</v>
      </c>
      <c r="T50" s="735">
        <v>116425.6655780774</v>
      </c>
      <c r="U50" s="735">
        <v>39528.868971389595</v>
      </c>
      <c r="V50" s="736">
        <v>1417.5</v>
      </c>
      <c r="W50" s="735">
        <v>615691.64175309276</v>
      </c>
      <c r="X50" s="736">
        <v>544.68299999999999</v>
      </c>
      <c r="Y50" s="736">
        <v>0</v>
      </c>
      <c r="Z50" s="735">
        <v>615146.9587530928</v>
      </c>
      <c r="AA50" s="735">
        <v>1832268.4710258737</v>
      </c>
      <c r="AB50" s="735">
        <v>24306.15</v>
      </c>
      <c r="AC50" s="104">
        <v>1338967.5706937215</v>
      </c>
      <c r="AD50" s="115">
        <v>19449.464221319722</v>
      </c>
      <c r="AE50" s="115">
        <v>98512.963068068348</v>
      </c>
      <c r="AF50" s="104">
        <v>24306.15</v>
      </c>
    </row>
    <row r="51" spans="1:32" ht="18" customHeight="1">
      <c r="A51" s="1045" t="s">
        <v>152</v>
      </c>
      <c r="B51" s="1045"/>
      <c r="C51" s="1045"/>
      <c r="D51" s="2"/>
      <c r="E51" s="745"/>
      <c r="F51" s="745"/>
      <c r="G51" s="745"/>
      <c r="H51" s="745"/>
      <c r="I51" s="745"/>
      <c r="J51" s="745"/>
      <c r="K51" s="745"/>
      <c r="L51" s="745"/>
      <c r="M51" s="745"/>
      <c r="N51" s="1045" t="s">
        <v>152</v>
      </c>
      <c r="O51" s="1045"/>
      <c r="P51" s="1045"/>
      <c r="Q51" s="2"/>
      <c r="R51" s="745"/>
      <c r="S51" s="745"/>
      <c r="T51" s="745"/>
      <c r="U51" s="745"/>
      <c r="V51" s="745"/>
      <c r="W51" s="745"/>
      <c r="X51" s="745"/>
      <c r="Y51" s="745"/>
      <c r="Z51" s="745"/>
      <c r="AA51" s="745"/>
      <c r="AB51" s="745"/>
      <c r="AD51" s="115"/>
      <c r="AE51" s="115"/>
    </row>
    <row r="52" spans="1:32" ht="18" customHeight="1">
      <c r="A52" s="1049" t="s">
        <v>748</v>
      </c>
      <c r="B52" s="1049" t="s">
        <v>748</v>
      </c>
      <c r="C52" s="647"/>
      <c r="D52" s="2"/>
      <c r="E52" s="745">
        <v>892836173.84402323</v>
      </c>
      <c r="F52" s="745">
        <v>847938796.58404768</v>
      </c>
      <c r="G52" s="735">
        <v>719820243.01172388</v>
      </c>
      <c r="H52" s="745">
        <v>19036445.740167003</v>
      </c>
      <c r="I52" s="745">
        <v>17976110.601881795</v>
      </c>
      <c r="J52" s="745">
        <v>417280625.3865875</v>
      </c>
      <c r="K52" s="745">
        <v>265527061.28308716</v>
      </c>
      <c r="L52" s="745">
        <v>55280167.121394292</v>
      </c>
      <c r="M52" s="745">
        <v>23250780.186295103</v>
      </c>
      <c r="N52" s="1049" t="s">
        <v>748</v>
      </c>
      <c r="O52" s="1049" t="s">
        <v>748</v>
      </c>
      <c r="P52" s="647"/>
      <c r="Q52" s="2"/>
      <c r="R52" s="745">
        <v>7427261.3828820968</v>
      </c>
      <c r="S52" s="745">
        <v>6027010.1058332641</v>
      </c>
      <c r="T52" s="745">
        <v>14334468.773726596</v>
      </c>
      <c r="U52" s="745">
        <v>2444319.29179161</v>
      </c>
      <c r="V52" s="745">
        <v>1796327.3808655511</v>
      </c>
      <c r="W52" s="745">
        <v>72838386.450929582</v>
      </c>
      <c r="X52" s="745">
        <v>39219512.410763435</v>
      </c>
      <c r="Y52" s="745">
        <v>465773.82891901972</v>
      </c>
      <c r="Z52" s="745">
        <v>33153100.211247038</v>
      </c>
      <c r="AA52" s="745">
        <v>54571313.776061215</v>
      </c>
      <c r="AB52" s="745">
        <v>9673936.5160857383</v>
      </c>
      <c r="AC52" s="104">
        <v>27844125.704006288</v>
      </c>
      <c r="AD52" s="115">
        <v>2731052.8352957256</v>
      </c>
      <c r="AE52" s="115">
        <v>12808108.5540241</v>
      </c>
      <c r="AF52" s="104">
        <v>9673936.5160857383</v>
      </c>
    </row>
    <row r="53" spans="1:32" ht="18" customHeight="1">
      <c r="A53" s="661"/>
      <c r="B53" s="661" t="s">
        <v>749</v>
      </c>
      <c r="C53" s="661"/>
      <c r="D53" s="122"/>
      <c r="E53" s="745">
        <v>338128622.78258246</v>
      </c>
      <c r="F53" s="745">
        <v>309485482.92006803</v>
      </c>
      <c r="G53" s="745">
        <v>263552572.2039381</v>
      </c>
      <c r="H53" s="745">
        <v>10036316.421698615</v>
      </c>
      <c r="I53" s="745">
        <v>1287045.9215823265</v>
      </c>
      <c r="J53" s="745">
        <v>157447854.08651841</v>
      </c>
      <c r="K53" s="745">
        <v>94781355.774138913</v>
      </c>
      <c r="L53" s="745">
        <v>24962107.318343587</v>
      </c>
      <c r="M53" s="745">
        <v>7458664.1429747213</v>
      </c>
      <c r="N53" s="661"/>
      <c r="O53" s="661" t="s">
        <v>749</v>
      </c>
      <c r="P53" s="661"/>
      <c r="Q53" s="122"/>
      <c r="R53" s="745">
        <v>2612196.5586571563</v>
      </c>
      <c r="S53" s="745">
        <v>4367012.3947274117</v>
      </c>
      <c r="T53" s="745">
        <v>8227678.2812760817</v>
      </c>
      <c r="U53" s="745">
        <v>1217651.5349042881</v>
      </c>
      <c r="V53" s="745">
        <v>1078904.4058039237</v>
      </c>
      <c r="W53" s="745">
        <v>20970803.39778683</v>
      </c>
      <c r="X53" s="745">
        <v>6169321.7297191974</v>
      </c>
      <c r="Y53" s="745">
        <v>277500.07743503741</v>
      </c>
      <c r="Z53" s="745">
        <v>14523981.590632604</v>
      </c>
      <c r="AA53" s="745">
        <v>32710070.011168372</v>
      </c>
      <c r="AB53" s="745">
        <v>4066930.1486545708</v>
      </c>
      <c r="AC53" s="104">
        <v>16932787.128836911</v>
      </c>
      <c r="AD53" s="115">
        <v>1659049.3358955302</v>
      </c>
      <c r="AE53" s="115">
        <v>7298383.179375262</v>
      </c>
      <c r="AF53" s="104">
        <v>4066930.1486545708</v>
      </c>
    </row>
    <row r="54" spans="1:32" ht="18" customHeight="1">
      <c r="A54" s="661"/>
      <c r="B54" s="661" t="s">
        <v>750</v>
      </c>
      <c r="C54" s="661"/>
      <c r="D54" s="122"/>
      <c r="E54" s="745">
        <v>291176587.86759549</v>
      </c>
      <c r="F54" s="745">
        <v>281980869.61128664</v>
      </c>
      <c r="G54" s="745">
        <v>241959737.3922641</v>
      </c>
      <c r="H54" s="745">
        <v>4966561.6715012519</v>
      </c>
      <c r="I54" s="745">
        <v>13240343.160299471</v>
      </c>
      <c r="J54" s="745">
        <v>139333424.58563185</v>
      </c>
      <c r="K54" s="745">
        <v>84419407.974831641</v>
      </c>
      <c r="L54" s="745">
        <v>18103170.370181244</v>
      </c>
      <c r="M54" s="745">
        <v>9611870.4764078837</v>
      </c>
      <c r="N54" s="661"/>
      <c r="O54" s="661" t="s">
        <v>750</v>
      </c>
      <c r="P54" s="661"/>
      <c r="Q54" s="122"/>
      <c r="R54" s="745">
        <v>2063200.5939965704</v>
      </c>
      <c r="S54" s="745">
        <v>1168771.7272423292</v>
      </c>
      <c r="T54" s="745">
        <v>4163802.0674448758</v>
      </c>
      <c r="U54" s="745">
        <v>789026.67268296459</v>
      </c>
      <c r="V54" s="745">
        <v>306498.8324066308</v>
      </c>
      <c r="W54" s="745">
        <v>21917961.848841172</v>
      </c>
      <c r="X54" s="745">
        <v>12570844.367863799</v>
      </c>
      <c r="Y54" s="745">
        <v>78022.695211312515</v>
      </c>
      <c r="Z54" s="745">
        <v>9269094.7857660539</v>
      </c>
      <c r="AA54" s="745">
        <v>11739327.732140606</v>
      </c>
      <c r="AB54" s="745">
        <v>2543609.4758319687</v>
      </c>
      <c r="AC54" s="104">
        <v>5673855.0287896618</v>
      </c>
      <c r="AD54" s="115">
        <v>538776.88984155492</v>
      </c>
      <c r="AE54" s="115">
        <v>2683508.5607030508</v>
      </c>
      <c r="AF54" s="104">
        <v>2543609.4758319687</v>
      </c>
    </row>
    <row r="55" spans="1:32" ht="18" customHeight="1">
      <c r="A55" s="661"/>
      <c r="B55" s="661" t="s">
        <v>751</v>
      </c>
      <c r="C55" s="661"/>
      <c r="D55" s="122"/>
      <c r="E55" s="745">
        <v>263530963.19384515</v>
      </c>
      <c r="F55" s="745">
        <v>256472444.05269206</v>
      </c>
      <c r="G55" s="745">
        <v>214307933.41552103</v>
      </c>
      <c r="H55" s="745">
        <v>4033567.6469671531</v>
      </c>
      <c r="I55" s="745">
        <v>3448721.52</v>
      </c>
      <c r="J55" s="745">
        <v>120499346.71443734</v>
      </c>
      <c r="K55" s="745">
        <v>86326297.534116507</v>
      </c>
      <c r="L55" s="745">
        <v>12214889.432869406</v>
      </c>
      <c r="M55" s="745">
        <v>6180245.5669125123</v>
      </c>
      <c r="N55" s="661"/>
      <c r="O55" s="661" t="s">
        <v>751</v>
      </c>
      <c r="P55" s="661"/>
      <c r="Q55" s="122"/>
      <c r="R55" s="745">
        <v>2751864.230228371</v>
      </c>
      <c r="S55" s="745">
        <v>491225.98386352987</v>
      </c>
      <c r="T55" s="745">
        <v>1942988.4250056345</v>
      </c>
      <c r="U55" s="745">
        <v>437641.08420435822</v>
      </c>
      <c r="V55" s="745">
        <v>410924.14265499619</v>
      </c>
      <c r="W55" s="745">
        <v>29949621.204301499</v>
      </c>
      <c r="X55" s="745">
        <v>20479346.313180454</v>
      </c>
      <c r="Y55" s="745">
        <v>110251.05627266972</v>
      </c>
      <c r="Z55" s="745">
        <v>9360023.8348483816</v>
      </c>
      <c r="AA55" s="745">
        <v>10121916.032752221</v>
      </c>
      <c r="AB55" s="745">
        <v>3063396.8915991979</v>
      </c>
      <c r="AC55" s="104">
        <v>5237483.5463797208</v>
      </c>
      <c r="AD55" s="115">
        <v>533226.60955864005</v>
      </c>
      <c r="AE55" s="115">
        <v>2826216.8139457996</v>
      </c>
      <c r="AF55" s="104">
        <v>3063396.8915991979</v>
      </c>
    </row>
    <row r="56" spans="1:32" ht="18" customHeight="1" thickBot="1">
      <c r="A56" s="1050" t="s">
        <v>752</v>
      </c>
      <c r="B56" s="1050"/>
      <c r="C56" s="662"/>
      <c r="D56" s="124"/>
      <c r="E56" s="751">
        <v>1026578626.5233753</v>
      </c>
      <c r="F56" s="751">
        <v>954735667.275998</v>
      </c>
      <c r="G56" s="751">
        <v>825304655.27006137</v>
      </c>
      <c r="H56" s="751">
        <v>31988667.228949446</v>
      </c>
      <c r="I56" s="751">
        <v>17491876.751908902</v>
      </c>
      <c r="J56" s="751">
        <v>462036611.94356638</v>
      </c>
      <c r="K56" s="751">
        <v>313787499.34563702</v>
      </c>
      <c r="L56" s="751">
        <v>57580053.650317557</v>
      </c>
      <c r="M56" s="751">
        <v>29128381.522053551</v>
      </c>
      <c r="N56" s="1050" t="s">
        <v>752</v>
      </c>
      <c r="O56" s="1050"/>
      <c r="P56" s="662"/>
      <c r="Q56" s="124"/>
      <c r="R56" s="751">
        <v>11198769.326592736</v>
      </c>
      <c r="S56" s="751">
        <v>4004454.912542955</v>
      </c>
      <c r="T56" s="751">
        <v>8403590.6546160392</v>
      </c>
      <c r="U56" s="751">
        <v>2682670.7969666971</v>
      </c>
      <c r="V56" s="751">
        <v>2162186.4375455915</v>
      </c>
      <c r="W56" s="751">
        <v>71850958.355616391</v>
      </c>
      <c r="X56" s="751">
        <v>41254718.151857682</v>
      </c>
      <c r="Y56" s="751">
        <v>703933.61452845181</v>
      </c>
      <c r="Z56" s="751">
        <v>29892306.589230232</v>
      </c>
      <c r="AA56" s="751">
        <v>81167208.464517504</v>
      </c>
      <c r="AB56" s="751">
        <v>9324249.217137903</v>
      </c>
      <c r="AC56" s="104">
        <v>49260892.5839094</v>
      </c>
      <c r="AD56" s="115">
        <v>3327831.7656871658</v>
      </c>
      <c r="AE56" s="115">
        <v>14323363.183412204</v>
      </c>
      <c r="AF56" s="104">
        <v>9324249.217137903</v>
      </c>
    </row>
    <row r="57" spans="1:32" s="273" customFormat="1" ht="30" customHeight="1">
      <c r="A57" s="272"/>
      <c r="B57" s="272"/>
      <c r="C57" s="272"/>
      <c r="D57" s="272"/>
      <c r="E57" s="272"/>
      <c r="F57" s="272"/>
      <c r="G57" s="272"/>
      <c r="H57" s="272"/>
      <c r="K57" s="274"/>
      <c r="L57" s="274"/>
      <c r="M57" s="274"/>
      <c r="N57" s="1074" t="s">
        <v>1093</v>
      </c>
      <c r="O57" s="1074"/>
      <c r="P57" s="1074"/>
      <c r="Q57" s="1074"/>
      <c r="R57" s="1074"/>
      <c r="S57" s="1074"/>
      <c r="T57" s="1074"/>
      <c r="U57" s="1074"/>
      <c r="V57" s="1074"/>
      <c r="W57" s="1074" t="s">
        <v>1092</v>
      </c>
      <c r="X57" s="1074"/>
      <c r="Y57" s="1074"/>
      <c r="Z57" s="1074"/>
      <c r="AA57" s="1116"/>
      <c r="AB57" s="1116"/>
    </row>
    <row r="58" spans="1:32">
      <c r="A58" s="104"/>
      <c r="K58" s="108"/>
      <c r="L58" s="108"/>
      <c r="M58" s="108"/>
    </row>
    <row r="59" spans="1:32">
      <c r="K59" s="108"/>
      <c r="L59" s="108"/>
      <c r="M59" s="108"/>
    </row>
    <row r="60" spans="1:32">
      <c r="K60" s="108"/>
      <c r="L60" s="108"/>
      <c r="M60" s="108"/>
    </row>
    <row r="61" spans="1:32">
      <c r="K61" s="108"/>
      <c r="L61" s="108"/>
      <c r="M61" s="108"/>
    </row>
    <row r="62" spans="1:32">
      <c r="K62" s="108"/>
      <c r="L62" s="108"/>
      <c r="M62" s="108"/>
    </row>
    <row r="63" spans="1:32">
      <c r="B63" s="121" t="s">
        <v>1141</v>
      </c>
      <c r="E63" s="104">
        <f>E40+E41</f>
        <v>208477043.25401288</v>
      </c>
      <c r="F63" s="104">
        <f t="shared" ref="F63:M63" si="1">F40+F41</f>
        <v>194379655.04570574</v>
      </c>
      <c r="G63" s="104">
        <f t="shared" si="1"/>
        <v>173941285.24774769</v>
      </c>
      <c r="H63" s="104">
        <f t="shared" si="1"/>
        <v>8753319.525479164</v>
      </c>
      <c r="I63" s="104">
        <f t="shared" si="1"/>
        <v>4689132.7238263693</v>
      </c>
      <c r="J63" s="104">
        <f t="shared" si="1"/>
        <v>92887499.736847982</v>
      </c>
      <c r="K63" s="104">
        <f t="shared" si="1"/>
        <v>67611333.261594176</v>
      </c>
      <c r="L63" s="104">
        <f t="shared" si="1"/>
        <v>10953905.063504566</v>
      </c>
      <c r="M63" s="104">
        <f t="shared" si="1"/>
        <v>4912261.1221186519</v>
      </c>
      <c r="O63" s="121" t="s">
        <v>1141</v>
      </c>
      <c r="R63" s="104">
        <f>R40+R41</f>
        <v>1690215.0356085666</v>
      </c>
      <c r="S63" s="104">
        <f t="shared" ref="S63:AB63" si="2">S40+S41</f>
        <v>1321320.2721612488</v>
      </c>
      <c r="T63" s="104">
        <f t="shared" si="2"/>
        <v>2190412.0503489822</v>
      </c>
      <c r="U63" s="104">
        <f t="shared" si="2"/>
        <v>684763.48592075694</v>
      </c>
      <c r="V63" s="104">
        <f t="shared" si="2"/>
        <v>154933.09734636283</v>
      </c>
      <c r="W63" s="104">
        <f t="shared" si="2"/>
        <v>9484464.7344534919</v>
      </c>
      <c r="X63" s="104">
        <f t="shared" si="2"/>
        <v>2506623.4335020008</v>
      </c>
      <c r="Y63" s="104">
        <f t="shared" si="2"/>
        <v>233497.61097027801</v>
      </c>
      <c r="Z63" s="104">
        <f t="shared" si="2"/>
        <v>6744343.6899812073</v>
      </c>
      <c r="AA63" s="104">
        <f t="shared" si="2"/>
        <v>15120801.813114736</v>
      </c>
      <c r="AB63" s="104">
        <f t="shared" si="2"/>
        <v>1023413.604807612</v>
      </c>
    </row>
    <row r="64" spans="1:32">
      <c r="K64" s="108"/>
      <c r="L64" s="108"/>
      <c r="M64" s="108"/>
    </row>
    <row r="65" spans="1:17">
      <c r="K65" s="108"/>
      <c r="L65" s="108"/>
      <c r="M65" s="108"/>
    </row>
    <row r="66" spans="1:17">
      <c r="K66" s="108"/>
      <c r="L66" s="108"/>
      <c r="M66" s="108"/>
    </row>
    <row r="67" spans="1:17" ht="15">
      <c r="A67" s="104"/>
      <c r="B67" s="104"/>
      <c r="C67" s="104"/>
      <c r="D67" s="104"/>
      <c r="K67" s="108"/>
      <c r="L67" s="108"/>
      <c r="M67" s="108"/>
      <c r="N67" s="104"/>
      <c r="O67" s="104"/>
      <c r="P67" s="104"/>
      <c r="Q67" s="104"/>
    </row>
    <row r="68" spans="1:17" ht="15">
      <c r="A68" s="104"/>
      <c r="B68" s="104"/>
      <c r="C68" s="104"/>
      <c r="D68" s="104"/>
      <c r="K68" s="108"/>
      <c r="L68" s="108"/>
      <c r="M68" s="108"/>
      <c r="N68" s="104"/>
      <c r="O68" s="104"/>
      <c r="P68" s="104"/>
      <c r="Q68" s="104"/>
    </row>
    <row r="69" spans="1:17" ht="15">
      <c r="A69" s="104"/>
      <c r="B69" s="104"/>
      <c r="C69" s="104"/>
      <c r="D69" s="104"/>
      <c r="K69" s="108"/>
      <c r="L69" s="108"/>
      <c r="M69" s="108"/>
      <c r="N69" s="104"/>
      <c r="O69" s="104"/>
      <c r="P69" s="104"/>
      <c r="Q69" s="104"/>
    </row>
    <row r="70" spans="1:17" ht="15">
      <c r="A70" s="104"/>
      <c r="B70" s="104"/>
      <c r="C70" s="104"/>
      <c r="D70" s="104"/>
      <c r="K70" s="108"/>
      <c r="L70" s="108"/>
      <c r="M70" s="108"/>
      <c r="N70" s="104"/>
      <c r="O70" s="104"/>
      <c r="P70" s="104"/>
      <c r="Q70" s="104"/>
    </row>
    <row r="71" spans="1:17" ht="15">
      <c r="A71" s="104"/>
      <c r="B71" s="104"/>
      <c r="C71" s="104"/>
      <c r="D71" s="104"/>
      <c r="K71" s="108"/>
      <c r="L71" s="108"/>
      <c r="M71" s="108"/>
      <c r="N71" s="104"/>
      <c r="O71" s="104"/>
      <c r="P71" s="104"/>
      <c r="Q71" s="104"/>
    </row>
    <row r="72" spans="1:17" ht="15">
      <c r="A72" s="104"/>
      <c r="B72" s="104"/>
      <c r="C72" s="104"/>
      <c r="D72" s="104"/>
      <c r="K72" s="108"/>
      <c r="L72" s="108"/>
      <c r="M72" s="108"/>
      <c r="N72" s="104"/>
      <c r="O72" s="104"/>
      <c r="P72" s="104"/>
      <c r="Q72" s="104"/>
    </row>
    <row r="73" spans="1:17" ht="15">
      <c r="A73" s="104"/>
      <c r="B73" s="104"/>
      <c r="C73" s="104"/>
      <c r="D73" s="104"/>
      <c r="K73" s="108"/>
      <c r="L73" s="108"/>
      <c r="M73" s="108"/>
      <c r="N73" s="104"/>
      <c r="O73" s="104"/>
      <c r="P73" s="104"/>
      <c r="Q73" s="104"/>
    </row>
    <row r="74" spans="1:17" ht="15">
      <c r="A74" s="104"/>
      <c r="B74" s="104"/>
      <c r="C74" s="104"/>
      <c r="D74" s="104"/>
      <c r="K74" s="108"/>
      <c r="L74" s="108"/>
      <c r="M74" s="108"/>
      <c r="N74" s="104"/>
      <c r="O74" s="104"/>
      <c r="P74" s="104"/>
      <c r="Q74" s="104"/>
    </row>
    <row r="75" spans="1:17" ht="15">
      <c r="A75" s="104"/>
      <c r="B75" s="104"/>
      <c r="C75" s="104"/>
      <c r="D75" s="104"/>
      <c r="K75" s="108"/>
      <c r="L75" s="108"/>
      <c r="M75" s="108"/>
      <c r="N75" s="104"/>
      <c r="O75" s="104"/>
      <c r="P75" s="104"/>
      <c r="Q75" s="104"/>
    </row>
    <row r="76" spans="1:17" ht="15">
      <c r="A76" s="104"/>
      <c r="B76" s="104"/>
      <c r="C76" s="104"/>
      <c r="D76" s="104"/>
      <c r="K76" s="108"/>
      <c r="L76" s="108"/>
      <c r="M76" s="108"/>
      <c r="N76" s="104"/>
      <c r="O76" s="104"/>
      <c r="P76" s="104"/>
      <c r="Q76" s="104"/>
    </row>
  </sheetData>
  <mergeCells count="72">
    <mergeCell ref="A12:C12"/>
    <mergeCell ref="A14:C14"/>
    <mergeCell ref="A13:C13"/>
    <mergeCell ref="N29:P29"/>
    <mergeCell ref="A20:C20"/>
    <mergeCell ref="N20:P20"/>
    <mergeCell ref="A21:C21"/>
    <mergeCell ref="N21:P21"/>
    <mergeCell ref="A22:C22"/>
    <mergeCell ref="N22:P22"/>
    <mergeCell ref="A24:C24"/>
    <mergeCell ref="N24:P24"/>
    <mergeCell ref="A23:C23"/>
    <mergeCell ref="A25:C25"/>
    <mergeCell ref="N23:P23"/>
    <mergeCell ref="N25:P25"/>
    <mergeCell ref="N35:P35"/>
    <mergeCell ref="A26:C26"/>
    <mergeCell ref="N26:P26"/>
    <mergeCell ref="A35:C35"/>
    <mergeCell ref="A29:C29"/>
    <mergeCell ref="A36:B36"/>
    <mergeCell ref="A51:C51"/>
    <mergeCell ref="N51:P51"/>
    <mergeCell ref="N36:O36"/>
    <mergeCell ref="N52:O52"/>
    <mergeCell ref="N56:O56"/>
    <mergeCell ref="A56:B56"/>
    <mergeCell ref="A52:B52"/>
    <mergeCell ref="A50:B50"/>
    <mergeCell ref="N50:O50"/>
    <mergeCell ref="N57:V57"/>
    <mergeCell ref="W57:AB57"/>
    <mergeCell ref="A8:C8"/>
    <mergeCell ref="A1:H1"/>
    <mergeCell ref="N3:P5"/>
    <mergeCell ref="A10:C10"/>
    <mergeCell ref="A9:C9"/>
    <mergeCell ref="N7:P7"/>
    <mergeCell ref="A6:C6"/>
    <mergeCell ref="O1:V1"/>
    <mergeCell ref="E3:E5"/>
    <mergeCell ref="N8:P8"/>
    <mergeCell ref="F4:F5"/>
    <mergeCell ref="N10:P10"/>
    <mergeCell ref="A7:C7"/>
    <mergeCell ref="N6:P6"/>
    <mergeCell ref="A3:C5"/>
    <mergeCell ref="A11:C11"/>
    <mergeCell ref="N9:P9"/>
    <mergeCell ref="N19:P19"/>
    <mergeCell ref="A18:C18"/>
    <mergeCell ref="N17:P17"/>
    <mergeCell ref="A19:C19"/>
    <mergeCell ref="N16:P16"/>
    <mergeCell ref="N11:P11"/>
    <mergeCell ref="N18:P18"/>
    <mergeCell ref="N12:P12"/>
    <mergeCell ref="A17:C17"/>
    <mergeCell ref="N15:P15"/>
    <mergeCell ref="A15:C15"/>
    <mergeCell ref="A16:C16"/>
    <mergeCell ref="N14:P14"/>
    <mergeCell ref="N13:P13"/>
    <mergeCell ref="AB3:AB5"/>
    <mergeCell ref="R4:V4"/>
    <mergeCell ref="R3:Z3"/>
    <mergeCell ref="F3:M3"/>
    <mergeCell ref="G4:K4"/>
    <mergeCell ref="L4:M4"/>
    <mergeCell ref="AA3:AA5"/>
    <mergeCell ref="W4:Z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3" max="42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BA74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104" customWidth="1"/>
    <col min="9" max="13" width="18.28515625" style="104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5.28515625" style="104" customWidth="1"/>
    <col min="23" max="23" width="16.140625" style="104" customWidth="1"/>
    <col min="24" max="24" width="17.5703125" style="104" customWidth="1"/>
    <col min="25" max="27" width="16.140625" style="104" customWidth="1"/>
    <col min="28" max="28" width="18.28515625" style="104" customWidth="1"/>
    <col min="29" max="29" width="9.140625" style="104"/>
    <col min="30" max="30" width="14.140625" style="104" bestFit="1" customWidth="1"/>
    <col min="31" max="31" width="9.28515625" style="104" bestFit="1" customWidth="1"/>
    <col min="32" max="32" width="14.140625" style="104" bestFit="1" customWidth="1"/>
    <col min="33" max="33" width="15.42578125" style="104" bestFit="1" customWidth="1"/>
    <col min="34" max="34" width="14.140625" style="104" bestFit="1" customWidth="1"/>
    <col min="35" max="36" width="9.28515625" style="104" bestFit="1" customWidth="1"/>
    <col min="37" max="16384" width="9.140625" style="104"/>
  </cols>
  <sheetData>
    <row r="1" spans="1:36" s="103" customFormat="1" ht="28.5" customHeight="1">
      <c r="A1" s="1070" t="s">
        <v>514</v>
      </c>
      <c r="B1" s="1070"/>
      <c r="C1" s="1070"/>
      <c r="D1" s="1070"/>
      <c r="E1" s="1070"/>
      <c r="F1" s="1070"/>
      <c r="G1" s="1070"/>
      <c r="H1" s="1070"/>
      <c r="I1" s="1048" t="s">
        <v>231</v>
      </c>
      <c r="J1" s="1048"/>
      <c r="K1" s="1048"/>
      <c r="L1" s="1048"/>
      <c r="M1" s="1048"/>
      <c r="N1" s="1070" t="s">
        <v>514</v>
      </c>
      <c r="O1" s="1070"/>
      <c r="P1" s="1070"/>
      <c r="Q1" s="1070"/>
      <c r="R1" s="1070"/>
      <c r="S1" s="1070"/>
      <c r="T1" s="1070"/>
      <c r="U1" s="1070"/>
      <c r="V1" s="1070"/>
      <c r="W1" s="102" t="s">
        <v>300</v>
      </c>
      <c r="X1" s="102"/>
      <c r="Z1" s="102"/>
      <c r="AA1" s="102"/>
      <c r="AB1" s="160"/>
    </row>
    <row r="2" spans="1:36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711"/>
      <c r="M2" s="107" t="s">
        <v>323</v>
      </c>
      <c r="N2" s="161"/>
      <c r="O2" s="161"/>
      <c r="P2" s="161"/>
      <c r="Q2" s="161"/>
      <c r="R2" s="161"/>
      <c r="S2" s="161"/>
      <c r="T2" s="161"/>
      <c r="U2" s="161"/>
      <c r="AA2" s="711"/>
      <c r="AB2" s="107" t="s">
        <v>323</v>
      </c>
    </row>
    <row r="3" spans="1:36" s="268" customFormat="1" ht="15" customHeight="1">
      <c r="A3" s="1127" t="s">
        <v>1</v>
      </c>
      <c r="B3" s="1127"/>
      <c r="C3" s="1127"/>
      <c r="D3" s="687"/>
      <c r="E3" s="1051" t="s">
        <v>1263</v>
      </c>
      <c r="F3" s="1121" t="s">
        <v>159</v>
      </c>
      <c r="G3" s="1122"/>
      <c r="H3" s="1122"/>
      <c r="I3" s="1122"/>
      <c r="J3" s="1122"/>
      <c r="K3" s="1122"/>
      <c r="L3" s="1122"/>
      <c r="M3" s="1122"/>
      <c r="N3" s="1127" t="s">
        <v>1</v>
      </c>
      <c r="O3" s="1127"/>
      <c r="P3" s="1127"/>
      <c r="Q3" s="267"/>
      <c r="R3" s="1121" t="s">
        <v>118</v>
      </c>
      <c r="S3" s="1122"/>
      <c r="T3" s="1122"/>
      <c r="U3" s="1122"/>
      <c r="V3" s="1122"/>
      <c r="W3" s="1122"/>
      <c r="X3" s="1122"/>
      <c r="Y3" s="1122"/>
      <c r="Z3" s="1123"/>
      <c r="AA3" s="1051" t="s">
        <v>1258</v>
      </c>
      <c r="AB3" s="1054" t="s">
        <v>1259</v>
      </c>
    </row>
    <row r="4" spans="1:36" s="268" customFormat="1" ht="15" customHeight="1">
      <c r="A4" s="1128"/>
      <c r="B4" s="1128"/>
      <c r="C4" s="1128"/>
      <c r="D4" s="688"/>
      <c r="E4" s="1052"/>
      <c r="F4" s="1130" t="s">
        <v>1264</v>
      </c>
      <c r="G4" s="1124" t="s">
        <v>160</v>
      </c>
      <c r="H4" s="1125"/>
      <c r="I4" s="1125"/>
      <c r="J4" s="1125"/>
      <c r="K4" s="1126"/>
      <c r="L4" s="1124" t="s">
        <v>1096</v>
      </c>
      <c r="M4" s="1126"/>
      <c r="N4" s="1128"/>
      <c r="O4" s="1128"/>
      <c r="P4" s="1128"/>
      <c r="Q4" s="269"/>
      <c r="R4" s="1118" t="s">
        <v>1265</v>
      </c>
      <c r="S4" s="1119"/>
      <c r="T4" s="1119"/>
      <c r="U4" s="1119"/>
      <c r="V4" s="1120"/>
      <c r="W4" s="1119" t="s">
        <v>1091</v>
      </c>
      <c r="X4" s="1119"/>
      <c r="Y4" s="1119"/>
      <c r="Z4" s="1120"/>
      <c r="AA4" s="1052"/>
      <c r="AB4" s="1055"/>
    </row>
    <row r="5" spans="1:36" s="269" customFormat="1" ht="48.75" customHeight="1">
      <c r="A5" s="1129"/>
      <c r="B5" s="1129"/>
      <c r="C5" s="1129"/>
      <c r="D5" s="689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129"/>
      <c r="O5" s="1129"/>
      <c r="P5" s="1129"/>
      <c r="Q5" s="689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36" s="115" customFormat="1" ht="13.5" hidden="1" customHeight="1">
      <c r="A6" s="1066" t="s">
        <v>779</v>
      </c>
      <c r="B6" s="1066"/>
      <c r="C6" s="1066"/>
      <c r="D6" s="111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115159176</v>
      </c>
      <c r="M6" s="113">
        <v>38654505</v>
      </c>
      <c r="N6" s="1066" t="s">
        <v>779</v>
      </c>
      <c r="O6" s="1066"/>
      <c r="P6" s="1066"/>
      <c r="Q6" s="2"/>
      <c r="R6" s="112">
        <v>13161363.5</v>
      </c>
      <c r="S6" s="113">
        <v>9300868.9700000007</v>
      </c>
      <c r="T6" s="113">
        <v>24730148.800000001</v>
      </c>
      <c r="U6" s="113">
        <v>14357118.5</v>
      </c>
      <c r="V6" s="113">
        <v>14955171</v>
      </c>
      <c r="W6" s="113">
        <v>104326441</v>
      </c>
      <c r="X6" s="163" t="s">
        <v>66</v>
      </c>
      <c r="Y6" s="163" t="s">
        <v>66</v>
      </c>
      <c r="Z6" s="113">
        <v>104326441</v>
      </c>
      <c r="AA6" s="113">
        <v>76453319</v>
      </c>
      <c r="AB6" s="113">
        <v>9054729</v>
      </c>
    </row>
    <row r="7" spans="1:36" s="115" customFormat="1" ht="13.5" hidden="1" customHeight="1">
      <c r="A7" s="1045" t="s">
        <v>780</v>
      </c>
      <c r="B7" s="1045"/>
      <c r="C7" s="1045"/>
      <c r="D7" s="111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128972230.68458322</v>
      </c>
      <c r="M7" s="117">
        <v>65227930.940402821</v>
      </c>
      <c r="N7" s="1045" t="s">
        <v>780</v>
      </c>
      <c r="O7" s="1045"/>
      <c r="P7" s="1045"/>
      <c r="Q7" s="2"/>
      <c r="R7" s="116">
        <v>14934836.423175786</v>
      </c>
      <c r="S7" s="117">
        <v>8358378.8585563535</v>
      </c>
      <c r="T7" s="117">
        <v>20710325.182485808</v>
      </c>
      <c r="U7" s="117">
        <v>6131037.8917467138</v>
      </c>
      <c r="V7" s="117">
        <v>13399372.418269351</v>
      </c>
      <c r="W7" s="117">
        <v>162400101.85289735</v>
      </c>
      <c r="X7" s="164" t="s">
        <v>66</v>
      </c>
      <c r="Y7" s="117">
        <v>210348.96994636179</v>
      </c>
      <c r="Z7" s="117">
        <v>162189752.88295099</v>
      </c>
      <c r="AA7" s="117">
        <v>78676303.587583244</v>
      </c>
      <c r="AB7" s="117">
        <v>18379616.300594278</v>
      </c>
    </row>
    <row r="8" spans="1:36" s="115" customFormat="1" ht="13.5" hidden="1" customHeight="1">
      <c r="A8" s="1045" t="s">
        <v>1202</v>
      </c>
      <c r="B8" s="1045"/>
      <c r="C8" s="1045"/>
      <c r="D8" s="111"/>
      <c r="E8" s="116">
        <v>948584982</v>
      </c>
      <c r="F8" s="117"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281966764</v>
      </c>
      <c r="M8" s="117">
        <v>82824847</v>
      </c>
      <c r="N8" s="1045" t="s">
        <v>1202</v>
      </c>
      <c r="O8" s="1045"/>
      <c r="P8" s="1045"/>
      <c r="Q8" s="2"/>
      <c r="R8" s="116">
        <v>15951384</v>
      </c>
      <c r="S8" s="117">
        <v>12407920</v>
      </c>
      <c r="T8" s="117">
        <v>114995367.11999992</v>
      </c>
      <c r="U8" s="117">
        <v>30836771.879999924</v>
      </c>
      <c r="V8" s="117">
        <v>24950474</v>
      </c>
      <c r="W8" s="117">
        <v>6398044</v>
      </c>
      <c r="X8" s="164" t="s">
        <v>66</v>
      </c>
      <c r="Y8" s="164" t="s">
        <v>66</v>
      </c>
      <c r="Z8" s="117">
        <v>6398044</v>
      </c>
      <c r="AA8" s="117">
        <v>11727329</v>
      </c>
      <c r="AB8" s="117">
        <v>1099915</v>
      </c>
    </row>
    <row r="9" spans="1:36" s="115" customFormat="1" ht="13.5" hidden="1" customHeight="1">
      <c r="A9" s="1045" t="s">
        <v>1203</v>
      </c>
      <c r="B9" s="1045"/>
      <c r="C9" s="1045"/>
      <c r="D9" s="111"/>
      <c r="E9" s="158">
        <v>887937777.42154884</v>
      </c>
      <c r="F9" s="157">
        <v>868414421.03194356</v>
      </c>
      <c r="G9" s="157">
        <v>647532310.41547668</v>
      </c>
      <c r="H9" s="157">
        <v>52581956.153102256</v>
      </c>
      <c r="I9" s="157">
        <v>10688689.552511062</v>
      </c>
      <c r="J9" s="157">
        <v>276449626.26490414</v>
      </c>
      <c r="K9" s="157">
        <v>307812038.4449591</v>
      </c>
      <c r="L9" s="157">
        <v>121604697.7510175</v>
      </c>
      <c r="M9" s="157">
        <v>54210746.42529235</v>
      </c>
      <c r="N9" s="1045" t="s">
        <v>1203</v>
      </c>
      <c r="O9" s="1045"/>
      <c r="P9" s="1045"/>
      <c r="Q9" s="2"/>
      <c r="R9" s="116">
        <v>9975501.050405724</v>
      </c>
      <c r="S9" s="117">
        <v>7094721.0586746205</v>
      </c>
      <c r="T9" s="117">
        <v>19192127.933018804</v>
      </c>
      <c r="U9" s="117">
        <v>23702336.870805494</v>
      </c>
      <c r="V9" s="117">
        <v>7167053.1466036355</v>
      </c>
      <c r="W9" s="117">
        <v>99539624.131666765</v>
      </c>
      <c r="X9" s="164" t="s">
        <v>66</v>
      </c>
      <c r="Y9" s="117">
        <v>262211.26621657744</v>
      </c>
      <c r="Z9" s="117">
        <v>99277412.865450189</v>
      </c>
      <c r="AA9" s="117">
        <v>56690793.854573004</v>
      </c>
      <c r="AB9" s="117">
        <v>37167437.464967608</v>
      </c>
    </row>
    <row r="10" spans="1:36" s="115" customFormat="1" ht="13.5" hidden="1" customHeight="1">
      <c r="A10" s="1045" t="s">
        <v>1204</v>
      </c>
      <c r="B10" s="1045"/>
      <c r="C10" s="1045"/>
      <c r="D10" s="111"/>
      <c r="E10" s="158">
        <v>1094008385.2415526</v>
      </c>
      <c r="F10" s="157">
        <v>1050978800.6989181</v>
      </c>
      <c r="G10" s="157">
        <v>817188245.88725257</v>
      </c>
      <c r="H10" s="157">
        <v>141809653.47389013</v>
      </c>
      <c r="I10" s="157">
        <v>20316280.878726214</v>
      </c>
      <c r="J10" s="157">
        <v>296025460.82286692</v>
      </c>
      <c r="K10" s="157">
        <v>359036850.71176863</v>
      </c>
      <c r="L10" s="157">
        <v>118356200.48719232</v>
      </c>
      <c r="M10" s="157">
        <v>56668654.987001732</v>
      </c>
      <c r="N10" s="1045" t="s">
        <v>1204</v>
      </c>
      <c r="O10" s="1045"/>
      <c r="P10" s="1045"/>
      <c r="Q10" s="2"/>
      <c r="R10" s="116">
        <v>18549099.55864086</v>
      </c>
      <c r="S10" s="117">
        <v>7603529.6621497804</v>
      </c>
      <c r="T10" s="117">
        <v>21131095.142126884</v>
      </c>
      <c r="U10" s="117">
        <v>7135229.0334181515</v>
      </c>
      <c r="V10" s="117">
        <v>7268592.103854835</v>
      </c>
      <c r="W10" s="117">
        <v>115434354.32447402</v>
      </c>
      <c r="X10" s="117">
        <v>57305211.741886877</v>
      </c>
      <c r="Y10" s="117">
        <v>200175.56460030255</v>
      </c>
      <c r="Z10" s="117">
        <v>57928967.017986692</v>
      </c>
      <c r="AA10" s="117">
        <v>56317162.047994226</v>
      </c>
      <c r="AB10" s="117">
        <v>13287577.505359702</v>
      </c>
    </row>
    <row r="11" spans="1:36" s="115" customFormat="1" ht="13.7" hidden="1" customHeight="1">
      <c r="A11" s="1045" t="s">
        <v>1205</v>
      </c>
      <c r="B11" s="1045"/>
      <c r="C11" s="1045"/>
      <c r="D11" s="111"/>
      <c r="E11" s="158">
        <v>1104507474.4175601</v>
      </c>
      <c r="F11" s="98">
        <v>1067995063.900094</v>
      </c>
      <c r="G11" s="98">
        <v>844266328.09188735</v>
      </c>
      <c r="H11" s="98">
        <v>83545723.626557037</v>
      </c>
      <c r="I11" s="98">
        <v>16213505.051686004</v>
      </c>
      <c r="J11" s="98">
        <v>331835129.9245007</v>
      </c>
      <c r="K11" s="98">
        <v>412671969.48914409</v>
      </c>
      <c r="L11" s="98">
        <v>106821589.75731826</v>
      </c>
      <c r="M11" s="98">
        <v>51170554.744952828</v>
      </c>
      <c r="N11" s="1045" t="s">
        <v>1205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36" s="115" customFormat="1" ht="0.75" hidden="1" customHeight="1">
      <c r="A12" s="1045" t="s">
        <v>1206</v>
      </c>
      <c r="B12" s="1045"/>
      <c r="C12" s="1045"/>
      <c r="D12" s="111"/>
      <c r="E12" s="158">
        <v>1110604457.444062</v>
      </c>
      <c r="F12" s="98">
        <v>1067774924.8796263</v>
      </c>
      <c r="G12" s="98">
        <v>840124875.26148772</v>
      </c>
      <c r="H12" s="98">
        <v>59000259.028558321</v>
      </c>
      <c r="I12" s="98">
        <v>22343556.438847698</v>
      </c>
      <c r="J12" s="98">
        <v>368720316.52669519</v>
      </c>
      <c r="K12" s="98">
        <v>390060743.2673859</v>
      </c>
      <c r="L12" s="98">
        <v>106536985.83278736</v>
      </c>
      <c r="M12" s="98">
        <v>59212231.787924983</v>
      </c>
      <c r="N12" s="1045" t="s">
        <v>1206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36" s="115" customFormat="1" ht="15" hidden="1" customHeight="1">
      <c r="A13" s="1045" t="s">
        <v>1207</v>
      </c>
      <c r="B13" s="1045"/>
      <c r="C13" s="1045"/>
      <c r="D13" s="111"/>
      <c r="E13" s="158">
        <f>F13+AA13-AB13</f>
        <v>1814153456.0773289</v>
      </c>
      <c r="F13" s="157">
        <f>G13+L13+W13</f>
        <v>1766017276.6699774</v>
      </c>
      <c r="G13" s="157">
        <f>H13+I13+J13+K13</f>
        <v>1527930552.4358261</v>
      </c>
      <c r="H13" s="50">
        <v>100844952.89743455</v>
      </c>
      <c r="I13" s="50">
        <v>25986855.63521735</v>
      </c>
      <c r="J13" s="157">
        <v>914634281.11362016</v>
      </c>
      <c r="K13" s="50">
        <v>486464462.78955406</v>
      </c>
      <c r="L13" s="50">
        <v>116949264.61592844</v>
      </c>
      <c r="M13" s="50">
        <v>60298842.307392783</v>
      </c>
      <c r="N13" s="1045" t="s">
        <v>1207</v>
      </c>
      <c r="O13" s="1045"/>
      <c r="P13" s="1045"/>
      <c r="Q13" s="2"/>
      <c r="R13" s="50">
        <v>14418553.130092975</v>
      </c>
      <c r="S13" s="50">
        <v>6649984.5502560958</v>
      </c>
      <c r="T13" s="50">
        <v>21187485.74514332</v>
      </c>
      <c r="U13" s="50">
        <v>5682716.0574860321</v>
      </c>
      <c r="V13" s="50">
        <v>8711682.8255571872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36" s="115" customFormat="1" ht="15" hidden="1" customHeight="1">
      <c r="A14" s="1045" t="s">
        <v>1208</v>
      </c>
      <c r="B14" s="1045"/>
      <c r="C14" s="1045"/>
      <c r="D14" s="111"/>
      <c r="E14" s="158">
        <f>F14+AA14-AB14</f>
        <v>1858282579.7641816</v>
      </c>
      <c r="F14" s="157">
        <f>G14+L14+W14</f>
        <v>1809278903.2706265</v>
      </c>
      <c r="G14" s="157">
        <f>H14+I14+J14+K14</f>
        <v>1571589716.2225025</v>
      </c>
      <c r="H14" s="50">
        <v>111412676.0663711</v>
      </c>
      <c r="I14" s="50">
        <v>26885846.774998259</v>
      </c>
      <c r="J14" s="157">
        <v>1010956523.6246958</v>
      </c>
      <c r="K14" s="98">
        <v>422334669.7564373</v>
      </c>
      <c r="L14" s="98">
        <v>111247566.83664586</v>
      </c>
      <c r="M14" s="98">
        <v>56983589.463435084</v>
      </c>
      <c r="N14" s="1045" t="s">
        <v>1208</v>
      </c>
      <c r="O14" s="1045"/>
      <c r="P14" s="1045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36" s="115" customFormat="1" ht="15" hidden="1" customHeight="1">
      <c r="A15" s="1045" t="s">
        <v>1209</v>
      </c>
      <c r="B15" s="1045"/>
      <c r="C15" s="1045"/>
      <c r="D15" s="111"/>
      <c r="E15" s="158">
        <f>F15+AA15-AB15</f>
        <v>1616947529.8692384</v>
      </c>
      <c r="F15" s="157">
        <f>G15+L15+W15</f>
        <v>1551363741.5578375</v>
      </c>
      <c r="G15" s="157">
        <f>H15+I15+J15+K15</f>
        <v>1330088835.0550394</v>
      </c>
      <c r="H15" s="157">
        <v>79016195.464908555</v>
      </c>
      <c r="I15" s="157">
        <v>24791256.296694715</v>
      </c>
      <c r="J15" s="157">
        <v>779494678.67999995</v>
      </c>
      <c r="K15" s="157">
        <v>446786704.6134361</v>
      </c>
      <c r="L15" s="157">
        <v>98116735.727064326</v>
      </c>
      <c r="M15" s="157">
        <v>43800542.707088277</v>
      </c>
      <c r="N15" s="1045" t="s">
        <v>1209</v>
      </c>
      <c r="O15" s="1045"/>
      <c r="P15" s="1045"/>
      <c r="Q15" s="2"/>
      <c r="R15" s="116">
        <v>15799152.660084248</v>
      </c>
      <c r="S15" s="117">
        <v>6037330.6721937414</v>
      </c>
      <c r="T15" s="117">
        <v>21121820.533904478</v>
      </c>
      <c r="U15" s="117">
        <v>6447593.0833837194</v>
      </c>
      <c r="V15" s="117">
        <v>4910296.0704094805</v>
      </c>
      <c r="W15" s="117">
        <v>123158170.77573361</v>
      </c>
      <c r="X15" s="117">
        <v>73091234.90766561</v>
      </c>
      <c r="Y15" s="117">
        <v>163944.0309401046</v>
      </c>
      <c r="Z15" s="117">
        <v>49902991.837127797</v>
      </c>
      <c r="AA15" s="117">
        <v>85637184.368471995</v>
      </c>
      <c r="AB15" s="117">
        <v>20053396.057071295</v>
      </c>
    </row>
    <row r="16" spans="1:36" s="115" customFormat="1" ht="17.25" hidden="1" customHeight="1">
      <c r="A16" s="1045" t="s">
        <v>1267</v>
      </c>
      <c r="B16" s="1045"/>
      <c r="C16" s="1045"/>
      <c r="D16" s="2"/>
      <c r="E16" s="98">
        <v>1677734614.1587782</v>
      </c>
      <c r="F16" s="157">
        <v>1598848494.3334563</v>
      </c>
      <c r="G16" s="157">
        <v>1401775308.9063144</v>
      </c>
      <c r="H16" s="117">
        <v>63098015.97606001</v>
      </c>
      <c r="I16" s="117">
        <v>26089338.459277585</v>
      </c>
      <c r="J16" s="157">
        <v>881921579.78337991</v>
      </c>
      <c r="K16" s="117">
        <v>430666374.68759632</v>
      </c>
      <c r="L16" s="117">
        <v>85089221.744109139</v>
      </c>
      <c r="M16" s="117">
        <v>37835957.86405126</v>
      </c>
      <c r="N16" s="1045" t="s">
        <v>1267</v>
      </c>
      <c r="O16" s="1045"/>
      <c r="P16" s="1045"/>
      <c r="Q16" s="2"/>
      <c r="R16" s="116">
        <v>10949731.279817685</v>
      </c>
      <c r="S16" s="117">
        <v>5866996.5075264461</v>
      </c>
      <c r="T16" s="117">
        <v>15282653.733954567</v>
      </c>
      <c r="U16" s="117">
        <v>9751950.1883288417</v>
      </c>
      <c r="V16" s="117">
        <v>5401932.170430324</v>
      </c>
      <c r="W16" s="117">
        <v>111983963.68303233</v>
      </c>
      <c r="X16" s="50">
        <v>64510374.726414204</v>
      </c>
      <c r="Y16" s="117">
        <v>254261.95056054977</v>
      </c>
      <c r="Z16" s="117">
        <v>47219327.006057613</v>
      </c>
      <c r="AA16" s="117">
        <v>100086642.83445083</v>
      </c>
      <c r="AB16" s="117">
        <v>21200523.00912872</v>
      </c>
      <c r="AF16" s="155" t="s">
        <v>723</v>
      </c>
      <c r="AG16" s="155" t="s">
        <v>724</v>
      </c>
      <c r="AH16" s="155"/>
      <c r="AI16" s="155"/>
      <c r="AJ16" s="155"/>
    </row>
    <row r="17" spans="1:37" s="115" customFormat="1" ht="15.75" hidden="1" customHeight="1">
      <c r="A17" s="1045" t="s">
        <v>1271</v>
      </c>
      <c r="B17" s="1045"/>
      <c r="C17" s="1045"/>
      <c r="D17" s="2"/>
      <c r="E17" s="153">
        <v>1905911401.124707</v>
      </c>
      <c r="F17" s="153">
        <v>1806885737.2984271</v>
      </c>
      <c r="G17" s="153">
        <v>1592699415.4592865</v>
      </c>
      <c r="H17" s="153">
        <v>56035079.219651394</v>
      </c>
      <c r="I17" s="153">
        <v>20293166.304085318</v>
      </c>
      <c r="J17" s="153">
        <v>1037285061.5019439</v>
      </c>
      <c r="K17" s="153">
        <v>479086108.43360746</v>
      </c>
      <c r="L17" s="153">
        <v>91977373.63521269</v>
      </c>
      <c r="M17" s="153">
        <v>37361463.478440605</v>
      </c>
      <c r="N17" s="1045" t="s">
        <v>1271</v>
      </c>
      <c r="O17" s="1045"/>
      <c r="P17" s="1045"/>
      <c r="Q17" s="2"/>
      <c r="R17" s="153">
        <v>13292613.139906682</v>
      </c>
      <c r="S17" s="153">
        <v>6420277.4258636395</v>
      </c>
      <c r="T17" s="153">
        <v>17419931.859455429</v>
      </c>
      <c r="U17" s="153">
        <v>8291295.1321529215</v>
      </c>
      <c r="V17" s="153">
        <v>9191792.5993934143</v>
      </c>
      <c r="W17" s="153">
        <v>122208948.20392454</v>
      </c>
      <c r="X17" s="154">
        <v>71156047.930085033</v>
      </c>
      <c r="Y17" s="153">
        <v>352436.01569032727</v>
      </c>
      <c r="Z17" s="153">
        <v>50700464.258149348</v>
      </c>
      <c r="AA17" s="153">
        <v>118557832.6993084</v>
      </c>
      <c r="AB17" s="153">
        <v>19532168.87302703</v>
      </c>
    </row>
    <row r="18" spans="1:37" s="115" customFormat="1" ht="15.75" hidden="1" customHeight="1">
      <c r="A18" s="1045" t="s">
        <v>1272</v>
      </c>
      <c r="B18" s="1045"/>
      <c r="C18" s="1045"/>
      <c r="D18" s="2"/>
      <c r="E18" s="153">
        <f>F18+AA18-AB18</f>
        <v>1892556986.2822149</v>
      </c>
      <c r="F18" s="153">
        <f>G18+K18+W18</f>
        <v>1823599025.3699515</v>
      </c>
      <c r="G18" s="153">
        <f>H18+I18+J18+K18</f>
        <v>1322044902.9243348</v>
      </c>
      <c r="H18" s="153">
        <v>48134226.697586112</v>
      </c>
      <c r="I18" s="153">
        <v>21622586.778182603</v>
      </c>
      <c r="J18" s="153">
        <v>855876728.34116554</v>
      </c>
      <c r="K18" s="153">
        <v>396411361.1074006</v>
      </c>
      <c r="L18" s="153">
        <v>79659450.429710269</v>
      </c>
      <c r="M18" s="153">
        <v>34041821.947817221</v>
      </c>
      <c r="N18" s="1045" t="s">
        <v>1272</v>
      </c>
      <c r="O18" s="1045"/>
      <c r="P18" s="1045"/>
      <c r="Q18" s="2"/>
      <c r="R18" s="153">
        <v>11347726.647405256</v>
      </c>
      <c r="S18" s="153">
        <v>5790568.5293154269</v>
      </c>
      <c r="T18" s="153">
        <v>14955011.081214637</v>
      </c>
      <c r="U18" s="153">
        <v>7876796.128277164</v>
      </c>
      <c r="V18" s="153">
        <v>5647526.0956805535</v>
      </c>
      <c r="W18" s="153">
        <v>105142761.33821596</v>
      </c>
      <c r="X18" s="153">
        <v>60473264.517373003</v>
      </c>
      <c r="Y18" s="153">
        <v>263743.77673027688</v>
      </c>
      <c r="Z18" s="153">
        <v>44405753.044112645</v>
      </c>
      <c r="AA18" s="153">
        <v>80943746.709172249</v>
      </c>
      <c r="AB18" s="153">
        <v>11985785.796908749</v>
      </c>
      <c r="AE18" s="115" t="s">
        <v>1294</v>
      </c>
      <c r="AF18" s="115">
        <v>401698753.57278156</v>
      </c>
      <c r="AH18" s="115">
        <f>AF18*(1+AH26)</f>
        <v>401698753.57278156</v>
      </c>
      <c r="AI18" s="1008">
        <f>(AH18/AF18)-1</f>
        <v>0</v>
      </c>
      <c r="AJ18" s="115">
        <f>AH18-AF18</f>
        <v>0</v>
      </c>
      <c r="AK18" s="104"/>
    </row>
    <row r="19" spans="1:37" s="115" customFormat="1" ht="15.75" hidden="1" customHeight="1">
      <c r="A19" s="1045" t="s">
        <v>1273</v>
      </c>
      <c r="B19" s="1045"/>
      <c r="C19" s="1045"/>
      <c r="D19" s="2"/>
      <c r="E19" s="153">
        <v>1918058080.3343196</v>
      </c>
      <c r="F19" s="153">
        <v>1829300639.4857309</v>
      </c>
      <c r="G19" s="153">
        <v>1603939222.7933161</v>
      </c>
      <c r="H19" s="153">
        <v>49794242.92041114</v>
      </c>
      <c r="I19" s="153">
        <v>29229771.450746041</v>
      </c>
      <c r="J19" s="153">
        <v>1052866166.4356915</v>
      </c>
      <c r="K19" s="153">
        <v>472049041.9864639</v>
      </c>
      <c r="L19" s="153">
        <v>101921170.77994193</v>
      </c>
      <c r="M19" s="153">
        <v>41403783.888343148</v>
      </c>
      <c r="N19" s="1045" t="s">
        <v>1273</v>
      </c>
      <c r="O19" s="1045"/>
      <c r="P19" s="1045"/>
      <c r="Q19" s="2"/>
      <c r="R19" s="153">
        <v>15156975.946723636</v>
      </c>
      <c r="S19" s="153">
        <v>9113366.8013288975</v>
      </c>
      <c r="T19" s="153">
        <v>20670375.434653386</v>
      </c>
      <c r="U19" s="153">
        <v>9365918.2748927232</v>
      </c>
      <c r="V19" s="153">
        <v>6210750.434000113</v>
      </c>
      <c r="W19" s="153">
        <v>123440245.91246736</v>
      </c>
      <c r="X19" s="154">
        <v>65709038.855836667</v>
      </c>
      <c r="Y19" s="153">
        <v>316509.0393580143</v>
      </c>
      <c r="Z19" s="153">
        <v>57414698.017272882</v>
      </c>
      <c r="AA19" s="153">
        <v>108374434.91079684</v>
      </c>
      <c r="AB19" s="153">
        <v>19616994.062205464</v>
      </c>
      <c r="AE19" s="115">
        <v>98</v>
      </c>
      <c r="AF19" s="115">
        <v>409491363.05769229</v>
      </c>
      <c r="AG19" s="115">
        <v>882011101.71667922</v>
      </c>
      <c r="AK19" s="104"/>
    </row>
    <row r="20" spans="1:37" s="115" customFormat="1" ht="15.75" hidden="1" customHeight="1">
      <c r="A20" s="1045" t="s">
        <v>1274</v>
      </c>
      <c r="B20" s="1045"/>
      <c r="C20" s="1045"/>
      <c r="D20" s="2"/>
      <c r="E20" s="153">
        <v>2003052329.1130536</v>
      </c>
      <c r="F20" s="153">
        <v>1913570358.5609207</v>
      </c>
      <c r="G20" s="153">
        <v>1692738136.9200251</v>
      </c>
      <c r="H20" s="153">
        <v>33742597.498634771</v>
      </c>
      <c r="I20" s="153">
        <v>27969698.550922256</v>
      </c>
      <c r="J20" s="153">
        <v>1129104080.6300826</v>
      </c>
      <c r="K20" s="153">
        <v>501921760.24039036</v>
      </c>
      <c r="L20" s="153">
        <v>100932770.33373679</v>
      </c>
      <c r="M20" s="153">
        <v>43865163.324620284</v>
      </c>
      <c r="N20" s="1045" t="s">
        <v>1274</v>
      </c>
      <c r="O20" s="1045"/>
      <c r="P20" s="1045"/>
      <c r="Q20" s="2"/>
      <c r="R20" s="153">
        <v>17703222.867415816</v>
      </c>
      <c r="S20" s="153">
        <v>8641480.5215690173</v>
      </c>
      <c r="T20" s="153">
        <v>18716342.829991616</v>
      </c>
      <c r="U20" s="153">
        <v>6071608.0709286798</v>
      </c>
      <c r="V20" s="153">
        <v>5934952.7192114126</v>
      </c>
      <c r="W20" s="153">
        <v>119899451.30716555</v>
      </c>
      <c r="X20" s="154">
        <v>70314885.609816074</v>
      </c>
      <c r="Y20" s="153">
        <v>451146.73938871425</v>
      </c>
      <c r="Z20" s="153">
        <v>49133418.957960568</v>
      </c>
      <c r="AA20" s="153">
        <v>110364228.7517581</v>
      </c>
      <c r="AB20" s="153">
        <v>20882258.199627183</v>
      </c>
      <c r="AE20" s="115">
        <v>99</v>
      </c>
      <c r="AF20" s="115">
        <v>438348480.41670144</v>
      </c>
      <c r="AG20" s="115">
        <v>1037309031.7699443</v>
      </c>
      <c r="AK20" s="104"/>
    </row>
    <row r="21" spans="1:37" s="115" customFormat="1" ht="15.75" customHeight="1">
      <c r="A21" s="1045" t="s">
        <v>1275</v>
      </c>
      <c r="B21" s="1045"/>
      <c r="C21" s="1045"/>
      <c r="D21" s="18"/>
      <c r="E21" s="153">
        <v>1698497265.2204101</v>
      </c>
      <c r="F21" s="153">
        <v>1539118673.3509581</v>
      </c>
      <c r="G21" s="153">
        <v>1303545523.9847789</v>
      </c>
      <c r="H21" s="153">
        <v>50438539.856719755</v>
      </c>
      <c r="I21" s="153">
        <v>31515796.894087177</v>
      </c>
      <c r="J21" s="153">
        <v>677894624.52373517</v>
      </c>
      <c r="K21" s="153">
        <v>543696562.71023667</v>
      </c>
      <c r="L21" s="153">
        <v>106637414.54177141</v>
      </c>
      <c r="M21" s="153">
        <v>46067162.217533678</v>
      </c>
      <c r="N21" s="1045" t="s">
        <v>1275</v>
      </c>
      <c r="O21" s="1045"/>
      <c r="P21" s="1045"/>
      <c r="Q21" s="18"/>
      <c r="R21" s="153">
        <v>17925174.73564985</v>
      </c>
      <c r="S21" s="153">
        <v>9105301.5176570937</v>
      </c>
      <c r="T21" s="153">
        <v>21594796.49224304</v>
      </c>
      <c r="U21" s="153">
        <v>5915853.4033916295</v>
      </c>
      <c r="V21" s="153">
        <v>6029126.1752961352</v>
      </c>
      <c r="W21" s="153">
        <v>128935734.82440796</v>
      </c>
      <c r="X21" s="154">
        <v>76298958.686348259</v>
      </c>
      <c r="Y21" s="153">
        <v>347299.23651442106</v>
      </c>
      <c r="Z21" s="153">
        <v>52289476.901545256</v>
      </c>
      <c r="AA21" s="153">
        <v>179621430.34937757</v>
      </c>
      <c r="AB21" s="153">
        <v>20242838.479926176</v>
      </c>
      <c r="AK21" s="104"/>
    </row>
    <row r="22" spans="1:37" s="115" customFormat="1" ht="15" customHeight="1">
      <c r="A22" s="1045" t="s">
        <v>1276</v>
      </c>
      <c r="B22" s="1045"/>
      <c r="C22" s="1045"/>
      <c r="D22" s="18"/>
      <c r="E22" s="153">
        <v>1626676822.6598606</v>
      </c>
      <c r="F22" s="153">
        <v>1511689974.7652631</v>
      </c>
      <c r="G22" s="153">
        <v>1277260346.240931</v>
      </c>
      <c r="H22" s="153">
        <v>56174469.685894564</v>
      </c>
      <c r="I22" s="153">
        <v>36285352.065757252</v>
      </c>
      <c r="J22" s="153">
        <v>657092394.43798745</v>
      </c>
      <c r="K22" s="153">
        <v>527708130.05129236</v>
      </c>
      <c r="L22" s="153">
        <v>103154631.35230134</v>
      </c>
      <c r="M22" s="153">
        <v>45917886.902473122</v>
      </c>
      <c r="N22" s="1045" t="s">
        <v>1276</v>
      </c>
      <c r="O22" s="1045"/>
      <c r="P22" s="1045"/>
      <c r="Q22" s="18"/>
      <c r="R22" s="153">
        <v>18190134.436892591</v>
      </c>
      <c r="S22" s="153">
        <v>8336240.8068993092</v>
      </c>
      <c r="T22" s="153">
        <v>21514407.058516849</v>
      </c>
      <c r="U22" s="153">
        <v>4413495.3153394703</v>
      </c>
      <c r="V22" s="153">
        <v>4782466.8321800763</v>
      </c>
      <c r="W22" s="153">
        <v>131274997.1720293</v>
      </c>
      <c r="X22" s="154">
        <v>73940940.593983978</v>
      </c>
      <c r="Y22" s="153">
        <v>616388.1521807767</v>
      </c>
      <c r="Z22" s="153">
        <v>56717668.425864525</v>
      </c>
      <c r="AA22" s="153">
        <v>134775379.42539811</v>
      </c>
      <c r="AB22" s="153">
        <v>19788531.530800384</v>
      </c>
    </row>
    <row r="23" spans="1:37">
      <c r="A23" s="1045" t="s">
        <v>1277</v>
      </c>
      <c r="B23" s="1045"/>
      <c r="C23" s="1045"/>
      <c r="D23" s="18"/>
      <c r="E23" s="167" t="s">
        <v>1034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045" t="s">
        <v>1277</v>
      </c>
      <c r="O23" s="1045"/>
      <c r="P23" s="1045"/>
      <c r="Q23" s="18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1035</v>
      </c>
    </row>
    <row r="24" spans="1:37" ht="15.75" customHeight="1">
      <c r="A24" s="1045" t="s">
        <v>1278</v>
      </c>
      <c r="B24" s="1045"/>
      <c r="C24" s="1045"/>
      <c r="D24" s="18"/>
      <c r="E24" s="153">
        <v>1709412871.6277041</v>
      </c>
      <c r="F24" s="153">
        <v>1567436670.0432057</v>
      </c>
      <c r="G24" s="153">
        <v>1324162406.5761707</v>
      </c>
      <c r="H24" s="153">
        <v>55041749.027572788</v>
      </c>
      <c r="I24" s="153">
        <v>44948460.470020451</v>
      </c>
      <c r="J24" s="153">
        <v>665442274.4939214</v>
      </c>
      <c r="K24" s="153">
        <v>558729922.58465612</v>
      </c>
      <c r="L24" s="153">
        <v>111303489.84143887</v>
      </c>
      <c r="M24" s="153">
        <v>51310740.930126131</v>
      </c>
      <c r="N24" s="1045" t="s">
        <v>1278</v>
      </c>
      <c r="O24" s="1045"/>
      <c r="P24" s="1045"/>
      <c r="Q24" s="18"/>
      <c r="R24" s="153">
        <v>17058261.295797732</v>
      </c>
      <c r="S24" s="153">
        <v>10155973.696884654</v>
      </c>
      <c r="T24" s="153">
        <v>23756456.522771969</v>
      </c>
      <c r="U24" s="153">
        <v>5490332.8900969001</v>
      </c>
      <c r="V24" s="153">
        <v>3531724.5057614688</v>
      </c>
      <c r="W24" s="153">
        <v>131970773.62559628</v>
      </c>
      <c r="X24" s="154">
        <v>68425558.473110497</v>
      </c>
      <c r="Y24" s="153">
        <v>172132.88482894949</v>
      </c>
      <c r="Z24" s="153">
        <v>63373082.267656855</v>
      </c>
      <c r="AA24" s="153">
        <v>161914963.76830009</v>
      </c>
      <c r="AB24" s="153">
        <v>19938762.183802314</v>
      </c>
    </row>
    <row r="25" spans="1:37" ht="15.75" customHeight="1">
      <c r="A25" s="1045" t="s">
        <v>1279</v>
      </c>
      <c r="B25" s="1045"/>
      <c r="C25" s="1045"/>
      <c r="D25" s="18"/>
      <c r="E25" s="153">
        <v>1919414800.3673985</v>
      </c>
      <c r="F25" s="153">
        <v>1802674463.860043</v>
      </c>
      <c r="G25" s="153">
        <v>1545124898.2817903</v>
      </c>
      <c r="H25" s="153">
        <v>51025112.969116434</v>
      </c>
      <c r="I25" s="153">
        <v>35467987.3537907</v>
      </c>
      <c r="J25" s="153">
        <v>879317237.33015323</v>
      </c>
      <c r="K25" s="153">
        <v>579314560.62872374</v>
      </c>
      <c r="L25" s="153">
        <v>112860220.77171184</v>
      </c>
      <c r="M25" s="153">
        <v>52379161.708348714</v>
      </c>
      <c r="N25" s="1045" t="s">
        <v>1279</v>
      </c>
      <c r="O25" s="1045"/>
      <c r="P25" s="1045"/>
      <c r="Q25" s="18"/>
      <c r="R25" s="153">
        <v>18626030.709474836</v>
      </c>
      <c r="S25" s="153">
        <v>10031465.018376196</v>
      </c>
      <c r="T25" s="153">
        <v>22738059.428342611</v>
      </c>
      <c r="U25" s="153">
        <v>5126990.0887582991</v>
      </c>
      <c r="V25" s="153">
        <v>3958513.8184111435</v>
      </c>
      <c r="W25" s="153">
        <v>144689344.806546</v>
      </c>
      <c r="X25" s="154">
        <v>80474230.562621132</v>
      </c>
      <c r="Y25" s="153">
        <v>1169707.4434474704</v>
      </c>
      <c r="Z25" s="153">
        <v>63045406.800477177</v>
      </c>
      <c r="AA25" s="153">
        <v>135738522.24057874</v>
      </c>
      <c r="AB25" s="153">
        <v>18998185.733223632</v>
      </c>
    </row>
    <row r="26" spans="1:37" ht="15" customHeight="1">
      <c r="A26" s="1045" t="s">
        <v>677</v>
      </c>
      <c r="B26" s="1045"/>
      <c r="C26" s="1045"/>
      <c r="D26" s="111"/>
      <c r="E26" s="159"/>
      <c r="F26" s="154"/>
      <c r="G26" s="154"/>
      <c r="H26" s="154"/>
      <c r="I26" s="154"/>
      <c r="J26" s="154"/>
      <c r="K26" s="154"/>
      <c r="L26" s="154"/>
      <c r="M26" s="154"/>
      <c r="N26" s="1045" t="s">
        <v>677</v>
      </c>
      <c r="O26" s="1045"/>
      <c r="P26" s="1045"/>
      <c r="Q26" s="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D26" s="115"/>
      <c r="AE26" s="115"/>
    </row>
    <row r="27" spans="1:37" ht="15" customHeight="1">
      <c r="A27" s="661"/>
      <c r="B27" s="121" t="s">
        <v>1154</v>
      </c>
      <c r="C27" s="661"/>
      <c r="D27" s="801"/>
      <c r="E27" s="756">
        <v>370533275.48045224</v>
      </c>
      <c r="F27" s="735">
        <v>305802461.75612384</v>
      </c>
      <c r="G27" s="735">
        <v>264965424.81917268</v>
      </c>
      <c r="H27" s="735">
        <v>10952484.362674247</v>
      </c>
      <c r="I27" s="735">
        <v>4465746.588126272</v>
      </c>
      <c r="J27" s="735">
        <v>108203314.20672618</v>
      </c>
      <c r="K27" s="735">
        <v>141343879.66164628</v>
      </c>
      <c r="L27" s="735">
        <v>23501707.051783402</v>
      </c>
      <c r="M27" s="735">
        <v>9118293.9180518277</v>
      </c>
      <c r="N27" s="661"/>
      <c r="O27" s="121" t="s">
        <v>1154</v>
      </c>
      <c r="P27" s="661"/>
      <c r="Q27" s="122"/>
      <c r="R27" s="735">
        <v>3138246.07028234</v>
      </c>
      <c r="S27" s="735">
        <v>4202446.6412920682</v>
      </c>
      <c r="T27" s="735">
        <v>5311297.7788961083</v>
      </c>
      <c r="U27" s="735">
        <v>1430895.6774227852</v>
      </c>
      <c r="V27" s="735">
        <v>300526.96583827178</v>
      </c>
      <c r="W27" s="735">
        <v>17335329.885167874</v>
      </c>
      <c r="X27" s="735">
        <v>4885686.6518340837</v>
      </c>
      <c r="Y27" s="735">
        <v>35950.175027751109</v>
      </c>
      <c r="Z27" s="735">
        <v>12413693.058306035</v>
      </c>
      <c r="AA27" s="735">
        <v>68427397.806557685</v>
      </c>
      <c r="AB27" s="735">
        <v>3696584.0822295668</v>
      </c>
      <c r="AD27" s="115"/>
      <c r="AE27" s="115"/>
    </row>
    <row r="28" spans="1:37" ht="15" customHeight="1">
      <c r="A28" s="661"/>
      <c r="B28" s="121" t="s">
        <v>1144</v>
      </c>
      <c r="C28" s="661"/>
      <c r="D28" s="801"/>
      <c r="E28" s="756">
        <v>283762380.95307434</v>
      </c>
      <c r="F28" s="735">
        <v>266763622.88034493</v>
      </c>
      <c r="G28" s="735">
        <v>232792071.8743948</v>
      </c>
      <c r="H28" s="735">
        <v>8966822.6740358919</v>
      </c>
      <c r="I28" s="735">
        <v>5787021.5254656486</v>
      </c>
      <c r="J28" s="735">
        <v>131575824.43848765</v>
      </c>
      <c r="K28" s="735">
        <v>86462403.236405641</v>
      </c>
      <c r="L28" s="735">
        <v>17354529.104823459</v>
      </c>
      <c r="M28" s="735">
        <v>8032759.3265522653</v>
      </c>
      <c r="N28" s="661"/>
      <c r="O28" s="121" t="s">
        <v>1144</v>
      </c>
      <c r="P28" s="661"/>
      <c r="Q28" s="122"/>
      <c r="R28" s="735">
        <v>2076153.4750760901</v>
      </c>
      <c r="S28" s="735">
        <v>1731161.7529272414</v>
      </c>
      <c r="T28" s="735">
        <v>3377841.4910290921</v>
      </c>
      <c r="U28" s="735">
        <v>610812.7867049959</v>
      </c>
      <c r="V28" s="735">
        <v>1525800.2725337767</v>
      </c>
      <c r="W28" s="735">
        <v>16617021.901126789</v>
      </c>
      <c r="X28" s="735">
        <v>4828904.6723909462</v>
      </c>
      <c r="Y28" s="735">
        <v>532919.72345116735</v>
      </c>
      <c r="Z28" s="735">
        <v>11255197.505284661</v>
      </c>
      <c r="AA28" s="735">
        <v>20224465.081475873</v>
      </c>
      <c r="AB28" s="735">
        <v>3225707.0087463814</v>
      </c>
      <c r="AD28" s="115"/>
      <c r="AE28" s="115"/>
    </row>
    <row r="29" spans="1:37" ht="15" customHeight="1">
      <c r="A29" s="661"/>
      <c r="B29" s="121" t="s">
        <v>1145</v>
      </c>
      <c r="C29" s="661"/>
      <c r="D29" s="801"/>
      <c r="E29" s="756">
        <v>361396777.15136737</v>
      </c>
      <c r="F29" s="735">
        <v>345352816.22485065</v>
      </c>
      <c r="G29" s="735">
        <v>297869969.83764702</v>
      </c>
      <c r="H29" s="735">
        <v>14505469.710816883</v>
      </c>
      <c r="I29" s="735">
        <v>3014044.5251987735</v>
      </c>
      <c r="J29" s="735">
        <v>169476777.52599055</v>
      </c>
      <c r="K29" s="735">
        <v>110873678.07564084</v>
      </c>
      <c r="L29" s="735">
        <v>22470427.587318074</v>
      </c>
      <c r="M29" s="735">
        <v>10757886.630595602</v>
      </c>
      <c r="N29" s="661"/>
      <c r="O29" s="121" t="s">
        <v>1145</v>
      </c>
      <c r="P29" s="661"/>
      <c r="Q29" s="122"/>
      <c r="R29" s="735">
        <v>3194207.1944561736</v>
      </c>
      <c r="S29" s="735">
        <v>1553791.3793425707</v>
      </c>
      <c r="T29" s="735">
        <v>4849081.9708024664</v>
      </c>
      <c r="U29" s="735">
        <v>1326450.7531503795</v>
      </c>
      <c r="V29" s="735">
        <v>789009.65897090535</v>
      </c>
      <c r="W29" s="735">
        <v>25012418.799885888</v>
      </c>
      <c r="X29" s="735">
        <v>12483132.670354679</v>
      </c>
      <c r="Y29" s="735">
        <v>392409.58168283332</v>
      </c>
      <c r="Z29" s="735">
        <v>12136876.547848351</v>
      </c>
      <c r="AA29" s="735">
        <v>20291060.694673136</v>
      </c>
      <c r="AB29" s="735">
        <v>4247099.7681568097</v>
      </c>
      <c r="AD29" s="115"/>
      <c r="AE29" s="115"/>
    </row>
    <row r="30" spans="1:37" ht="15" customHeight="1">
      <c r="A30" s="661"/>
      <c r="B30" s="121" t="s">
        <v>1146</v>
      </c>
      <c r="C30" s="661"/>
      <c r="D30" s="801"/>
      <c r="E30" s="756">
        <v>235391810.63309306</v>
      </c>
      <c r="F30" s="735">
        <v>230222250.42268047</v>
      </c>
      <c r="G30" s="735">
        <v>189996321.39732507</v>
      </c>
      <c r="H30" s="735">
        <v>5769834.071115775</v>
      </c>
      <c r="I30" s="735">
        <v>5712337.0060000001</v>
      </c>
      <c r="J30" s="735">
        <v>111797519.17023936</v>
      </c>
      <c r="K30" s="735">
        <v>66716631.149970002</v>
      </c>
      <c r="L30" s="735">
        <v>16559565.186795508</v>
      </c>
      <c r="M30" s="735">
        <v>6961113.2836980149</v>
      </c>
      <c r="N30" s="661"/>
      <c r="O30" s="121" t="s">
        <v>1146</v>
      </c>
      <c r="P30" s="661"/>
      <c r="Q30" s="122"/>
      <c r="R30" s="735">
        <v>3787979.6953595337</v>
      </c>
      <c r="S30" s="735">
        <v>1437139.8308010292</v>
      </c>
      <c r="T30" s="735">
        <v>3622683.3905228479</v>
      </c>
      <c r="U30" s="735">
        <v>386488.89094588842</v>
      </c>
      <c r="V30" s="735">
        <v>364160.09546818887</v>
      </c>
      <c r="W30" s="735">
        <v>23666363.838559896</v>
      </c>
      <c r="X30" s="735">
        <v>14680572.857041424</v>
      </c>
      <c r="Y30" s="735">
        <v>90770.339285719558</v>
      </c>
      <c r="Z30" s="735">
        <v>8895020.6422327459</v>
      </c>
      <c r="AA30" s="735">
        <v>8305201.7215034198</v>
      </c>
      <c r="AB30" s="735">
        <v>3135641.5110908858</v>
      </c>
      <c r="AD30" s="115"/>
      <c r="AE30" s="115"/>
    </row>
    <row r="31" spans="1:37" ht="15" customHeight="1">
      <c r="A31" s="661"/>
      <c r="B31" s="121" t="s">
        <v>1147</v>
      </c>
      <c r="C31" s="661"/>
      <c r="D31" s="801"/>
      <c r="E31" s="756">
        <v>335798385.28141195</v>
      </c>
      <c r="F31" s="735">
        <v>325265506.8440432</v>
      </c>
      <c r="G31" s="735">
        <v>288071131.40924633</v>
      </c>
      <c r="H31" s="735">
        <v>8269442.8814736838</v>
      </c>
      <c r="I31" s="735">
        <v>6160294.2080000006</v>
      </c>
      <c r="J31" s="735">
        <v>192164212.73671055</v>
      </c>
      <c r="K31" s="735">
        <v>81477181.583062157</v>
      </c>
      <c r="L31" s="735">
        <v>16240021.027991325</v>
      </c>
      <c r="M31" s="735">
        <v>7461221.7884509452</v>
      </c>
      <c r="N31" s="661"/>
      <c r="O31" s="121" t="s">
        <v>1147</v>
      </c>
      <c r="P31" s="661"/>
      <c r="Q31" s="122"/>
      <c r="R31" s="735">
        <v>3355274.0103006931</v>
      </c>
      <c r="S31" s="735">
        <v>243103.16301331643</v>
      </c>
      <c r="T31" s="735">
        <v>3612212.4320921083</v>
      </c>
      <c r="U31" s="735">
        <v>688114.71853425622</v>
      </c>
      <c r="V31" s="735">
        <v>880094.91560000007</v>
      </c>
      <c r="W31" s="735">
        <v>20954354.406805441</v>
      </c>
      <c r="X31" s="735">
        <v>13119900.762</v>
      </c>
      <c r="Y31" s="735">
        <v>45647.057000000008</v>
      </c>
      <c r="Z31" s="735">
        <v>7788806.5878054434</v>
      </c>
      <c r="AA31" s="735">
        <v>12012005.554368731</v>
      </c>
      <c r="AB31" s="735">
        <v>1479127.1169999999</v>
      </c>
      <c r="AD31" s="115"/>
      <c r="AE31" s="115"/>
    </row>
    <row r="32" spans="1:37" ht="15" customHeight="1">
      <c r="A32" s="661"/>
      <c r="B32" s="121" t="s">
        <v>1148</v>
      </c>
      <c r="C32" s="661"/>
      <c r="D32" s="801"/>
      <c r="E32" s="756">
        <v>332532170.86799997</v>
      </c>
      <c r="F32" s="735">
        <v>329267805.73199999</v>
      </c>
      <c r="G32" s="735">
        <v>271429978.94400001</v>
      </c>
      <c r="H32" s="735">
        <v>2561059.2689999999</v>
      </c>
      <c r="I32" s="735">
        <v>10328543.501000002</v>
      </c>
      <c r="J32" s="735">
        <v>166099589.252</v>
      </c>
      <c r="K32" s="735">
        <v>92440786.921999976</v>
      </c>
      <c r="L32" s="735">
        <v>16733970.812999999</v>
      </c>
      <c r="M32" s="735">
        <v>10047886.761000002</v>
      </c>
      <c r="N32" s="661"/>
      <c r="O32" s="121" t="s">
        <v>1148</v>
      </c>
      <c r="P32" s="661"/>
      <c r="Q32" s="122"/>
      <c r="R32" s="735">
        <v>3074170.2640000004</v>
      </c>
      <c r="S32" s="735">
        <v>863822.25100000016</v>
      </c>
      <c r="T32" s="735">
        <v>1964942.365</v>
      </c>
      <c r="U32" s="735">
        <v>684227.26199999999</v>
      </c>
      <c r="V32" s="735">
        <v>98921.91</v>
      </c>
      <c r="W32" s="735">
        <v>41103855.975000001</v>
      </c>
      <c r="X32" s="735">
        <v>30476032.949000005</v>
      </c>
      <c r="Y32" s="735">
        <v>72010.56700000001</v>
      </c>
      <c r="Z32" s="735">
        <v>10555812.459000001</v>
      </c>
      <c r="AA32" s="735">
        <v>6478391.3820000002</v>
      </c>
      <c r="AB32" s="735">
        <v>3214026.2459999998</v>
      </c>
      <c r="AD32" s="115"/>
      <c r="AE32" s="115"/>
    </row>
    <row r="33" spans="1:31" ht="15" customHeight="1">
      <c r="A33" s="1045" t="s">
        <v>678</v>
      </c>
      <c r="B33" s="1045"/>
      <c r="C33" s="1045"/>
      <c r="D33" s="111"/>
      <c r="E33" s="756"/>
      <c r="F33" s="735"/>
      <c r="G33" s="735"/>
      <c r="H33" s="735"/>
      <c r="I33" s="735"/>
      <c r="J33" s="735"/>
      <c r="K33" s="735"/>
      <c r="L33" s="735"/>
      <c r="M33" s="735"/>
      <c r="N33" s="1045" t="s">
        <v>678</v>
      </c>
      <c r="O33" s="1045"/>
      <c r="P33" s="1045"/>
      <c r="Q33" s="2"/>
      <c r="R33" s="735"/>
      <c r="S33" s="735"/>
      <c r="T33" s="735"/>
      <c r="U33" s="735"/>
      <c r="V33" s="747"/>
      <c r="W33" s="735"/>
      <c r="X33" s="735"/>
      <c r="Y33" s="735"/>
      <c r="Z33" s="735"/>
      <c r="AA33" s="735"/>
      <c r="AB33" s="735"/>
      <c r="AD33" s="115"/>
      <c r="AE33" s="115"/>
    </row>
    <row r="34" spans="1:31" ht="13.5" customHeight="1">
      <c r="A34" s="661"/>
      <c r="B34" s="661" t="s">
        <v>725</v>
      </c>
      <c r="C34" s="661"/>
      <c r="D34" s="801"/>
      <c r="E34" s="756">
        <v>129920050.8256962</v>
      </c>
      <c r="F34" s="735">
        <v>103327757.92652166</v>
      </c>
      <c r="G34" s="735">
        <v>88382635.733994946</v>
      </c>
      <c r="H34" s="735">
        <v>3168654.8018235201</v>
      </c>
      <c r="I34" s="735">
        <v>3514643.983875786</v>
      </c>
      <c r="J34" s="735">
        <v>21829396.316923633</v>
      </c>
      <c r="K34" s="735">
        <v>59869940.631371848</v>
      </c>
      <c r="L34" s="735">
        <v>7069379.3554120604</v>
      </c>
      <c r="M34" s="735">
        <v>3006154.1301002293</v>
      </c>
      <c r="N34" s="661"/>
      <c r="O34" s="62" t="s">
        <v>679</v>
      </c>
      <c r="P34" s="661"/>
      <c r="Q34" s="122"/>
      <c r="R34" s="735">
        <v>1121956.7578028697</v>
      </c>
      <c r="S34" s="735">
        <v>1108363.2157057989</v>
      </c>
      <c r="T34" s="735">
        <v>1363676.4444482997</v>
      </c>
      <c r="U34" s="735">
        <v>377753.91522828786</v>
      </c>
      <c r="V34" s="735">
        <v>91474.892126578998</v>
      </c>
      <c r="W34" s="735">
        <v>7875742.8371147653</v>
      </c>
      <c r="X34" s="735">
        <v>1585844.9508770697</v>
      </c>
      <c r="Y34" s="735">
        <v>14035.922425861239</v>
      </c>
      <c r="Z34" s="735">
        <v>6275861.9638118343</v>
      </c>
      <c r="AA34" s="735">
        <v>27829128.594539583</v>
      </c>
      <c r="AB34" s="735">
        <v>1236835.6953650608</v>
      </c>
      <c r="AD34" s="115"/>
      <c r="AE34" s="115"/>
    </row>
    <row r="35" spans="1:31" ht="15" customHeight="1">
      <c r="A35" s="661"/>
      <c r="B35" s="661" t="s">
        <v>726</v>
      </c>
      <c r="C35" s="661"/>
      <c r="D35" s="801"/>
      <c r="E35" s="756">
        <v>41129603.877549313</v>
      </c>
      <c r="F35" s="735">
        <v>30239128.693036098</v>
      </c>
      <c r="G35" s="735">
        <v>25635254.192701131</v>
      </c>
      <c r="H35" s="735">
        <v>1382820.5560792116</v>
      </c>
      <c r="I35" s="735">
        <v>100.43865</v>
      </c>
      <c r="J35" s="735">
        <v>9922109.0568852909</v>
      </c>
      <c r="K35" s="735">
        <v>14330224.141086634</v>
      </c>
      <c r="L35" s="735">
        <v>3335954.1411625599</v>
      </c>
      <c r="M35" s="735">
        <v>1491469.2742394349</v>
      </c>
      <c r="N35" s="661"/>
      <c r="O35" s="62" t="s">
        <v>680</v>
      </c>
      <c r="P35" s="661"/>
      <c r="Q35" s="122"/>
      <c r="R35" s="735">
        <v>345511.88682961668</v>
      </c>
      <c r="S35" s="735">
        <v>666674.05237709207</v>
      </c>
      <c r="T35" s="735">
        <v>536327.48808814783</v>
      </c>
      <c r="U35" s="735">
        <v>250716.4736716648</v>
      </c>
      <c r="V35" s="735">
        <v>45254.965956603904</v>
      </c>
      <c r="W35" s="735">
        <v>1267920.3591723875</v>
      </c>
      <c r="X35" s="735">
        <v>148146.49813386539</v>
      </c>
      <c r="Y35" s="735">
        <v>5523.5684595632756</v>
      </c>
      <c r="Z35" s="735">
        <v>1114250.2925789591</v>
      </c>
      <c r="AA35" s="735">
        <v>11399544.289214995</v>
      </c>
      <c r="AB35" s="735">
        <v>509069.1047017785</v>
      </c>
      <c r="AD35" s="115"/>
      <c r="AE35" s="115"/>
    </row>
    <row r="36" spans="1:31" ht="15" customHeight="1">
      <c r="A36" s="121"/>
      <c r="B36" s="661" t="s">
        <v>727</v>
      </c>
      <c r="C36" s="121"/>
      <c r="D36" s="801"/>
      <c r="E36" s="756">
        <v>80196545.391603306</v>
      </c>
      <c r="F36" s="735">
        <v>66279510.727304064</v>
      </c>
      <c r="G36" s="735">
        <v>55409648.165028743</v>
      </c>
      <c r="H36" s="735">
        <v>2150649.3551155245</v>
      </c>
      <c r="I36" s="735">
        <v>529672.12524471153</v>
      </c>
      <c r="J36" s="735">
        <v>24307651.663835011</v>
      </c>
      <c r="K36" s="735">
        <v>28421675.020833511</v>
      </c>
      <c r="L36" s="735">
        <v>6811333.0162455793</v>
      </c>
      <c r="M36" s="735">
        <v>2584774.7608412486</v>
      </c>
      <c r="N36" s="121"/>
      <c r="O36" s="62" t="s">
        <v>682</v>
      </c>
      <c r="P36" s="121"/>
      <c r="Q36" s="122"/>
      <c r="R36" s="735">
        <v>611367.98570093571</v>
      </c>
      <c r="S36" s="735">
        <v>1131070.3445911892</v>
      </c>
      <c r="T36" s="735">
        <v>1552212.8613867068</v>
      </c>
      <c r="U36" s="735">
        <v>317789.03204839065</v>
      </c>
      <c r="V36" s="735">
        <v>614118.03167712153</v>
      </c>
      <c r="W36" s="735">
        <v>4058529.5460296781</v>
      </c>
      <c r="X36" s="735">
        <v>1325751.0507992632</v>
      </c>
      <c r="Y36" s="735">
        <v>20518.889464796015</v>
      </c>
      <c r="Z36" s="735">
        <v>2712259.6057656193</v>
      </c>
      <c r="AA36" s="735">
        <v>14322941.657826805</v>
      </c>
      <c r="AB36" s="735">
        <v>405906.99352759751</v>
      </c>
      <c r="AD36" s="115"/>
      <c r="AE36" s="115"/>
    </row>
    <row r="37" spans="1:31" ht="15" customHeight="1">
      <c r="A37" s="121"/>
      <c r="B37" s="661" t="s">
        <v>728</v>
      </c>
      <c r="C37" s="121"/>
      <c r="D37" s="801"/>
      <c r="E37" s="756">
        <v>168558472.30281439</v>
      </c>
      <c r="F37" s="735">
        <v>149170737.06789625</v>
      </c>
      <c r="G37" s="735">
        <v>127129000.05849089</v>
      </c>
      <c r="H37" s="735">
        <v>5758129.3648509607</v>
      </c>
      <c r="I37" s="735">
        <v>1877735.9838455676</v>
      </c>
      <c r="J37" s="735">
        <v>56793000.793380484</v>
      </c>
      <c r="K37" s="735">
        <v>62700133.916413888</v>
      </c>
      <c r="L37" s="735">
        <v>12638996.229900122</v>
      </c>
      <c r="M37" s="735">
        <v>4865804.5550792711</v>
      </c>
      <c r="N37" s="121"/>
      <c r="O37" s="62" t="s">
        <v>684</v>
      </c>
      <c r="P37" s="121"/>
      <c r="Q37" s="122"/>
      <c r="R37" s="735">
        <v>1552676.1969264704</v>
      </c>
      <c r="S37" s="735">
        <v>1772248.8377611013</v>
      </c>
      <c r="T37" s="735">
        <v>3409516.9369843351</v>
      </c>
      <c r="U37" s="735">
        <v>703996.74812394124</v>
      </c>
      <c r="V37" s="735">
        <v>334752.95502500748</v>
      </c>
      <c r="W37" s="735">
        <v>9402740.7795053553</v>
      </c>
      <c r="X37" s="735">
        <v>2843619.5120662977</v>
      </c>
      <c r="Y37" s="735">
        <v>84187.38864634253</v>
      </c>
      <c r="Z37" s="735">
        <v>6474933.8787927181</v>
      </c>
      <c r="AA37" s="735">
        <v>22001731.086846188</v>
      </c>
      <c r="AB37" s="735">
        <v>2613995.8519281647</v>
      </c>
      <c r="AD37" s="115"/>
      <c r="AE37" s="115"/>
    </row>
    <row r="38" spans="1:31" ht="15" customHeight="1">
      <c r="A38" s="121"/>
      <c r="B38" s="661" t="s">
        <v>729</v>
      </c>
      <c r="C38" s="121"/>
      <c r="D38" s="801"/>
      <c r="E38" s="756">
        <v>190721204.80746961</v>
      </c>
      <c r="F38" s="735">
        <v>179532223.92131165</v>
      </c>
      <c r="G38" s="735">
        <v>158249158.84867361</v>
      </c>
      <c r="H38" s="735">
        <v>8775555.477177212</v>
      </c>
      <c r="I38" s="735">
        <v>706305.23531253356</v>
      </c>
      <c r="J38" s="735">
        <v>89034232.445643693</v>
      </c>
      <c r="K38" s="735">
        <v>59733065.690540396</v>
      </c>
      <c r="L38" s="735">
        <v>11146150.819530802</v>
      </c>
      <c r="M38" s="735">
        <v>4491837.0828613508</v>
      </c>
      <c r="N38" s="121"/>
      <c r="O38" s="62" t="s">
        <v>686</v>
      </c>
      <c r="P38" s="121"/>
      <c r="Q38" s="122"/>
      <c r="R38" s="735">
        <v>1458484.1970562122</v>
      </c>
      <c r="S38" s="735">
        <v>1271414.7582434209</v>
      </c>
      <c r="T38" s="735">
        <v>2458743.5116193234</v>
      </c>
      <c r="U38" s="735">
        <v>601579.69103969552</v>
      </c>
      <c r="V38" s="735">
        <v>864091.57871080015</v>
      </c>
      <c r="W38" s="735">
        <v>10136914.253107103</v>
      </c>
      <c r="X38" s="735">
        <v>3063741.7401339281</v>
      </c>
      <c r="Y38" s="735">
        <v>524836.90990367986</v>
      </c>
      <c r="Z38" s="735">
        <v>6548335.6030694935</v>
      </c>
      <c r="AA38" s="735">
        <v>13232473.632705856</v>
      </c>
      <c r="AB38" s="735">
        <v>2043492.7465480592</v>
      </c>
      <c r="AD38" s="115"/>
      <c r="AE38" s="115"/>
    </row>
    <row r="39" spans="1:31" ht="15" customHeight="1">
      <c r="A39" s="121"/>
      <c r="B39" s="661" t="s">
        <v>730</v>
      </c>
      <c r="C39" s="121"/>
      <c r="D39" s="801"/>
      <c r="E39" s="756">
        <v>365562523.64997804</v>
      </c>
      <c r="F39" s="735">
        <v>349317835.78925526</v>
      </c>
      <c r="G39" s="735">
        <v>305098192.49487883</v>
      </c>
      <c r="H39" s="735">
        <v>8291955.1502512898</v>
      </c>
      <c r="I39" s="735">
        <v>5045109.0122511974</v>
      </c>
      <c r="J39" s="735">
        <v>193755719.44673327</v>
      </c>
      <c r="K39" s="735">
        <v>98005408.885643169</v>
      </c>
      <c r="L39" s="735">
        <v>24167984.91202965</v>
      </c>
      <c r="M39" s="735">
        <v>12500913.80116923</v>
      </c>
      <c r="N39" s="121"/>
      <c r="O39" s="62" t="s">
        <v>688</v>
      </c>
      <c r="P39" s="121"/>
      <c r="Q39" s="122"/>
      <c r="R39" s="735">
        <v>4060085.5215625558</v>
      </c>
      <c r="S39" s="735">
        <v>1428077.1585859563</v>
      </c>
      <c r="T39" s="735">
        <v>4286988.1445340663</v>
      </c>
      <c r="U39" s="735">
        <v>1154333.7469600691</v>
      </c>
      <c r="V39" s="735">
        <v>737586.53921778023</v>
      </c>
      <c r="W39" s="735">
        <v>20051658.382346749</v>
      </c>
      <c r="X39" s="735">
        <v>8542304.4379041549</v>
      </c>
      <c r="Y39" s="735">
        <v>147630.99667584896</v>
      </c>
      <c r="Z39" s="735">
        <v>11361722.947766734</v>
      </c>
      <c r="AA39" s="735">
        <v>21438505.450924691</v>
      </c>
      <c r="AB39" s="735">
        <v>5193817.5902020279</v>
      </c>
      <c r="AD39" s="115"/>
      <c r="AE39" s="115"/>
    </row>
    <row r="40" spans="1:31" ht="15" customHeight="1">
      <c r="A40" s="121"/>
      <c r="B40" s="661" t="s">
        <v>731</v>
      </c>
      <c r="C40" s="121"/>
      <c r="D40" s="801"/>
      <c r="E40" s="756">
        <v>182771959.99757734</v>
      </c>
      <c r="F40" s="735">
        <v>176060827.4794814</v>
      </c>
      <c r="G40" s="735">
        <v>155475388.10812399</v>
      </c>
      <c r="H40" s="735">
        <v>8192178.8576190267</v>
      </c>
      <c r="I40" s="735">
        <v>3945962.0886108978</v>
      </c>
      <c r="J40" s="735">
        <v>104248353.11361232</v>
      </c>
      <c r="K40" s="735">
        <v>39088894.048281707</v>
      </c>
      <c r="L40" s="735">
        <v>8257404.0725600813</v>
      </c>
      <c r="M40" s="735">
        <v>3764759.8649050267</v>
      </c>
      <c r="N40" s="121"/>
      <c r="O40" s="62" t="s">
        <v>690</v>
      </c>
      <c r="P40" s="121"/>
      <c r="Q40" s="122"/>
      <c r="R40" s="735">
        <v>1016189.4592457975</v>
      </c>
      <c r="S40" s="735">
        <v>467147.37430422957</v>
      </c>
      <c r="T40" s="735">
        <v>2338104.726252533</v>
      </c>
      <c r="U40" s="735">
        <v>392727.64715545299</v>
      </c>
      <c r="V40" s="735">
        <v>278475.00069703918</v>
      </c>
      <c r="W40" s="735">
        <v>12328035.298797337</v>
      </c>
      <c r="X40" s="735">
        <v>5952758.2337065563</v>
      </c>
      <c r="Y40" s="735">
        <v>276204.03372852254</v>
      </c>
      <c r="Z40" s="735">
        <v>6099073.031362257</v>
      </c>
      <c r="AA40" s="735">
        <v>7526362.6710468819</v>
      </c>
      <c r="AB40" s="735">
        <v>815230.15295095381</v>
      </c>
      <c r="AD40" s="115"/>
      <c r="AE40" s="115"/>
    </row>
    <row r="41" spans="1:31" ht="15" customHeight="1">
      <c r="A41" s="121"/>
      <c r="B41" s="661" t="s">
        <v>732</v>
      </c>
      <c r="C41" s="121"/>
      <c r="D41" s="801"/>
      <c r="E41" s="756">
        <v>182219421.03571108</v>
      </c>
      <c r="F41" s="735">
        <v>177814573.91623732</v>
      </c>
      <c r="G41" s="735">
        <v>146065663.61189401</v>
      </c>
      <c r="H41" s="735">
        <v>3521820.0991997491</v>
      </c>
      <c r="I41" s="735">
        <v>6354744.9649999999</v>
      </c>
      <c r="J41" s="735">
        <v>86515678.418140471</v>
      </c>
      <c r="K41" s="735">
        <v>49673420.129553713</v>
      </c>
      <c r="L41" s="735">
        <v>11006403.247870909</v>
      </c>
      <c r="M41" s="735">
        <v>3709370.1451528682</v>
      </c>
      <c r="N41" s="121"/>
      <c r="O41" s="62" t="s">
        <v>692</v>
      </c>
      <c r="P41" s="121"/>
      <c r="Q41" s="122"/>
      <c r="R41" s="735">
        <v>2895933.7033503707</v>
      </c>
      <c r="S41" s="735">
        <v>1237021.3438074365</v>
      </c>
      <c r="T41" s="735">
        <v>2113274.1900292146</v>
      </c>
      <c r="U41" s="735">
        <v>305691.54253080167</v>
      </c>
      <c r="V41" s="735">
        <v>745112.3230002108</v>
      </c>
      <c r="W41" s="735">
        <v>20742507.056472484</v>
      </c>
      <c r="X41" s="735">
        <v>13523242.469999999</v>
      </c>
      <c r="Y41" s="735">
        <v>23349.167142857135</v>
      </c>
      <c r="Z41" s="735">
        <v>7195915.4193296181</v>
      </c>
      <c r="AA41" s="735">
        <v>6115328.0184738152</v>
      </c>
      <c r="AB41" s="735">
        <v>1710480.8990000002</v>
      </c>
      <c r="AD41" s="115"/>
      <c r="AE41" s="115"/>
    </row>
    <row r="42" spans="1:31" ht="15" customHeight="1">
      <c r="A42" s="121"/>
      <c r="B42" s="661" t="s">
        <v>733</v>
      </c>
      <c r="C42" s="121"/>
      <c r="D42" s="801"/>
      <c r="E42" s="756">
        <v>412420614.38499987</v>
      </c>
      <c r="F42" s="735">
        <v>406913480.22799993</v>
      </c>
      <c r="G42" s="735">
        <v>353589117.18700004</v>
      </c>
      <c r="H42" s="735">
        <v>9055835.381000001</v>
      </c>
      <c r="I42" s="735">
        <v>4476861.4019999998</v>
      </c>
      <c r="J42" s="735">
        <v>236238732.74600005</v>
      </c>
      <c r="K42" s="735">
        <v>103817687.65800002</v>
      </c>
      <c r="L42" s="735">
        <v>16198494.506000003</v>
      </c>
      <c r="M42" s="735">
        <v>8272334.2349999994</v>
      </c>
      <c r="N42" s="121"/>
      <c r="O42" s="62" t="s">
        <v>694</v>
      </c>
      <c r="P42" s="121"/>
      <c r="Q42" s="122"/>
      <c r="R42" s="735">
        <v>3408515.6020000004</v>
      </c>
      <c r="S42" s="735">
        <v>231250.23100000003</v>
      </c>
      <c r="T42" s="735">
        <v>3331067.2740000007</v>
      </c>
      <c r="U42" s="735">
        <v>722233.09100000013</v>
      </c>
      <c r="V42" s="735">
        <v>233094.073</v>
      </c>
      <c r="W42" s="735">
        <v>37125868.535000004</v>
      </c>
      <c r="X42" s="735">
        <v>27856334.116999995</v>
      </c>
      <c r="Y42" s="735">
        <v>61036.112000000008</v>
      </c>
      <c r="Z42" s="735">
        <v>9208498.3059999999</v>
      </c>
      <c r="AA42" s="735">
        <v>8471199.3100000005</v>
      </c>
      <c r="AB42" s="735">
        <v>2964065.1529999999</v>
      </c>
      <c r="AD42" s="115"/>
      <c r="AE42" s="115"/>
    </row>
    <row r="43" spans="1:31" ht="15" customHeight="1">
      <c r="A43" s="121"/>
      <c r="B43" s="661" t="s">
        <v>734</v>
      </c>
      <c r="C43" s="121"/>
      <c r="D43" s="801"/>
      <c r="E43" s="756">
        <v>165914404.09400001</v>
      </c>
      <c r="F43" s="735">
        <v>164018388.111</v>
      </c>
      <c r="G43" s="735">
        <v>130090839.881</v>
      </c>
      <c r="H43" s="735">
        <v>727513.92599999998</v>
      </c>
      <c r="I43" s="735">
        <v>9016852.1190000009</v>
      </c>
      <c r="J43" s="735">
        <v>56672363.329000004</v>
      </c>
      <c r="K43" s="735">
        <v>63674110.506999992</v>
      </c>
      <c r="L43" s="735">
        <v>12228120.470999997</v>
      </c>
      <c r="M43" s="735">
        <v>7691743.8589999992</v>
      </c>
      <c r="N43" s="121"/>
      <c r="O43" s="62" t="s">
        <v>696</v>
      </c>
      <c r="P43" s="121"/>
      <c r="Q43" s="122"/>
      <c r="R43" s="735">
        <v>2155309.3990000007</v>
      </c>
      <c r="S43" s="735">
        <v>718197.70200000005</v>
      </c>
      <c r="T43" s="735">
        <v>1348147.851</v>
      </c>
      <c r="U43" s="735">
        <v>300168.201</v>
      </c>
      <c r="V43" s="735">
        <v>14553.459000000001</v>
      </c>
      <c r="W43" s="735">
        <v>21699427.759</v>
      </c>
      <c r="X43" s="735">
        <v>15632487.551999999</v>
      </c>
      <c r="Y43" s="735">
        <v>12384.454999999998</v>
      </c>
      <c r="Z43" s="735">
        <v>6054555.7519999994</v>
      </c>
      <c r="AA43" s="735">
        <v>3401307.5290000001</v>
      </c>
      <c r="AB43" s="735">
        <v>1505291.5460000001</v>
      </c>
      <c r="AD43" s="115"/>
      <c r="AE43" s="115"/>
    </row>
    <row r="44" spans="1:31" ht="15" customHeight="1">
      <c r="A44" s="1045" t="s">
        <v>697</v>
      </c>
      <c r="B44" s="1045"/>
      <c r="C44" s="1045"/>
      <c r="D44" s="801"/>
      <c r="E44" s="756"/>
      <c r="F44" s="735"/>
      <c r="G44" s="735"/>
      <c r="H44" s="735"/>
      <c r="I44" s="735"/>
      <c r="J44" s="735"/>
      <c r="K44" s="735"/>
      <c r="L44" s="735"/>
      <c r="M44" s="735"/>
      <c r="N44" s="1045" t="s">
        <v>697</v>
      </c>
      <c r="O44" s="1045"/>
      <c r="P44" s="1045"/>
      <c r="Q44" s="122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  <c r="AD44" s="115"/>
      <c r="AE44" s="115"/>
    </row>
    <row r="45" spans="1:31" ht="15" customHeight="1">
      <c r="A45" s="121"/>
      <c r="B45" s="661" t="s">
        <v>725</v>
      </c>
      <c r="C45" s="121"/>
      <c r="D45" s="801"/>
      <c r="E45" s="756">
        <v>117071217.62264982</v>
      </c>
      <c r="F45" s="735">
        <v>92531986.210184366</v>
      </c>
      <c r="G45" s="735">
        <v>76678873.216740862</v>
      </c>
      <c r="H45" s="735">
        <v>2512607.2984377919</v>
      </c>
      <c r="I45" s="735">
        <v>5392108.0454022354</v>
      </c>
      <c r="J45" s="735">
        <v>12271908.338155523</v>
      </c>
      <c r="K45" s="735">
        <v>56502249.534745276</v>
      </c>
      <c r="L45" s="735">
        <v>8010764.4886506563</v>
      </c>
      <c r="M45" s="735">
        <v>3637628.0158882737</v>
      </c>
      <c r="N45" s="121"/>
      <c r="O45" s="62" t="s">
        <v>679</v>
      </c>
      <c r="P45" s="121"/>
      <c r="Q45" s="122"/>
      <c r="R45" s="735">
        <v>1518413.7275987079</v>
      </c>
      <c r="S45" s="735">
        <v>1031648.705042425</v>
      </c>
      <c r="T45" s="735">
        <v>1401269.9601263427</v>
      </c>
      <c r="U45" s="735">
        <v>348292.66635386139</v>
      </c>
      <c r="V45" s="735">
        <v>73511.413641050822</v>
      </c>
      <c r="W45" s="735">
        <v>7842348.5047928113</v>
      </c>
      <c r="X45" s="735">
        <v>2828217.4003241262</v>
      </c>
      <c r="Y45" s="735">
        <v>11018.68342586124</v>
      </c>
      <c r="Z45" s="735">
        <v>5003112.4210428232</v>
      </c>
      <c r="AA45" s="735">
        <v>27385924.942865182</v>
      </c>
      <c r="AB45" s="735">
        <v>2846693.5303997137</v>
      </c>
      <c r="AD45" s="115"/>
      <c r="AE45" s="115"/>
    </row>
    <row r="46" spans="1:31" ht="15" customHeight="1">
      <c r="A46" s="121"/>
      <c r="B46" s="661" t="s">
        <v>726</v>
      </c>
      <c r="C46" s="121"/>
      <c r="D46" s="801"/>
      <c r="E46" s="756">
        <v>38702968.379318178</v>
      </c>
      <c r="F46" s="735">
        <v>28075611.205447525</v>
      </c>
      <c r="G46" s="735">
        <v>23973940.102207549</v>
      </c>
      <c r="H46" s="735">
        <v>1197214.0986569733</v>
      </c>
      <c r="I46" s="736">
        <v>174208.45536842107</v>
      </c>
      <c r="J46" s="735">
        <v>8031246.7176833823</v>
      </c>
      <c r="K46" s="735">
        <v>14571270.830498777</v>
      </c>
      <c r="L46" s="735">
        <v>2423066.3378675347</v>
      </c>
      <c r="M46" s="735">
        <v>954365.43526247807</v>
      </c>
      <c r="N46" s="121"/>
      <c r="O46" s="62" t="s">
        <v>680</v>
      </c>
      <c r="P46" s="121"/>
      <c r="Q46" s="122"/>
      <c r="R46" s="735">
        <v>229256.03614547435</v>
      </c>
      <c r="S46" s="735">
        <v>655043.70034449582</v>
      </c>
      <c r="T46" s="735">
        <v>404384.93788945884</v>
      </c>
      <c r="U46" s="735">
        <v>143405.68326902456</v>
      </c>
      <c r="V46" s="735">
        <v>36610.54495660391</v>
      </c>
      <c r="W46" s="735">
        <v>1678604.7653724179</v>
      </c>
      <c r="X46" s="735">
        <v>457454.77431836526</v>
      </c>
      <c r="Y46" s="735">
        <v>5136.8517753527494</v>
      </c>
      <c r="Z46" s="735">
        <v>1216013.1392786996</v>
      </c>
      <c r="AA46" s="735">
        <v>11021865.61210965</v>
      </c>
      <c r="AB46" s="735">
        <v>394508.4382389774</v>
      </c>
      <c r="AD46" s="115"/>
      <c r="AE46" s="115"/>
    </row>
    <row r="47" spans="1:31" ht="15" customHeight="1">
      <c r="A47" s="121"/>
      <c r="B47" s="661" t="s">
        <v>727</v>
      </c>
      <c r="C47" s="121"/>
      <c r="D47" s="801"/>
      <c r="E47" s="756">
        <v>86566992.143157691</v>
      </c>
      <c r="F47" s="735">
        <v>71165428.455807626</v>
      </c>
      <c r="G47" s="735">
        <v>60119354.746542484</v>
      </c>
      <c r="H47" s="735">
        <v>2149444.4801699314</v>
      </c>
      <c r="I47" s="735">
        <v>325465.53319822962</v>
      </c>
      <c r="J47" s="735">
        <v>25580519.084095784</v>
      </c>
      <c r="K47" s="735">
        <v>32063925.649078555</v>
      </c>
      <c r="L47" s="735">
        <v>6272477.9308111975</v>
      </c>
      <c r="M47" s="735">
        <v>2024085.7222858435</v>
      </c>
      <c r="N47" s="121"/>
      <c r="O47" s="62" t="s">
        <v>682</v>
      </c>
      <c r="P47" s="121"/>
      <c r="Q47" s="122"/>
      <c r="R47" s="735">
        <v>701312.79991671839</v>
      </c>
      <c r="S47" s="735">
        <v>1187150.568598066</v>
      </c>
      <c r="T47" s="735">
        <v>1458082.5439403122</v>
      </c>
      <c r="U47" s="735">
        <v>287510.41051113664</v>
      </c>
      <c r="V47" s="735">
        <v>614335.88555912569</v>
      </c>
      <c r="W47" s="735">
        <v>4773595.7784539117</v>
      </c>
      <c r="X47" s="735">
        <v>1254007.2718066559</v>
      </c>
      <c r="Y47" s="735">
        <v>20941.602149006543</v>
      </c>
      <c r="Z47" s="735">
        <v>3498646.904498247</v>
      </c>
      <c r="AA47" s="735">
        <v>15745159.888150379</v>
      </c>
      <c r="AB47" s="735">
        <v>343596.20080030948</v>
      </c>
      <c r="AD47" s="115"/>
      <c r="AE47" s="115"/>
    </row>
    <row r="48" spans="1:31" ht="15" customHeight="1">
      <c r="A48" s="661"/>
      <c r="B48" s="661" t="s">
        <v>728</v>
      </c>
      <c r="C48" s="661"/>
      <c r="D48" s="801"/>
      <c r="E48" s="756">
        <v>162938033.94247469</v>
      </c>
      <c r="F48" s="735">
        <v>143875985.56812984</v>
      </c>
      <c r="G48" s="735">
        <v>122618742.695162</v>
      </c>
      <c r="H48" s="735">
        <v>5422045.2905174084</v>
      </c>
      <c r="I48" s="735">
        <v>632692.43114408618</v>
      </c>
      <c r="J48" s="735">
        <v>54297951.270470574</v>
      </c>
      <c r="K48" s="735">
        <v>62266053.703029901</v>
      </c>
      <c r="L48" s="735">
        <v>12446046.421953157</v>
      </c>
      <c r="M48" s="735">
        <v>5068939.5334579693</v>
      </c>
      <c r="N48" s="661"/>
      <c r="O48" s="62" t="s">
        <v>684</v>
      </c>
      <c r="P48" s="661"/>
      <c r="Q48" s="122"/>
      <c r="R48" s="735">
        <v>1106664.3544952488</v>
      </c>
      <c r="S48" s="735">
        <v>1734238.7841562547</v>
      </c>
      <c r="T48" s="735">
        <v>3377664.7464832198</v>
      </c>
      <c r="U48" s="735">
        <v>807794.2926209406</v>
      </c>
      <c r="V48" s="735">
        <v>350744.71073952748</v>
      </c>
      <c r="W48" s="735">
        <v>8811196.4510148056</v>
      </c>
      <c r="X48" s="735">
        <v>2850400.7114238716</v>
      </c>
      <c r="Y48" s="735">
        <v>84196.976646342533</v>
      </c>
      <c r="Z48" s="735">
        <v>5876598.7629445931</v>
      </c>
      <c r="AA48" s="735">
        <v>20471803.765512772</v>
      </c>
      <c r="AB48" s="735">
        <v>1409755.3911679629</v>
      </c>
      <c r="AD48" s="115"/>
      <c r="AE48" s="115"/>
    </row>
    <row r="49" spans="1:53" ht="15" customHeight="1">
      <c r="A49" s="661"/>
      <c r="B49" s="661" t="s">
        <v>729</v>
      </c>
      <c r="C49" s="661"/>
      <c r="D49" s="801"/>
      <c r="E49" s="756">
        <v>202188727.23227274</v>
      </c>
      <c r="F49" s="735">
        <v>190707896.14794978</v>
      </c>
      <c r="G49" s="735">
        <v>166995670.46721855</v>
      </c>
      <c r="H49" s="735">
        <v>8399615.3193878457</v>
      </c>
      <c r="I49" s="735">
        <v>1800581.603533539</v>
      </c>
      <c r="J49" s="735">
        <v>94503071.858564094</v>
      </c>
      <c r="K49" s="735">
        <v>62292401.685733199</v>
      </c>
      <c r="L49" s="735">
        <v>11414490.914077956</v>
      </c>
      <c r="M49" s="735">
        <v>4722323.2660354879</v>
      </c>
      <c r="N49" s="661"/>
      <c r="O49" s="62" t="s">
        <v>686</v>
      </c>
      <c r="P49" s="661"/>
      <c r="Q49" s="122"/>
      <c r="R49" s="735">
        <v>1457601.4080337244</v>
      </c>
      <c r="S49" s="735">
        <v>1193515.8888005496</v>
      </c>
      <c r="T49" s="735">
        <v>2531032.4626580863</v>
      </c>
      <c r="U49" s="735">
        <v>641970.16099391854</v>
      </c>
      <c r="V49" s="735">
        <v>868047.7275561922</v>
      </c>
      <c r="W49" s="735">
        <v>12297734.766653294</v>
      </c>
      <c r="X49" s="735">
        <v>4329577.3404623922</v>
      </c>
      <c r="Y49" s="735">
        <v>509865.59689848643</v>
      </c>
      <c r="Z49" s="735">
        <v>7458291.8292924212</v>
      </c>
      <c r="AA49" s="735">
        <v>13585262.526454125</v>
      </c>
      <c r="AB49" s="735">
        <v>2104431.4421313033</v>
      </c>
      <c r="AD49" s="115"/>
      <c r="AE49" s="115"/>
    </row>
    <row r="50" spans="1:53" ht="15" customHeight="1">
      <c r="A50" s="661"/>
      <c r="B50" s="661" t="s">
        <v>730</v>
      </c>
      <c r="C50" s="661"/>
      <c r="D50" s="801"/>
      <c r="E50" s="756">
        <v>397104635.70056152</v>
      </c>
      <c r="F50" s="735">
        <v>380144641.62159288</v>
      </c>
      <c r="G50" s="735">
        <v>328150381.86783779</v>
      </c>
      <c r="H50" s="735">
        <v>10679503.925015641</v>
      </c>
      <c r="I50" s="735">
        <v>4131041.9581441837</v>
      </c>
      <c r="J50" s="735">
        <v>209939086.3510901</v>
      </c>
      <c r="K50" s="735">
        <v>103400749.63358784</v>
      </c>
      <c r="L50" s="735">
        <v>25847300.921487313</v>
      </c>
      <c r="M50" s="735">
        <v>13391782.075905548</v>
      </c>
      <c r="N50" s="661"/>
      <c r="O50" s="62" t="s">
        <v>688</v>
      </c>
      <c r="P50" s="661"/>
      <c r="Q50" s="122"/>
      <c r="R50" s="735">
        <v>4296535.6461199829</v>
      </c>
      <c r="S50" s="735">
        <v>1618646.7302043643</v>
      </c>
      <c r="T50" s="735">
        <v>4521759.7209897935</v>
      </c>
      <c r="U50" s="735">
        <v>1271271.1290062428</v>
      </c>
      <c r="V50" s="735">
        <v>747305.61926139204</v>
      </c>
      <c r="W50" s="735">
        <v>26146958.832267992</v>
      </c>
      <c r="X50" s="735">
        <v>13243444.737579165</v>
      </c>
      <c r="Y50" s="735">
        <v>180356.4176810424</v>
      </c>
      <c r="Z50" s="735">
        <v>12723157.677007763</v>
      </c>
      <c r="AA50" s="735">
        <v>22239708.958145984</v>
      </c>
      <c r="AB50" s="735">
        <v>5279714.8791775387</v>
      </c>
      <c r="AD50" s="115"/>
      <c r="AE50" s="115"/>
    </row>
    <row r="51" spans="1:53" ht="15" customHeight="1">
      <c r="A51" s="661"/>
      <c r="B51" s="661" t="s">
        <v>731</v>
      </c>
      <c r="C51" s="661"/>
      <c r="D51" s="801"/>
      <c r="E51" s="756">
        <v>173052299.60883895</v>
      </c>
      <c r="F51" s="735">
        <v>167246815.07581028</v>
      </c>
      <c r="G51" s="735">
        <v>151096810.71890053</v>
      </c>
      <c r="H51" s="735">
        <v>5484912.7717311475</v>
      </c>
      <c r="I51" s="735">
        <v>5000833.2630000012</v>
      </c>
      <c r="J51" s="735">
        <v>98873015.655191392</v>
      </c>
      <c r="K51" s="735">
        <v>41738049.028978013</v>
      </c>
      <c r="L51" s="735">
        <v>7704980.4036083482</v>
      </c>
      <c r="M51" s="735">
        <v>3654961.7993601849</v>
      </c>
      <c r="N51" s="661"/>
      <c r="O51" s="62" t="s">
        <v>690</v>
      </c>
      <c r="P51" s="661"/>
      <c r="Q51" s="122"/>
      <c r="R51" s="735">
        <v>970720.53281460272</v>
      </c>
      <c r="S51" s="735">
        <v>436083.63011430739</v>
      </c>
      <c r="T51" s="735">
        <v>2088440.3745903932</v>
      </c>
      <c r="U51" s="735">
        <v>279576.005031818</v>
      </c>
      <c r="V51" s="735">
        <v>275198.06169703917</v>
      </c>
      <c r="W51" s="735">
        <v>8445023.953301331</v>
      </c>
      <c r="X51" s="735">
        <v>3613404.3927065562</v>
      </c>
      <c r="Y51" s="735">
        <v>261581.23072852255</v>
      </c>
      <c r="Z51" s="735">
        <v>4570038.3298662575</v>
      </c>
      <c r="AA51" s="735">
        <v>6594226.2663365351</v>
      </c>
      <c r="AB51" s="735">
        <v>788741.73330783949</v>
      </c>
      <c r="AC51" s="108"/>
      <c r="AD51" s="115"/>
      <c r="AE51" s="115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</row>
    <row r="52" spans="1:53" ht="15" customHeight="1">
      <c r="A52" s="661"/>
      <c r="B52" s="661" t="s">
        <v>732</v>
      </c>
      <c r="C52" s="661"/>
      <c r="D52" s="801"/>
      <c r="E52" s="756">
        <v>173634058.77712548</v>
      </c>
      <c r="F52" s="735">
        <v>168291511.89912125</v>
      </c>
      <c r="G52" s="735">
        <v>135104805.82817644</v>
      </c>
      <c r="H52" s="735">
        <v>3025551.2991997492</v>
      </c>
      <c r="I52" s="735">
        <v>4517342.5430000005</v>
      </c>
      <c r="J52" s="735">
        <v>80221607.132903367</v>
      </c>
      <c r="K52" s="735">
        <v>47340304.853073299</v>
      </c>
      <c r="L52" s="735">
        <v>11147766.904255593</v>
      </c>
      <c r="M52" s="735">
        <v>3677753.5741528687</v>
      </c>
      <c r="N52" s="661"/>
      <c r="O52" s="62" t="s">
        <v>692</v>
      </c>
      <c r="P52" s="661"/>
      <c r="Q52" s="122"/>
      <c r="R52" s="735">
        <v>2848173.9513503704</v>
      </c>
      <c r="S52" s="735">
        <v>1229078.6691157611</v>
      </c>
      <c r="T52" s="735">
        <v>2301037.1356650162</v>
      </c>
      <c r="U52" s="735">
        <v>346611.25097136025</v>
      </c>
      <c r="V52" s="735">
        <v>745112.3230002108</v>
      </c>
      <c r="W52" s="735">
        <v>22038939.166689295</v>
      </c>
      <c r="X52" s="735">
        <v>14518078.314999999</v>
      </c>
      <c r="Y52" s="735">
        <v>22924.826142857135</v>
      </c>
      <c r="Z52" s="735">
        <v>7497936.0255464371</v>
      </c>
      <c r="AA52" s="735">
        <v>7113323.0820042053</v>
      </c>
      <c r="AB52" s="735">
        <v>1770776.2040000001</v>
      </c>
      <c r="AC52" s="108"/>
      <c r="AD52" s="115"/>
      <c r="AE52" s="115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</row>
    <row r="53" spans="1:53" ht="15" customHeight="1">
      <c r="A53" s="661"/>
      <c r="B53" s="661" t="s">
        <v>733</v>
      </c>
      <c r="C53" s="661"/>
      <c r="D53" s="801"/>
      <c r="E53" s="756">
        <v>403401165.6079998</v>
      </c>
      <c r="F53" s="735">
        <v>398135782.30599988</v>
      </c>
      <c r="G53" s="735">
        <v>349227002.67699999</v>
      </c>
      <c r="H53" s="735">
        <v>10899370.912999999</v>
      </c>
      <c r="I53" s="735">
        <v>4476861.4019999998</v>
      </c>
      <c r="J53" s="735">
        <v>239089576.28100005</v>
      </c>
      <c r="K53" s="735">
        <v>94761194.081000015</v>
      </c>
      <c r="L53" s="735">
        <v>15906090.949000003</v>
      </c>
      <c r="M53" s="735">
        <v>8342896.5130000012</v>
      </c>
      <c r="N53" s="661"/>
      <c r="O53" s="62" t="s">
        <v>694</v>
      </c>
      <c r="P53" s="661"/>
      <c r="Q53" s="122"/>
      <c r="R53" s="735">
        <v>3431913.8160000001</v>
      </c>
      <c r="S53" s="735">
        <v>225364.83500000002</v>
      </c>
      <c r="T53" s="735">
        <v>2949119.5619999999</v>
      </c>
      <c r="U53" s="735">
        <v>773713.13699999987</v>
      </c>
      <c r="V53" s="735">
        <v>183083.08599999998</v>
      </c>
      <c r="W53" s="735">
        <v>33002688.680000007</v>
      </c>
      <c r="X53" s="735">
        <v>23672022.143999998</v>
      </c>
      <c r="Y53" s="735">
        <v>61941.618000000009</v>
      </c>
      <c r="Z53" s="735">
        <v>9268724.9179999996</v>
      </c>
      <c r="AA53" s="735">
        <v>7802659.6699999999</v>
      </c>
      <c r="AB53" s="735">
        <v>2537276.3679999998</v>
      </c>
      <c r="AD53" s="115"/>
      <c r="AE53" s="115"/>
    </row>
    <row r="54" spans="1:53" ht="15" customHeight="1">
      <c r="A54" s="661"/>
      <c r="B54" s="661" t="s">
        <v>734</v>
      </c>
      <c r="C54" s="661"/>
      <c r="D54" s="801"/>
      <c r="E54" s="756">
        <v>164754701.35300004</v>
      </c>
      <c r="F54" s="735">
        <v>162498805.37</v>
      </c>
      <c r="G54" s="735">
        <v>131159315.962</v>
      </c>
      <c r="H54" s="735">
        <v>1254847.5729999999</v>
      </c>
      <c r="I54" s="735">
        <v>9016852.1190000009</v>
      </c>
      <c r="J54" s="735">
        <v>56509254.64100001</v>
      </c>
      <c r="K54" s="735">
        <v>64378361.628999993</v>
      </c>
      <c r="L54" s="735">
        <v>11687235.499999996</v>
      </c>
      <c r="M54" s="735">
        <v>6904425.773</v>
      </c>
      <c r="N54" s="661"/>
      <c r="O54" s="62" t="s">
        <v>696</v>
      </c>
      <c r="P54" s="661"/>
      <c r="Q54" s="122"/>
      <c r="R54" s="735">
        <v>2065438.4370000002</v>
      </c>
      <c r="S54" s="735">
        <v>720693.5070000001</v>
      </c>
      <c r="T54" s="735">
        <v>1705267.9840000002</v>
      </c>
      <c r="U54" s="735">
        <v>226845.353</v>
      </c>
      <c r="V54" s="735">
        <v>64564.446000000004</v>
      </c>
      <c r="W54" s="735">
        <v>19652253.908</v>
      </c>
      <c r="X54" s="735">
        <v>13707623.475</v>
      </c>
      <c r="Y54" s="735">
        <v>11743.64</v>
      </c>
      <c r="Z54" s="735">
        <v>5932886.7930000005</v>
      </c>
      <c r="AA54" s="735">
        <v>3778587.5290000001</v>
      </c>
      <c r="AB54" s="735">
        <v>1522691.5459999999</v>
      </c>
      <c r="AD54" s="115"/>
      <c r="AE54" s="115"/>
    </row>
    <row r="55" spans="1:53" ht="15" customHeight="1">
      <c r="A55" s="1045" t="s">
        <v>698</v>
      </c>
      <c r="B55" s="1045"/>
      <c r="C55" s="1045"/>
      <c r="D55" s="111"/>
      <c r="E55" s="756"/>
      <c r="F55" s="735"/>
      <c r="G55" s="735"/>
      <c r="H55" s="735"/>
      <c r="I55" s="735"/>
      <c r="J55" s="735"/>
      <c r="K55" s="735"/>
      <c r="L55" s="735"/>
      <c r="M55" s="735"/>
      <c r="N55" s="1045" t="s">
        <v>698</v>
      </c>
      <c r="O55" s="1045"/>
      <c r="P55" s="1045"/>
      <c r="Q55" s="2"/>
      <c r="R55" s="735"/>
      <c r="S55" s="735"/>
      <c r="T55" s="735"/>
      <c r="U55" s="735"/>
      <c r="V55" s="735"/>
      <c r="W55" s="735"/>
      <c r="X55" s="735"/>
      <c r="Y55" s="735"/>
      <c r="Z55" s="735"/>
      <c r="AA55" s="735"/>
      <c r="AB55" s="735"/>
      <c r="AD55" s="115"/>
      <c r="AE55" s="115"/>
    </row>
    <row r="56" spans="1:53" ht="15" customHeight="1">
      <c r="A56" s="6"/>
      <c r="B56" s="661" t="s">
        <v>142</v>
      </c>
      <c r="C56" s="6"/>
      <c r="D56" s="111"/>
      <c r="E56" s="756">
        <v>13791004.813238451</v>
      </c>
      <c r="F56" s="735">
        <v>8925439.7761118487</v>
      </c>
      <c r="G56" s="735">
        <v>7119656.3801033907</v>
      </c>
      <c r="H56" s="735">
        <v>631520.47617416782</v>
      </c>
      <c r="I56" s="735">
        <v>27341.478827252671</v>
      </c>
      <c r="J56" s="735">
        <v>472024.68341144372</v>
      </c>
      <c r="K56" s="735">
        <v>5988769.741690523</v>
      </c>
      <c r="L56" s="745">
        <v>1501981.38739892</v>
      </c>
      <c r="M56" s="735">
        <v>366080.20878692891</v>
      </c>
      <c r="N56" s="108"/>
      <c r="O56" s="62" t="s">
        <v>679</v>
      </c>
      <c r="P56" s="108"/>
      <c r="Q56" s="123"/>
      <c r="R56" s="735">
        <v>127257.291981683</v>
      </c>
      <c r="S56" s="735">
        <v>507050.9775817442</v>
      </c>
      <c r="T56" s="735">
        <v>324934.04732398683</v>
      </c>
      <c r="U56" s="735">
        <v>176442.31766328952</v>
      </c>
      <c r="V56" s="735">
        <v>216.54406128802091</v>
      </c>
      <c r="W56" s="735">
        <v>303802.00860953296</v>
      </c>
      <c r="X56" s="735">
        <v>0</v>
      </c>
      <c r="Y56" s="736">
        <v>5675.758025836516</v>
      </c>
      <c r="Z56" s="735">
        <v>298126.25058369653</v>
      </c>
      <c r="AA56" s="735">
        <v>5662859.6014316408</v>
      </c>
      <c r="AB56" s="735">
        <v>797294.56430504087</v>
      </c>
      <c r="AD56" s="115"/>
      <c r="AE56" s="115"/>
    </row>
    <row r="57" spans="1:53" ht="15" customHeight="1">
      <c r="A57" s="6"/>
      <c r="B57" s="661" t="s">
        <v>143</v>
      </c>
      <c r="C57" s="6"/>
      <c r="D57" s="111"/>
      <c r="E57" s="756">
        <v>19895109.7778566</v>
      </c>
      <c r="F57" s="735">
        <v>11222997.705774823</v>
      </c>
      <c r="G57" s="735">
        <v>9060701.8858854305</v>
      </c>
      <c r="H57" s="735">
        <v>772767.77319172863</v>
      </c>
      <c r="I57" s="736">
        <v>16106.011080079574</v>
      </c>
      <c r="J57" s="735">
        <v>936438.30900460377</v>
      </c>
      <c r="K57" s="735">
        <v>7335389.7926090201</v>
      </c>
      <c r="L57" s="745">
        <v>1784943.4201247215</v>
      </c>
      <c r="M57" s="735">
        <v>41566.600165644762</v>
      </c>
      <c r="N57" s="6"/>
      <c r="O57" s="62" t="s">
        <v>680</v>
      </c>
      <c r="P57" s="6"/>
      <c r="Q57" s="2"/>
      <c r="R57" s="735">
        <v>19400.797306191696</v>
      </c>
      <c r="S57" s="735">
        <v>696787.36826642754</v>
      </c>
      <c r="T57" s="735">
        <v>795693.68092185841</v>
      </c>
      <c r="U57" s="735">
        <v>231494.97346460048</v>
      </c>
      <c r="V57" s="735">
        <v>0</v>
      </c>
      <c r="W57" s="735">
        <v>377352.39976466645</v>
      </c>
      <c r="X57" s="735">
        <v>0</v>
      </c>
      <c r="Y57" s="735">
        <v>0</v>
      </c>
      <c r="Z57" s="735">
        <v>377352.39976466645</v>
      </c>
      <c r="AA57" s="735">
        <v>8672172.0720817763</v>
      </c>
      <c r="AB57" s="735">
        <v>60</v>
      </c>
      <c r="AD57" s="115"/>
      <c r="AE57" s="115"/>
    </row>
    <row r="58" spans="1:53" ht="15" customHeight="1">
      <c r="A58" s="661"/>
      <c r="B58" s="661" t="s">
        <v>144</v>
      </c>
      <c r="C58" s="661"/>
      <c r="D58" s="801"/>
      <c r="E58" s="756">
        <v>40783541.802586526</v>
      </c>
      <c r="F58" s="735">
        <v>27110736.169041432</v>
      </c>
      <c r="G58" s="735">
        <v>22602237.868847422</v>
      </c>
      <c r="H58" s="735">
        <v>2222292.3964612032</v>
      </c>
      <c r="I58" s="735">
        <v>110570.01973564422</v>
      </c>
      <c r="J58" s="735">
        <v>3677249.5856416947</v>
      </c>
      <c r="K58" s="735">
        <v>16592125.867008876</v>
      </c>
      <c r="L58" s="745">
        <v>3224219.7236525519</v>
      </c>
      <c r="M58" s="735">
        <v>674570.67608219129</v>
      </c>
      <c r="N58" s="661"/>
      <c r="O58" s="62" t="s">
        <v>682</v>
      </c>
      <c r="P58" s="661"/>
      <c r="Q58" s="122"/>
      <c r="R58" s="735">
        <v>340532.44171523734</v>
      </c>
      <c r="S58" s="735">
        <v>824795.09725781914</v>
      </c>
      <c r="T58" s="735">
        <v>1158457.6012295061</v>
      </c>
      <c r="U58" s="735">
        <v>222267.85466426538</v>
      </c>
      <c r="V58" s="735">
        <v>3596.0527035321843</v>
      </c>
      <c r="W58" s="735">
        <v>1284278.5765414559</v>
      </c>
      <c r="X58" s="735">
        <v>5467.2089241386011</v>
      </c>
      <c r="Y58" s="735">
        <v>748.4777179487179</v>
      </c>
      <c r="Z58" s="735">
        <v>1278062.8898993686</v>
      </c>
      <c r="AA58" s="735">
        <v>14896180.802220706</v>
      </c>
      <c r="AB58" s="735">
        <v>1223375.1686755938</v>
      </c>
      <c r="AD58" s="115"/>
      <c r="AE58" s="115"/>
    </row>
    <row r="59" spans="1:53" ht="15" customHeight="1">
      <c r="A59" s="661"/>
      <c r="B59" s="661" t="s">
        <v>145</v>
      </c>
      <c r="C59" s="661"/>
      <c r="D59" s="801"/>
      <c r="E59" s="756">
        <v>76440211.118341818</v>
      </c>
      <c r="F59" s="735">
        <v>57860973.370393626</v>
      </c>
      <c r="G59" s="735">
        <v>48504199.953892305</v>
      </c>
      <c r="H59" s="735">
        <v>3005649.9103347636</v>
      </c>
      <c r="I59" s="735">
        <v>340804.76918805967</v>
      </c>
      <c r="J59" s="735">
        <v>15270235.120056113</v>
      </c>
      <c r="K59" s="735">
        <v>29887510.154313415</v>
      </c>
      <c r="L59" s="745">
        <v>5969505.7068906892</v>
      </c>
      <c r="M59" s="735">
        <v>1339578.8605458648</v>
      </c>
      <c r="N59" s="661"/>
      <c r="O59" s="62" t="s">
        <v>684</v>
      </c>
      <c r="P59" s="661"/>
      <c r="Q59" s="122"/>
      <c r="R59" s="735">
        <v>560178.97252788127</v>
      </c>
      <c r="S59" s="735">
        <v>1811130.6920165697</v>
      </c>
      <c r="T59" s="735">
        <v>1822492.0447872574</v>
      </c>
      <c r="U59" s="735">
        <v>351450.0998830318</v>
      </c>
      <c r="V59" s="735">
        <v>84675.037130086828</v>
      </c>
      <c r="W59" s="735">
        <v>3387267.7096105949</v>
      </c>
      <c r="X59" s="735">
        <v>189563.90362959713</v>
      </c>
      <c r="Y59" s="735">
        <v>34621.872969810502</v>
      </c>
      <c r="Z59" s="735">
        <v>3163081.9330111882</v>
      </c>
      <c r="AA59" s="735">
        <v>19128307.160007026</v>
      </c>
      <c r="AB59" s="735">
        <v>549069.41205886879</v>
      </c>
      <c r="AD59" s="115"/>
      <c r="AE59" s="115"/>
    </row>
    <row r="60" spans="1:53" ht="15" customHeight="1">
      <c r="A60" s="661"/>
      <c r="B60" s="661" t="s">
        <v>146</v>
      </c>
      <c r="C60" s="661"/>
      <c r="D60" s="801"/>
      <c r="E60" s="756">
        <v>86078563.045468062</v>
      </c>
      <c r="F60" s="735">
        <v>71636203.435286373</v>
      </c>
      <c r="G60" s="735">
        <v>60409377.101634614</v>
      </c>
      <c r="H60" s="735">
        <v>3275534.6984604471</v>
      </c>
      <c r="I60" s="735">
        <v>385160.45057066897</v>
      </c>
      <c r="J60" s="735">
        <v>21964441.812860075</v>
      </c>
      <c r="K60" s="735">
        <v>34784240.13974344</v>
      </c>
      <c r="L60" s="745">
        <v>6998161.3079534937</v>
      </c>
      <c r="M60" s="735">
        <v>2324440.1409468134</v>
      </c>
      <c r="N60" s="661"/>
      <c r="O60" s="62" t="s">
        <v>686</v>
      </c>
      <c r="P60" s="661"/>
      <c r="Q60" s="122"/>
      <c r="R60" s="735">
        <v>1124345.4999926968</v>
      </c>
      <c r="S60" s="735">
        <v>916424.36042907415</v>
      </c>
      <c r="T60" s="735">
        <v>2215107.3005109672</v>
      </c>
      <c r="U60" s="735">
        <v>402296.4992160314</v>
      </c>
      <c r="V60" s="735">
        <v>15547.506857911361</v>
      </c>
      <c r="W60" s="735">
        <v>4228665.0256982604</v>
      </c>
      <c r="X60" s="735">
        <v>848681.09470196033</v>
      </c>
      <c r="Y60" s="735">
        <v>24958.657835979997</v>
      </c>
      <c r="Z60" s="735">
        <v>3355025.2731603202</v>
      </c>
      <c r="AA60" s="735">
        <v>16075989.687103961</v>
      </c>
      <c r="AB60" s="735">
        <v>1633630.0769223215</v>
      </c>
      <c r="AD60" s="115"/>
      <c r="AE60" s="115"/>
    </row>
    <row r="61" spans="1:53" ht="15" customHeight="1">
      <c r="A61" s="661"/>
      <c r="B61" s="661" t="s">
        <v>147</v>
      </c>
      <c r="C61" s="661"/>
      <c r="D61" s="801"/>
      <c r="E61" s="756">
        <v>221143566.25662625</v>
      </c>
      <c r="F61" s="735">
        <v>202227937.33038664</v>
      </c>
      <c r="G61" s="735">
        <v>166988084.83276957</v>
      </c>
      <c r="H61" s="735">
        <v>6902113.0141912354</v>
      </c>
      <c r="I61" s="735">
        <v>3692086.3732899628</v>
      </c>
      <c r="J61" s="735">
        <v>81223248.144773886</v>
      </c>
      <c r="K61" s="735">
        <v>75170637.300514892</v>
      </c>
      <c r="L61" s="745">
        <v>18524520.967080738</v>
      </c>
      <c r="M61" s="735">
        <v>9389151.0205036923</v>
      </c>
      <c r="N61" s="661"/>
      <c r="O61" s="62" t="s">
        <v>688</v>
      </c>
      <c r="P61" s="661"/>
      <c r="Q61" s="122"/>
      <c r="R61" s="735">
        <v>2421709.4111619303</v>
      </c>
      <c r="S61" s="735">
        <v>1597844.9125487369</v>
      </c>
      <c r="T61" s="735">
        <v>3487468.7479161327</v>
      </c>
      <c r="U61" s="735">
        <v>1058154.4413422863</v>
      </c>
      <c r="V61" s="735">
        <v>570192.43360794894</v>
      </c>
      <c r="W61" s="735">
        <v>16715331.530536102</v>
      </c>
      <c r="X61" s="735">
        <v>4127489.5022192928</v>
      </c>
      <c r="Y61" s="735">
        <v>625722.38624780241</v>
      </c>
      <c r="Z61" s="735">
        <v>11962119.642069006</v>
      </c>
      <c r="AA61" s="735">
        <v>21996244.392063364</v>
      </c>
      <c r="AB61" s="735">
        <v>3080615.4658238851</v>
      </c>
      <c r="AD61" s="115"/>
      <c r="AE61" s="115"/>
    </row>
    <row r="62" spans="1:53" ht="15" customHeight="1">
      <c r="A62" s="661"/>
      <c r="B62" s="661" t="s">
        <v>148</v>
      </c>
      <c r="C62" s="661"/>
      <c r="D62" s="801"/>
      <c r="E62" s="756">
        <v>125898401.32212408</v>
      </c>
      <c r="F62" s="735">
        <v>120221003.36892292</v>
      </c>
      <c r="G62" s="735">
        <v>104171096.10089245</v>
      </c>
      <c r="H62" s="735">
        <v>2788469.1163002765</v>
      </c>
      <c r="I62" s="735">
        <v>764472.45168198342</v>
      </c>
      <c r="J62" s="735">
        <v>60423551.253509358</v>
      </c>
      <c r="K62" s="735">
        <v>40194603.279400833</v>
      </c>
      <c r="L62" s="745">
        <v>9095920.0304939393</v>
      </c>
      <c r="M62" s="735">
        <v>4475547.2526962459</v>
      </c>
      <c r="N62" s="661"/>
      <c r="O62" s="62" t="s">
        <v>690</v>
      </c>
      <c r="P62" s="661"/>
      <c r="Q62" s="122"/>
      <c r="R62" s="735">
        <v>1350770.74454331</v>
      </c>
      <c r="S62" s="735">
        <v>412899.29091255646</v>
      </c>
      <c r="T62" s="735">
        <v>1673960.6755080165</v>
      </c>
      <c r="U62" s="735">
        <v>375892.31228464545</v>
      </c>
      <c r="V62" s="735">
        <v>806849.754549162</v>
      </c>
      <c r="W62" s="735">
        <v>6953987.2375364993</v>
      </c>
      <c r="X62" s="735">
        <v>1817153.6123240355</v>
      </c>
      <c r="Y62" s="735">
        <v>63343.382921571058</v>
      </c>
      <c r="Z62" s="735">
        <v>5073490.2422908917</v>
      </c>
      <c r="AA62" s="735">
        <v>7332235.4516996816</v>
      </c>
      <c r="AB62" s="735">
        <v>1654837.4984985131</v>
      </c>
      <c r="AD62" s="115"/>
      <c r="AE62" s="115"/>
    </row>
    <row r="63" spans="1:53" ht="15" customHeight="1">
      <c r="A63" s="661"/>
      <c r="B63" s="661" t="s">
        <v>149</v>
      </c>
      <c r="C63" s="661"/>
      <c r="D63" s="801"/>
      <c r="E63" s="756">
        <v>212822465.4620035</v>
      </c>
      <c r="F63" s="735">
        <v>202325673.30525187</v>
      </c>
      <c r="G63" s="735">
        <v>179988885.61889356</v>
      </c>
      <c r="H63" s="735">
        <v>8878744.6970683038</v>
      </c>
      <c r="I63" s="735">
        <v>3564843.2732420419</v>
      </c>
      <c r="J63" s="735">
        <v>108195031.60775708</v>
      </c>
      <c r="K63" s="735">
        <v>59350266.040826164</v>
      </c>
      <c r="L63" s="745">
        <v>11688457.184424618</v>
      </c>
      <c r="M63" s="735">
        <v>5653599.4179126304</v>
      </c>
      <c r="N63" s="661"/>
      <c r="O63" s="62" t="s">
        <v>692</v>
      </c>
      <c r="P63" s="661"/>
      <c r="Q63" s="122"/>
      <c r="R63" s="735">
        <v>1999135.7384039538</v>
      </c>
      <c r="S63" s="735">
        <v>596006.6109613491</v>
      </c>
      <c r="T63" s="735">
        <v>2503525.9598923568</v>
      </c>
      <c r="U63" s="735">
        <v>567341.5506840907</v>
      </c>
      <c r="V63" s="735">
        <v>368847.90657023323</v>
      </c>
      <c r="W63" s="735">
        <v>10648330.501933666</v>
      </c>
      <c r="X63" s="735">
        <v>4748213.9051195597</v>
      </c>
      <c r="Y63" s="735">
        <v>273605.76172852248</v>
      </c>
      <c r="Z63" s="735">
        <v>5626510.8350855913</v>
      </c>
      <c r="AA63" s="735">
        <v>12197306.074971138</v>
      </c>
      <c r="AB63" s="735">
        <v>1700513.918219608</v>
      </c>
      <c r="AD63" s="115"/>
      <c r="AE63" s="115"/>
    </row>
    <row r="64" spans="1:53" ht="15" customHeight="1">
      <c r="A64" s="661"/>
      <c r="B64" s="661" t="s">
        <v>151</v>
      </c>
      <c r="C64" s="661"/>
      <c r="D64" s="801"/>
      <c r="E64" s="756">
        <v>324130194.96892309</v>
      </c>
      <c r="F64" s="735">
        <v>313485045.75984842</v>
      </c>
      <c r="G64" s="735">
        <v>269749661.88184142</v>
      </c>
      <c r="H64" s="735">
        <v>8581640.9729343597</v>
      </c>
      <c r="I64" s="735">
        <v>4976044.0961750001</v>
      </c>
      <c r="J64" s="735">
        <v>167070570.07513979</v>
      </c>
      <c r="K64" s="735">
        <v>89121406.737592131</v>
      </c>
      <c r="L64" s="745">
        <v>20932721.554692108</v>
      </c>
      <c r="M64" s="735">
        <v>10894381.793708645</v>
      </c>
      <c r="N64" s="661"/>
      <c r="O64" s="62" t="s">
        <v>694</v>
      </c>
      <c r="P64" s="661"/>
      <c r="Q64" s="122"/>
      <c r="R64" s="735">
        <v>3033279.1978419432</v>
      </c>
      <c r="S64" s="735">
        <v>1677005.0654019478</v>
      </c>
      <c r="T64" s="735">
        <v>2886816.8512525442</v>
      </c>
      <c r="U64" s="735">
        <v>723781.61355606373</v>
      </c>
      <c r="V64" s="735">
        <v>1717457.0329309802</v>
      </c>
      <c r="W64" s="735">
        <v>22802662.323315065</v>
      </c>
      <c r="X64" s="735">
        <v>11878885.070702549</v>
      </c>
      <c r="Y64" s="735">
        <v>59477.626000000004</v>
      </c>
      <c r="Z64" s="735">
        <v>10864299.626612514</v>
      </c>
      <c r="AA64" s="735">
        <v>13670221.14979443</v>
      </c>
      <c r="AB64" s="735">
        <v>3025071.9407198089</v>
      </c>
      <c r="AD64" s="115"/>
      <c r="AE64" s="115"/>
    </row>
    <row r="65" spans="1:31" ht="15" customHeight="1" thickBot="1">
      <c r="A65" s="662"/>
      <c r="B65" s="662" t="s">
        <v>150</v>
      </c>
      <c r="C65" s="662"/>
      <c r="D65" s="1005"/>
      <c r="E65" s="754">
        <v>798431741.8002305</v>
      </c>
      <c r="F65" s="751">
        <v>787658453.63902545</v>
      </c>
      <c r="G65" s="751">
        <v>676530996.65702558</v>
      </c>
      <c r="H65" s="751">
        <v>13966379.913999995</v>
      </c>
      <c r="I65" s="751">
        <v>21590558.430000003</v>
      </c>
      <c r="J65" s="751">
        <v>420084446.73799998</v>
      </c>
      <c r="K65" s="751">
        <v>220889611.57502571</v>
      </c>
      <c r="L65" s="751">
        <v>33139789.488999993</v>
      </c>
      <c r="M65" s="751">
        <v>17220245.736999996</v>
      </c>
      <c r="N65" s="662"/>
      <c r="O65" s="63" t="s">
        <v>696</v>
      </c>
      <c r="P65" s="662"/>
      <c r="Q65" s="124"/>
      <c r="R65" s="751">
        <v>7649420.6139999991</v>
      </c>
      <c r="S65" s="751">
        <v>991520.64300000027</v>
      </c>
      <c r="T65" s="751">
        <v>5869602.5190000003</v>
      </c>
      <c r="U65" s="751">
        <v>1017868.4260000001</v>
      </c>
      <c r="V65" s="751">
        <v>391131.55</v>
      </c>
      <c r="W65" s="751">
        <v>77987667.493000001</v>
      </c>
      <c r="X65" s="751">
        <v>56858776.264999978</v>
      </c>
      <c r="Y65" s="751">
        <v>81553.52</v>
      </c>
      <c r="Z65" s="751">
        <v>21047337.708000004</v>
      </c>
      <c r="AA65" s="751">
        <v>16107005.849205129</v>
      </c>
      <c r="AB65" s="751">
        <v>5333717.688000001</v>
      </c>
      <c r="AD65" s="115"/>
      <c r="AE65" s="115"/>
    </row>
    <row r="66" spans="1:31" s="273" customFormat="1" ht="30" customHeight="1">
      <c r="A66" s="272"/>
      <c r="B66" s="272"/>
      <c r="C66" s="272"/>
      <c r="D66" s="272"/>
      <c r="E66" s="272"/>
      <c r="F66" s="272"/>
      <c r="G66" s="272"/>
      <c r="H66" s="272"/>
      <c r="K66" s="274"/>
      <c r="L66" s="274"/>
      <c r="M66" s="274"/>
      <c r="N66" s="1074" t="s">
        <v>1093</v>
      </c>
      <c r="O66" s="1074"/>
      <c r="P66" s="1074"/>
      <c r="Q66" s="1074"/>
      <c r="R66" s="1074"/>
      <c r="S66" s="1074"/>
      <c r="T66" s="1074"/>
      <c r="U66" s="1074"/>
      <c r="V66" s="1074"/>
      <c r="W66" s="1074" t="s">
        <v>1092</v>
      </c>
      <c r="X66" s="1074"/>
      <c r="Y66" s="1074"/>
      <c r="Z66" s="1074"/>
      <c r="AA66" s="1116"/>
      <c r="AB66" s="1116"/>
    </row>
    <row r="67" spans="1:31" ht="12.75" customHeight="1">
      <c r="K67" s="108"/>
      <c r="L67" s="108"/>
      <c r="M67" s="108"/>
    </row>
    <row r="68" spans="1:31">
      <c r="K68" s="108"/>
      <c r="L68" s="108"/>
      <c r="M68" s="108"/>
    </row>
    <row r="69" spans="1:31">
      <c r="K69" s="108"/>
      <c r="L69" s="108"/>
      <c r="M69" s="108"/>
    </row>
    <row r="70" spans="1:31">
      <c r="K70" s="108"/>
      <c r="L70" s="108"/>
      <c r="M70" s="108"/>
    </row>
    <row r="71" spans="1:31">
      <c r="K71" s="108"/>
      <c r="L71" s="108"/>
      <c r="M71" s="108"/>
    </row>
    <row r="72" spans="1:31">
      <c r="K72" s="108"/>
      <c r="L72" s="108"/>
      <c r="M72" s="108"/>
    </row>
    <row r="73" spans="1:31">
      <c r="K73" s="108"/>
      <c r="L73" s="108"/>
      <c r="M73" s="108"/>
    </row>
    <row r="74" spans="1:31">
      <c r="K74" s="108"/>
      <c r="L74" s="108"/>
      <c r="M74" s="108"/>
    </row>
  </sheetData>
  <mergeCells count="65">
    <mergeCell ref="W66:AB66"/>
    <mergeCell ref="E3:E5"/>
    <mergeCell ref="A8:C8"/>
    <mergeCell ref="N8:P8"/>
    <mergeCell ref="A3:C5"/>
    <mergeCell ref="A7:C7"/>
    <mergeCell ref="A33:C33"/>
    <mergeCell ref="N33:P33"/>
    <mergeCell ref="A26:C26"/>
    <mergeCell ref="N26:P26"/>
    <mergeCell ref="A18:C18"/>
    <mergeCell ref="A14:C14"/>
    <mergeCell ref="N18:P18"/>
    <mergeCell ref="N16:P16"/>
    <mergeCell ref="A16:C16"/>
    <mergeCell ref="N66:V66"/>
    <mergeCell ref="N1:V1"/>
    <mergeCell ref="N10:P10"/>
    <mergeCell ref="N9:P9"/>
    <mergeCell ref="N7:P7"/>
    <mergeCell ref="R4:V4"/>
    <mergeCell ref="R3:Z3"/>
    <mergeCell ref="W4:Z4"/>
    <mergeCell ref="I1:M1"/>
    <mergeCell ref="G4:K4"/>
    <mergeCell ref="A9:C9"/>
    <mergeCell ref="A6:C6"/>
    <mergeCell ref="A13:C13"/>
    <mergeCell ref="A1:H1"/>
    <mergeCell ref="A11:C11"/>
    <mergeCell ref="A10:C10"/>
    <mergeCell ref="N44:P44"/>
    <mergeCell ref="A44:C44"/>
    <mergeCell ref="N55:P55"/>
    <mergeCell ref="A55:C55"/>
    <mergeCell ref="AB3:AB5"/>
    <mergeCell ref="N6:P6"/>
    <mergeCell ref="N3:P5"/>
    <mergeCell ref="F3:M3"/>
    <mergeCell ref="F4:F5"/>
    <mergeCell ref="L4:M4"/>
    <mergeCell ref="AA3:AA5"/>
    <mergeCell ref="A22:C22"/>
    <mergeCell ref="N22:P22"/>
    <mergeCell ref="A12:C12"/>
    <mergeCell ref="A20:C20"/>
    <mergeCell ref="A17:C17"/>
    <mergeCell ref="N11:P11"/>
    <mergeCell ref="N14:P14"/>
    <mergeCell ref="N17:P17"/>
    <mergeCell ref="N13:P13"/>
    <mergeCell ref="A23:C23"/>
    <mergeCell ref="N20:P20"/>
    <mergeCell ref="N15:P15"/>
    <mergeCell ref="A21:C21"/>
    <mergeCell ref="N21:P21"/>
    <mergeCell ref="N12:P12"/>
    <mergeCell ref="N19:P19"/>
    <mergeCell ref="A19:C19"/>
    <mergeCell ref="A15:C15"/>
    <mergeCell ref="A25:C25"/>
    <mergeCell ref="N23:P23"/>
    <mergeCell ref="N25:P25"/>
    <mergeCell ref="A24:C24"/>
    <mergeCell ref="N24:P2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AW66"/>
  <sheetViews>
    <sheetView view="pageBreakPreview" topLeftCell="A3" zoomScaleNormal="5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104" customWidth="1"/>
    <col min="9" max="11" width="18.28515625" style="104" customWidth="1"/>
    <col min="12" max="12" width="18.28515625" style="1007" customWidth="1"/>
    <col min="13" max="13" width="18.28515625" style="14" customWidth="1"/>
    <col min="14" max="14" width="2.28515625" style="14" customWidth="1"/>
    <col min="15" max="15" width="18.7109375" style="15" customWidth="1"/>
    <col min="16" max="16" width="2.28515625" style="104" customWidth="1"/>
    <col min="17" max="17" width="1.7109375" style="104" customWidth="1"/>
    <col min="18" max="18" width="14.28515625" style="104" customWidth="1"/>
    <col min="19" max="19" width="14.85546875" style="104" customWidth="1"/>
    <col min="20" max="22" width="16.42578125" style="104" customWidth="1"/>
    <col min="23" max="26" width="16.85546875" style="104" customWidth="1"/>
    <col min="27" max="27" width="17.5703125" style="104" customWidth="1"/>
    <col min="28" max="28" width="18.140625" style="104" customWidth="1"/>
    <col min="29" max="29" width="15.42578125" style="104" bestFit="1" customWidth="1"/>
    <col min="30" max="30" width="16" style="104" bestFit="1" customWidth="1"/>
    <col min="31" max="34" width="18.85546875" style="104" bestFit="1" customWidth="1"/>
    <col min="35" max="36" width="14.140625" style="104" bestFit="1" customWidth="1"/>
    <col min="37" max="40" width="9.28515625" style="104" bestFit="1" customWidth="1"/>
    <col min="41" max="42" width="12.85546875" style="104" bestFit="1" customWidth="1"/>
    <col min="43" max="43" width="14.140625" style="104" bestFit="1" customWidth="1"/>
    <col min="44" max="45" width="12.85546875" style="104" bestFit="1" customWidth="1"/>
    <col min="46" max="47" width="14.140625" style="104" bestFit="1" customWidth="1"/>
    <col min="48" max="48" width="11.5703125" style="104" bestFit="1" customWidth="1"/>
    <col min="49" max="49" width="14.140625" style="104" bestFit="1" customWidth="1"/>
    <col min="50" max="16384" width="9.140625" style="104"/>
  </cols>
  <sheetData>
    <row r="1" spans="1:49" s="103" customFormat="1" ht="35.1" customHeight="1">
      <c r="A1" s="1070" t="s">
        <v>515</v>
      </c>
      <c r="B1" s="1070"/>
      <c r="C1" s="1070"/>
      <c r="D1" s="1070"/>
      <c r="E1" s="1070"/>
      <c r="F1" s="1070"/>
      <c r="G1" s="1070"/>
      <c r="H1" s="1070"/>
      <c r="I1" s="1048" t="s">
        <v>391</v>
      </c>
      <c r="J1" s="1048"/>
      <c r="K1" s="1048"/>
      <c r="L1" s="1048"/>
      <c r="M1" s="1048"/>
      <c r="N1" s="1070" t="s">
        <v>515</v>
      </c>
      <c r="O1" s="1070"/>
      <c r="P1" s="1070"/>
      <c r="Q1" s="1070"/>
      <c r="R1" s="1070"/>
      <c r="S1" s="1070"/>
      <c r="T1" s="1070"/>
      <c r="U1" s="1070"/>
      <c r="V1" s="1070"/>
      <c r="W1" s="102" t="s">
        <v>392</v>
      </c>
      <c r="X1" s="102"/>
      <c r="Z1" s="102"/>
      <c r="AA1" s="102"/>
      <c r="AB1" s="102"/>
    </row>
    <row r="2" spans="1:49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711"/>
      <c r="M2" s="107" t="s">
        <v>323</v>
      </c>
      <c r="N2" s="104"/>
      <c r="O2" s="1002"/>
      <c r="P2" s="105"/>
      <c r="Q2" s="106"/>
      <c r="AA2" s="711"/>
      <c r="AB2" s="107" t="s">
        <v>323</v>
      </c>
    </row>
    <row r="3" spans="1:49" s="155" customFormat="1" ht="17.25" customHeight="1">
      <c r="A3" s="1060" t="s">
        <v>1</v>
      </c>
      <c r="B3" s="1060"/>
      <c r="C3" s="1060"/>
      <c r="D3" s="641"/>
      <c r="E3" s="1051" t="s">
        <v>1257</v>
      </c>
      <c r="F3" s="1131" t="s">
        <v>136</v>
      </c>
      <c r="G3" s="1132"/>
      <c r="H3" s="1132"/>
      <c r="I3" s="1132"/>
      <c r="J3" s="1132"/>
      <c r="K3" s="1132"/>
      <c r="L3" s="1132"/>
      <c r="M3" s="1132"/>
      <c r="N3" s="1060" t="s">
        <v>1</v>
      </c>
      <c r="O3" s="1060"/>
      <c r="P3" s="1060"/>
      <c r="Q3" s="643"/>
      <c r="R3" s="1131" t="s">
        <v>136</v>
      </c>
      <c r="S3" s="1132"/>
      <c r="T3" s="1132"/>
      <c r="U3" s="1132"/>
      <c r="V3" s="1132"/>
      <c r="W3" s="1132"/>
      <c r="X3" s="1132"/>
      <c r="Y3" s="1132"/>
      <c r="Z3" s="1135"/>
      <c r="AA3" s="1051" t="s">
        <v>1258</v>
      </c>
      <c r="AB3" s="1054" t="s">
        <v>1259</v>
      </c>
    </row>
    <row r="4" spans="1:49" s="155" customFormat="1" ht="18" customHeight="1">
      <c r="A4" s="1061"/>
      <c r="B4" s="1061"/>
      <c r="C4" s="1061"/>
      <c r="D4" s="642"/>
      <c r="E4" s="1052"/>
      <c r="F4" s="1130" t="s">
        <v>1260</v>
      </c>
      <c r="G4" s="1124" t="s">
        <v>1261</v>
      </c>
      <c r="H4" s="1125"/>
      <c r="I4" s="1125"/>
      <c r="J4" s="1125"/>
      <c r="K4" s="1126"/>
      <c r="L4" s="1124" t="s">
        <v>1089</v>
      </c>
      <c r="M4" s="1126"/>
      <c r="N4" s="1061"/>
      <c r="O4" s="1061"/>
      <c r="P4" s="1061"/>
      <c r="Q4" s="644"/>
      <c r="R4" s="1124" t="s">
        <v>1090</v>
      </c>
      <c r="S4" s="1125"/>
      <c r="T4" s="1125"/>
      <c r="U4" s="1125"/>
      <c r="V4" s="1126"/>
      <c r="W4" s="1133" t="s">
        <v>1091</v>
      </c>
      <c r="X4" s="1133"/>
      <c r="Y4" s="1133"/>
      <c r="Z4" s="1134"/>
      <c r="AA4" s="1052"/>
      <c r="AB4" s="1055"/>
    </row>
    <row r="5" spans="1:49" s="658" customFormat="1" ht="45" customHeight="1">
      <c r="A5" s="1062"/>
      <c r="B5" s="1062"/>
      <c r="C5" s="1062"/>
      <c r="D5" s="162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062"/>
      <c r="O5" s="1062"/>
      <c r="P5" s="1062"/>
      <c r="Q5" s="162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49" s="115" customFormat="1" ht="24" hidden="1" customHeight="1">
      <c r="A6" s="1066" t="s">
        <v>779</v>
      </c>
      <c r="B6" s="1066"/>
      <c r="C6" s="1066"/>
      <c r="D6" s="2"/>
      <c r="E6" s="112">
        <v>935542435</v>
      </c>
      <c r="F6" s="113">
        <v>868143845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166687249</v>
      </c>
      <c r="M6" s="113">
        <v>38654505</v>
      </c>
      <c r="N6" s="1066" t="s">
        <v>779</v>
      </c>
      <c r="O6" s="1066"/>
      <c r="P6" s="1066"/>
      <c r="Q6" s="2"/>
      <c r="R6" s="117">
        <v>15468328</v>
      </c>
      <c r="S6" s="117">
        <v>21044543</v>
      </c>
      <c r="T6" s="117">
        <v>55815965</v>
      </c>
      <c r="U6" s="117">
        <v>20748737</v>
      </c>
      <c r="V6" s="117">
        <v>14955171</v>
      </c>
      <c r="W6" s="117">
        <f>Z6</f>
        <v>104326441</v>
      </c>
      <c r="X6" s="164" t="s">
        <v>9</v>
      </c>
      <c r="Y6" s="164" t="s">
        <v>9</v>
      </c>
      <c r="Z6" s="117">
        <v>104326441</v>
      </c>
      <c r="AA6" s="117">
        <v>76453319</v>
      </c>
      <c r="AB6" s="117">
        <v>9054729</v>
      </c>
    </row>
    <row r="7" spans="1:49" s="115" customFormat="1" ht="24" hidden="1" customHeight="1">
      <c r="A7" s="1045" t="s">
        <v>780</v>
      </c>
      <c r="B7" s="1045"/>
      <c r="C7" s="1045"/>
      <c r="D7" s="2"/>
      <c r="E7" s="116">
        <v>1265186892.827142</v>
      </c>
      <c r="F7" s="117">
        <v>1204890205.5401511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f>182036250.424962-Y7</f>
        <v>181825901.45501566</v>
      </c>
      <c r="M7" s="117">
        <v>65227930.940402821</v>
      </c>
      <c r="N7" s="1045" t="s">
        <v>780</v>
      </c>
      <c r="O7" s="1045"/>
      <c r="P7" s="1045"/>
      <c r="Q7" s="2"/>
      <c r="R7" s="117">
        <v>17662903.995990962</v>
      </c>
      <c r="S7" s="117">
        <v>21315901.462025888</v>
      </c>
      <c r="T7" s="117">
        <v>50819366.142948896</v>
      </c>
      <c r="U7" s="117">
        <v>13400426.495378332</v>
      </c>
      <c r="V7" s="117">
        <v>13399372.418269351</v>
      </c>
      <c r="W7" s="117">
        <f>Y7+Z7</f>
        <v>162400101.85289735</v>
      </c>
      <c r="X7" s="164" t="s">
        <v>9</v>
      </c>
      <c r="Y7" s="117">
        <v>210348.96994636179</v>
      </c>
      <c r="Z7" s="117">
        <v>162189752.88295099</v>
      </c>
      <c r="AA7" s="117">
        <v>78676303.587583244</v>
      </c>
      <c r="AB7" s="117">
        <v>18379616.300594278</v>
      </c>
    </row>
    <row r="8" spans="1:49" s="115" customFormat="1" ht="24" hidden="1" customHeight="1">
      <c r="A8" s="1045" t="s">
        <v>1202</v>
      </c>
      <c r="B8" s="1045"/>
      <c r="C8" s="1045"/>
      <c r="D8" s="2"/>
      <c r="E8" s="116">
        <f>F8+AA8-AB8</f>
        <v>1013232752</v>
      </c>
      <c r="F8" s="117">
        <f>G8+L8+W8</f>
        <v>1002605338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346614534</v>
      </c>
      <c r="M8" s="117">
        <v>82824847</v>
      </c>
      <c r="N8" s="1045" t="s">
        <v>1202</v>
      </c>
      <c r="O8" s="1045"/>
      <c r="P8" s="1045"/>
      <c r="Q8" s="2"/>
      <c r="R8" s="117">
        <v>19637804</v>
      </c>
      <c r="S8" s="117">
        <v>25101789</v>
      </c>
      <c r="T8" s="117">
        <v>152670751.45999956</v>
      </c>
      <c r="U8" s="117">
        <v>41428868.540000141</v>
      </c>
      <c r="V8" s="117">
        <v>24950474</v>
      </c>
      <c r="W8" s="117">
        <v>6398044</v>
      </c>
      <c r="X8" s="164" t="s">
        <v>9</v>
      </c>
      <c r="Y8" s="164" t="s">
        <v>9</v>
      </c>
      <c r="Z8" s="117">
        <v>6398044</v>
      </c>
      <c r="AA8" s="117">
        <v>11727329</v>
      </c>
      <c r="AB8" s="117">
        <v>1099915</v>
      </c>
    </row>
    <row r="9" spans="1:49" s="115" customFormat="1" ht="19.5" hidden="1" customHeight="1">
      <c r="A9" s="1045" t="s">
        <v>1203</v>
      </c>
      <c r="B9" s="1045"/>
      <c r="C9" s="1045"/>
      <c r="D9" s="2"/>
      <c r="E9" s="158">
        <v>937701317.52802277</v>
      </c>
      <c r="F9" s="157">
        <v>918177961.13841772</v>
      </c>
      <c r="G9" s="117">
        <v>647532310.41547668</v>
      </c>
      <c r="H9" s="117">
        <v>52581956.153102256</v>
      </c>
      <c r="I9" s="117">
        <v>10688689.552511062</v>
      </c>
      <c r="J9" s="117">
        <v>276449626.26490414</v>
      </c>
      <c r="K9" s="117">
        <v>307812038.4449591</v>
      </c>
      <c r="L9" s="117">
        <f>171368237.857491-Y9</f>
        <v>171106026.59127441</v>
      </c>
      <c r="M9" s="117">
        <v>54210746.42529235</v>
      </c>
      <c r="N9" s="1045" t="s">
        <v>1203</v>
      </c>
      <c r="O9" s="1045"/>
      <c r="P9" s="1045"/>
      <c r="Q9" s="2"/>
      <c r="R9" s="117">
        <v>12495561.607546957</v>
      </c>
      <c r="S9" s="117">
        <v>19760352.098533135</v>
      </c>
      <c r="T9" s="117">
        <v>47504333.448358849</v>
      </c>
      <c r="U9" s="117">
        <v>29967979.864939988</v>
      </c>
      <c r="V9" s="117">
        <v>7167053.1466036355</v>
      </c>
      <c r="W9" s="117">
        <f>Y9+Z9</f>
        <v>99539624.131666765</v>
      </c>
      <c r="X9" s="164" t="s">
        <v>9</v>
      </c>
      <c r="Y9" s="117">
        <v>262211.26621657744</v>
      </c>
      <c r="Z9" s="117">
        <v>99277412.865450189</v>
      </c>
      <c r="AA9" s="117">
        <v>56690793.854573004</v>
      </c>
      <c r="AB9" s="117">
        <v>37167437.464967608</v>
      </c>
    </row>
    <row r="10" spans="1:49" s="115" customFormat="1" ht="19.5" hidden="1" customHeight="1">
      <c r="A10" s="1045" t="s">
        <v>1204</v>
      </c>
      <c r="B10" s="1045"/>
      <c r="C10" s="1045"/>
      <c r="D10" s="2"/>
      <c r="E10" s="158">
        <v>1149896911.6818821</v>
      </c>
      <c r="F10" s="157">
        <v>1106867327.1392467</v>
      </c>
      <c r="G10" s="117">
        <v>817188245.88725257</v>
      </c>
      <c r="H10" s="117">
        <v>141809653.47389013</v>
      </c>
      <c r="I10" s="117">
        <v>20316280.878726214</v>
      </c>
      <c r="J10" s="117">
        <v>296025460.82286692</v>
      </c>
      <c r="K10" s="117">
        <v>359036850.71176863</v>
      </c>
      <c r="L10" s="117">
        <v>174244726.92752141</v>
      </c>
      <c r="M10" s="117">
        <v>56668654.987001732</v>
      </c>
      <c r="N10" s="1045" t="s">
        <v>1204</v>
      </c>
      <c r="O10" s="1045"/>
      <c r="P10" s="1045"/>
      <c r="Q10" s="2"/>
      <c r="R10" s="117">
        <v>21977357.452698626</v>
      </c>
      <c r="S10" s="117">
        <v>20405194.156797897</v>
      </c>
      <c r="T10" s="117">
        <v>53380339.317722403</v>
      </c>
      <c r="U10" s="117">
        <v>14544588.909446089</v>
      </c>
      <c r="V10" s="117">
        <v>7268592.103854835</v>
      </c>
      <c r="W10" s="117">
        <v>115434354.32447402</v>
      </c>
      <c r="X10" s="117">
        <v>57305211.741886877</v>
      </c>
      <c r="Y10" s="117">
        <v>200175.56460030255</v>
      </c>
      <c r="Z10" s="117">
        <v>57928967.017986692</v>
      </c>
      <c r="AA10" s="117">
        <v>56317162.047994226</v>
      </c>
      <c r="AB10" s="117">
        <v>13287577.505359702</v>
      </c>
    </row>
    <row r="11" spans="1:49" s="115" customFormat="1" ht="19.5" hidden="1" customHeight="1">
      <c r="A11" s="1045" t="s">
        <v>1205</v>
      </c>
      <c r="B11" s="1045"/>
      <c r="C11" s="1045"/>
      <c r="D11" s="2"/>
      <c r="E11" s="98">
        <v>1155096330.3884003</v>
      </c>
      <c r="F11" s="98">
        <v>1118583919.8709385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157410445.72816199</v>
      </c>
      <c r="M11" s="50">
        <v>51170554.744952828</v>
      </c>
      <c r="N11" s="1045" t="s">
        <v>1205</v>
      </c>
      <c r="O11" s="1045"/>
      <c r="P11" s="1045"/>
      <c r="Q11" s="2"/>
      <c r="R11" s="50">
        <v>13958337.893071853</v>
      </c>
      <c r="S11" s="50">
        <v>16788420.568408035</v>
      </c>
      <c r="T11" s="50">
        <v>52551477.976373933</v>
      </c>
      <c r="U11" s="50">
        <v>11196551.862239618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15">
        <f>SUM(G11:G12,G14)</f>
        <v>3255980919.5758772</v>
      </c>
      <c r="AE11" s="115">
        <f>SUM(H11:H12,H14)</f>
        <v>253958658.72148645</v>
      </c>
      <c r="AF11" s="115">
        <f>SUM(I11:I12,I14)</f>
        <v>65442908.265531957</v>
      </c>
      <c r="AG11" s="115">
        <f>SUM(J11:J12,J14)</f>
        <v>1711511970.0758917</v>
      </c>
      <c r="AH11" s="115">
        <f>SUM(K11:K12,K14)</f>
        <v>1225067382.5129673</v>
      </c>
      <c r="AI11" s="115">
        <f t="shared" ref="AI11:AV11" si="0">SUM(L11:L12,L14)</f>
        <v>484302238.48197353</v>
      </c>
      <c r="AJ11" s="115">
        <f>SUM(M11:M12,M14)</f>
        <v>167366375.99631289</v>
      </c>
      <c r="AK11" s="115">
        <f t="shared" si="0"/>
        <v>0</v>
      </c>
      <c r="AL11" s="115">
        <f t="shared" si="0"/>
        <v>0</v>
      </c>
      <c r="AM11" s="115">
        <f t="shared" si="0"/>
        <v>0</v>
      </c>
      <c r="AN11" s="115">
        <f t="shared" si="0"/>
        <v>0</v>
      </c>
      <c r="AO11" s="115">
        <f>SUM(R11:R12,R14)</f>
        <v>53356550.435466476</v>
      </c>
      <c r="AP11" s="115">
        <f t="shared" si="0"/>
        <v>50226671.311238728</v>
      </c>
      <c r="AQ11" s="115">
        <f t="shared" si="0"/>
        <v>153417253.37000942</v>
      </c>
      <c r="AR11" s="115">
        <f t="shared" si="0"/>
        <v>35755109.148843318</v>
      </c>
      <c r="AS11" s="115">
        <f t="shared" si="0"/>
        <v>24180278.220102184</v>
      </c>
      <c r="AT11" s="115">
        <f t="shared" si="0"/>
        <v>364461830.04771876</v>
      </c>
      <c r="AU11" s="115">
        <f t="shared" si="0"/>
        <v>203479062.26744944</v>
      </c>
      <c r="AV11" s="115">
        <f t="shared" si="0"/>
        <v>1102409.1871397241</v>
      </c>
      <c r="AW11" s="115">
        <f>SUM(Z11:Z12,Z14)</f>
        <v>159880358.59312946</v>
      </c>
    </row>
    <row r="12" spans="1:49" s="115" customFormat="1" ht="19.5" hidden="1" customHeight="1">
      <c r="A12" s="1045" t="s">
        <v>1206</v>
      </c>
      <c r="B12" s="1045"/>
      <c r="C12" s="1045"/>
      <c r="D12" s="2"/>
      <c r="E12" s="98">
        <v>1161649372.0330591</v>
      </c>
      <c r="F12" s="98">
        <v>1118819839.4686251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157581900.42178664</v>
      </c>
      <c r="M12" s="50">
        <v>59212231.787924983</v>
      </c>
      <c r="N12" s="1045" t="s">
        <v>1206</v>
      </c>
      <c r="O12" s="1045"/>
      <c r="P12" s="1045"/>
      <c r="Q12" s="2"/>
      <c r="R12" s="50">
        <v>17144986.635280542</v>
      </c>
      <c r="S12" s="50">
        <v>17007790.186960321</v>
      </c>
      <c r="T12" s="50">
        <v>46901162.181573041</v>
      </c>
      <c r="U12" s="50">
        <v>11922890.316502675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1006">
        <f>AE11/$AD$11</f>
        <v>7.7997588129161091E-2</v>
      </c>
      <c r="AF12" s="1006">
        <f>AF11/$AD$11</f>
        <v>2.0099291083700982E-2</v>
      </c>
      <c r="AG12" s="1006">
        <f>AG11/$AD$11</f>
        <v>0.5256517198199161</v>
      </c>
      <c r="AH12" s="1006">
        <f>AH11/$AD$11</f>
        <v>0.37625140096722193</v>
      </c>
      <c r="AJ12" s="115">
        <f>AJ11/$AI$11</f>
        <v>0.34558249518093548</v>
      </c>
      <c r="AO12" s="115">
        <f>AO11/$AI$11</f>
        <v>0.1101720087082614</v>
      </c>
      <c r="AP12" s="115">
        <f>AP11/$AI$11</f>
        <v>0.10370935197134803</v>
      </c>
      <c r="AQ12" s="115">
        <f>AQ11/$AI$11</f>
        <v>0.31677997989621071</v>
      </c>
      <c r="AR12" s="115">
        <f>AR11/$AI$11</f>
        <v>7.3828089791441634E-2</v>
      </c>
      <c r="AS12" s="115">
        <f>AS11/$AI$11</f>
        <v>4.9928074451801675E-2</v>
      </c>
      <c r="AU12" s="115">
        <f>AU11/$AT$11</f>
        <v>0.55830006187700931</v>
      </c>
      <c r="AV12" s="115">
        <f>AV11/$AT$11</f>
        <v>3.0247589630864402E-3</v>
      </c>
      <c r="AW12" s="115">
        <f>AW11/$AT$11</f>
        <v>0.43867517915990384</v>
      </c>
    </row>
    <row r="13" spans="1:49" s="115" customFormat="1" ht="18.600000000000001" hidden="1" customHeight="1">
      <c r="A13" s="1045" t="s">
        <v>1207</v>
      </c>
      <c r="B13" s="1045"/>
      <c r="C13" s="1045"/>
      <c r="D13" s="2"/>
      <c r="E13" s="158">
        <f>F13+AA13-AB13</f>
        <v>1869544789.1675606</v>
      </c>
      <c r="F13" s="157">
        <f>G13+L13+W13</f>
        <v>1821408609.7602091</v>
      </c>
      <c r="G13" s="157">
        <f>H13+I13+J13+K13</f>
        <v>1527930552.4358261</v>
      </c>
      <c r="H13" s="157">
        <v>100844952.89743455</v>
      </c>
      <c r="I13" s="50">
        <v>25986855.63521735</v>
      </c>
      <c r="J13" s="157">
        <v>914634281.11362016</v>
      </c>
      <c r="K13" s="50">
        <v>486464462.78955406</v>
      </c>
      <c r="L13" s="50">
        <v>172340597.70616007</v>
      </c>
      <c r="M13" s="50">
        <f>$L$13*AJ12</f>
        <v>59557893.776268601</v>
      </c>
      <c r="N13" s="1045" t="s">
        <v>1207</v>
      </c>
      <c r="O13" s="1045"/>
      <c r="P13" s="1045"/>
      <c r="Q13" s="2"/>
      <c r="R13" s="50">
        <f>$L$13*AO12</f>
        <v>18987109.831270043</v>
      </c>
      <c r="S13" s="50">
        <f>$L$13*AP12</f>
        <v>17873331.706460651</v>
      </c>
      <c r="T13" s="50">
        <f>$L$13*AQ12</f>
        <v>54594051.076658323</v>
      </c>
      <c r="U13" s="50">
        <f>$L$13*AR12</f>
        <v>12723577.122161105</v>
      </c>
      <c r="V13" s="50">
        <f>$L$13*AS12</f>
        <v>8604634.1933411602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15" customFormat="1" ht="18.600000000000001" hidden="1" customHeight="1">
      <c r="A14" s="1045" t="s">
        <v>1208</v>
      </c>
      <c r="B14" s="1045"/>
      <c r="C14" s="1045"/>
      <c r="D14" s="2"/>
      <c r="E14" s="158">
        <f>F14+AA14-AB14</f>
        <v>1916344905.2595606</v>
      </c>
      <c r="F14" s="157">
        <f>G14+L14+W14</f>
        <v>1867341228.7660055</v>
      </c>
      <c r="G14" s="157">
        <f>H14+I14+J14+K14</f>
        <v>1571589716.2225025</v>
      </c>
      <c r="H14" s="157">
        <v>111412676.0663711</v>
      </c>
      <c r="I14" s="50">
        <v>26885846.774998259</v>
      </c>
      <c r="J14" s="157">
        <v>1010956523.6246958</v>
      </c>
      <c r="K14" s="50">
        <v>422334669.7564373</v>
      </c>
      <c r="L14" s="50">
        <v>169309892.3320249</v>
      </c>
      <c r="M14" s="50">
        <v>56983589.463435084</v>
      </c>
      <c r="N14" s="1045" t="s">
        <v>1208</v>
      </c>
      <c r="O14" s="1045"/>
      <c r="P14" s="1045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15" customFormat="1" ht="18.600000000000001" hidden="1" customHeight="1">
      <c r="A15" s="1045" t="s">
        <v>1209</v>
      </c>
      <c r="B15" s="1045"/>
      <c r="C15" s="1045"/>
      <c r="D15" s="2"/>
      <c r="E15" s="158">
        <f>F15+AA15-AB15</f>
        <v>1673648466.1110883</v>
      </c>
      <c r="F15" s="157">
        <f>G15+L15+W15</f>
        <v>1608064677.7996874</v>
      </c>
      <c r="G15" s="157">
        <f>H15+I15+J15+K15</f>
        <v>1330088835.0550394</v>
      </c>
      <c r="H15" s="157">
        <v>79016195.464908555</v>
      </c>
      <c r="I15" s="117">
        <v>24791256.296694715</v>
      </c>
      <c r="J15" s="157">
        <v>779494678.67999995</v>
      </c>
      <c r="K15" s="117">
        <v>446786704.6134361</v>
      </c>
      <c r="L15" s="117">
        <v>154817671.96891436</v>
      </c>
      <c r="M15" s="117">
        <v>43800542.707088277</v>
      </c>
      <c r="N15" s="1045" t="s">
        <v>1209</v>
      </c>
      <c r="O15" s="1045"/>
      <c r="P15" s="1045"/>
      <c r="Q15" s="2"/>
      <c r="R15" s="117">
        <v>20952760.835444406</v>
      </c>
      <c r="S15" s="117">
        <v>17339563.473829731</v>
      </c>
      <c r="T15" s="117">
        <v>54520179.076550961</v>
      </c>
      <c r="U15" s="117">
        <v>13294329.805591609</v>
      </c>
      <c r="V15" s="117">
        <v>4910296.0704094805</v>
      </c>
      <c r="W15" s="117">
        <v>123158170.77573361</v>
      </c>
      <c r="X15" s="117">
        <v>73091234.90766561</v>
      </c>
      <c r="Y15" s="117">
        <v>163944.0309401046</v>
      </c>
      <c r="Z15" s="117">
        <v>49902991.837127797</v>
      </c>
      <c r="AA15" s="117">
        <v>85637184.368471995</v>
      </c>
      <c r="AB15" s="117">
        <v>20053396.057071295</v>
      </c>
    </row>
    <row r="16" spans="1:49" s="115" customFormat="1" ht="18" hidden="1" customHeight="1">
      <c r="A16" s="1045" t="s">
        <v>1267</v>
      </c>
      <c r="B16" s="1045"/>
      <c r="C16" s="1045"/>
      <c r="D16" s="2"/>
      <c r="E16" s="158">
        <v>1729207450.365438</v>
      </c>
      <c r="F16" s="157">
        <v>1650321330.5401149</v>
      </c>
      <c r="G16" s="157">
        <v>1401775308.9063144</v>
      </c>
      <c r="H16" s="157">
        <v>63098015.97606001</v>
      </c>
      <c r="I16" s="117">
        <v>26089338.459277585</v>
      </c>
      <c r="J16" s="157">
        <v>881921579.78337991</v>
      </c>
      <c r="K16" s="117">
        <v>430666374.68759632</v>
      </c>
      <c r="L16" s="117">
        <v>136562057.95076898</v>
      </c>
      <c r="M16" s="117">
        <v>37835957.86405126</v>
      </c>
      <c r="N16" s="1045" t="s">
        <v>1267</v>
      </c>
      <c r="O16" s="1045"/>
      <c r="P16" s="1045"/>
      <c r="Q16" s="2"/>
      <c r="R16" s="117">
        <v>14980218.707151899</v>
      </c>
      <c r="S16" s="117">
        <v>17222176.38372235</v>
      </c>
      <c r="T16" s="117">
        <v>44131635.886311285</v>
      </c>
      <c r="U16" s="117">
        <v>16990136.939101957</v>
      </c>
      <c r="V16" s="117">
        <v>5401932.170430324</v>
      </c>
      <c r="W16" s="117">
        <v>111983963.68303233</v>
      </c>
      <c r="X16" s="117">
        <v>64510374.726414204</v>
      </c>
      <c r="Y16" s="117">
        <v>254261.95056054977</v>
      </c>
      <c r="Z16" s="117">
        <v>47219327.006057613</v>
      </c>
      <c r="AA16" s="117">
        <v>100086642.83445083</v>
      </c>
      <c r="AB16" s="117">
        <v>21200523.00912872</v>
      </c>
    </row>
    <row r="17" spans="1:28" s="115" customFormat="1" ht="19.5" hidden="1" customHeight="1">
      <c r="A17" s="1045" t="s">
        <v>1271</v>
      </c>
      <c r="B17" s="1045"/>
      <c r="C17" s="1045"/>
      <c r="D17" s="2"/>
      <c r="E17" s="153">
        <v>1961487443.5277247</v>
      </c>
      <c r="F17" s="153">
        <v>1862461779.7014384</v>
      </c>
      <c r="G17" s="153">
        <v>1592699415.4592865</v>
      </c>
      <c r="H17" s="153">
        <v>56035079.219651394</v>
      </c>
      <c r="I17" s="153">
        <v>20293166.304085318</v>
      </c>
      <c r="J17" s="153">
        <v>1037285061.5019439</v>
      </c>
      <c r="K17" s="153">
        <v>479086108.43360746</v>
      </c>
      <c r="L17" s="153">
        <v>147553416.03823197</v>
      </c>
      <c r="M17" s="153">
        <v>37361463.478440605</v>
      </c>
      <c r="N17" s="1045" t="s">
        <v>1271</v>
      </c>
      <c r="O17" s="1045"/>
      <c r="P17" s="1045"/>
      <c r="Q17" s="2"/>
      <c r="R17" s="153">
        <v>18262964.361920636</v>
      </c>
      <c r="S17" s="153">
        <v>17706249.831961978</v>
      </c>
      <c r="T17" s="153">
        <v>49144777.729064912</v>
      </c>
      <c r="U17" s="153">
        <v>15886168.037449973</v>
      </c>
      <c r="V17" s="153">
        <v>9191792.5993934143</v>
      </c>
      <c r="W17" s="153">
        <v>122208948.20392454</v>
      </c>
      <c r="X17" s="153">
        <v>71156047.930085033</v>
      </c>
      <c r="Y17" s="153">
        <v>352436.01569032727</v>
      </c>
      <c r="Z17" s="153">
        <v>50700464.258149348</v>
      </c>
      <c r="AA17" s="153">
        <v>118557832.6993084</v>
      </c>
      <c r="AB17" s="153">
        <v>19532168.87302703</v>
      </c>
    </row>
    <row r="18" spans="1:28" s="115" customFormat="1" ht="19.5" hidden="1" customHeight="1">
      <c r="A18" s="1045" t="s">
        <v>1272</v>
      </c>
      <c r="B18" s="1045"/>
      <c r="C18" s="1045"/>
      <c r="D18" s="2"/>
      <c r="E18" s="167">
        <f>F18+AA18-AB18</f>
        <v>1622606545.5800607</v>
      </c>
      <c r="F18" s="167">
        <f>G18+L18+W18</f>
        <v>1553648584.6677973</v>
      </c>
      <c r="G18" s="167">
        <f>H18+I18+J18+K18</f>
        <v>1322044902.9243348</v>
      </c>
      <c r="H18" s="153">
        <v>48134226.697586112</v>
      </c>
      <c r="I18" s="153">
        <v>21622586.778182603</v>
      </c>
      <c r="J18" s="153">
        <v>855876728.34116554</v>
      </c>
      <c r="K18" s="153">
        <v>396411361.1074006</v>
      </c>
      <c r="L18" s="153">
        <v>126460920.40524659</v>
      </c>
      <c r="M18" s="153">
        <v>34041821.947817221</v>
      </c>
      <c r="N18" s="1045" t="s">
        <v>1272</v>
      </c>
      <c r="O18" s="1045"/>
      <c r="P18" s="1045"/>
      <c r="Q18" s="2"/>
      <c r="R18" s="153">
        <v>15579530.997384274</v>
      </c>
      <c r="S18" s="153">
        <v>15032420.072966484</v>
      </c>
      <c r="T18" s="153">
        <v>41567836.465236917</v>
      </c>
      <c r="U18" s="153">
        <v>14591784.826161196</v>
      </c>
      <c r="V18" s="153">
        <v>5647526.0956805535</v>
      </c>
      <c r="W18" s="153">
        <v>105142761.33821596</v>
      </c>
      <c r="X18" s="153">
        <v>60473264.517373003</v>
      </c>
      <c r="Y18" s="153">
        <v>263743.77673027688</v>
      </c>
      <c r="Z18" s="153">
        <v>44405753.044112645</v>
      </c>
      <c r="AA18" s="153">
        <v>80943746.709172249</v>
      </c>
      <c r="AB18" s="153">
        <v>11985785.796908749</v>
      </c>
    </row>
    <row r="19" spans="1:28" s="115" customFormat="1" ht="18.75" hidden="1" customHeight="1">
      <c r="A19" s="1045" t="s">
        <v>1273</v>
      </c>
      <c r="B19" s="1045"/>
      <c r="C19" s="1045"/>
      <c r="D19" s="2"/>
      <c r="E19" s="153">
        <v>1976575535.7306304</v>
      </c>
      <c r="F19" s="153">
        <v>1887818094.8820403</v>
      </c>
      <c r="G19" s="153">
        <v>1603939222.7933161</v>
      </c>
      <c r="H19" s="153">
        <v>49794242.92041114</v>
      </c>
      <c r="I19" s="153">
        <v>29229771.450746041</v>
      </c>
      <c r="J19" s="153">
        <v>1052866166.4356915</v>
      </c>
      <c r="K19" s="153">
        <v>472049041.9864639</v>
      </c>
      <c r="L19" s="153">
        <v>160438626.17625916</v>
      </c>
      <c r="M19" s="153">
        <v>41403783.888343148</v>
      </c>
      <c r="N19" s="1045" t="s">
        <v>1273</v>
      </c>
      <c r="O19" s="1045"/>
      <c r="P19" s="1045"/>
      <c r="Q19" s="2"/>
      <c r="R19" s="153">
        <v>20599308.413328398</v>
      </c>
      <c r="S19" s="153">
        <v>20077013.190110017</v>
      </c>
      <c r="T19" s="153">
        <v>53594510.197038457</v>
      </c>
      <c r="U19" s="153">
        <v>18553260.053438365</v>
      </c>
      <c r="V19" s="153">
        <v>6210750.434000113</v>
      </c>
      <c r="W19" s="153">
        <v>123440245.91246736</v>
      </c>
      <c r="X19" s="153">
        <v>65709038.855836667</v>
      </c>
      <c r="Y19" s="153">
        <v>316509.0393580143</v>
      </c>
      <c r="Z19" s="153">
        <v>57414698.017272882</v>
      </c>
      <c r="AA19" s="153">
        <v>108374434.91079684</v>
      </c>
      <c r="AB19" s="153">
        <v>19616994.062205464</v>
      </c>
    </row>
    <row r="20" spans="1:28" s="115" customFormat="1" ht="18.600000000000001" hidden="1" customHeight="1">
      <c r="A20" s="1045" t="s">
        <v>1274</v>
      </c>
      <c r="B20" s="1045"/>
      <c r="C20" s="1045"/>
      <c r="D20" s="2"/>
      <c r="E20" s="153">
        <v>2061582424.4305871</v>
      </c>
      <c r="F20" s="153">
        <v>1972100453.8784561</v>
      </c>
      <c r="G20" s="153">
        <v>1692738136.9200251</v>
      </c>
      <c r="H20" s="153">
        <v>33742597.498634771</v>
      </c>
      <c r="I20" s="153">
        <v>27969698.550922256</v>
      </c>
      <c r="J20" s="153">
        <v>1129104080.6300826</v>
      </c>
      <c r="K20" s="153">
        <v>501921760.24039036</v>
      </c>
      <c r="L20" s="153">
        <v>159462865.65126267</v>
      </c>
      <c r="M20" s="153">
        <v>43865163.324620284</v>
      </c>
      <c r="N20" s="1045" t="s">
        <v>1274</v>
      </c>
      <c r="O20" s="1045"/>
      <c r="P20" s="1045"/>
      <c r="Q20" s="2"/>
      <c r="R20" s="153">
        <v>24413032.719058942</v>
      </c>
      <c r="S20" s="153">
        <v>20075008.079675313</v>
      </c>
      <c r="T20" s="153">
        <v>50609686.001117133</v>
      </c>
      <c r="U20" s="153">
        <v>14565022.807579225</v>
      </c>
      <c r="V20" s="153">
        <v>5934952.7192114126</v>
      </c>
      <c r="W20" s="153">
        <v>119899451.30716555</v>
      </c>
      <c r="X20" s="153">
        <v>70314885.609816074</v>
      </c>
      <c r="Y20" s="153">
        <v>451146.73938871425</v>
      </c>
      <c r="Z20" s="153">
        <v>49133418.957960568</v>
      </c>
      <c r="AA20" s="153">
        <v>110364228.7517581</v>
      </c>
      <c r="AB20" s="153">
        <v>20882258.199627183</v>
      </c>
    </row>
    <row r="21" spans="1:28" s="115" customFormat="1" ht="15.75" customHeight="1">
      <c r="A21" s="1045" t="s">
        <v>1275</v>
      </c>
      <c r="B21" s="1045"/>
      <c r="C21" s="1045"/>
      <c r="D21" s="2"/>
      <c r="E21" s="153">
        <v>1762867327.741307</v>
      </c>
      <c r="F21" s="153">
        <v>1603488735.8718562</v>
      </c>
      <c r="G21" s="153">
        <v>1303545523.9847789</v>
      </c>
      <c r="H21" s="153">
        <v>50438539.856719755</v>
      </c>
      <c r="I21" s="153">
        <v>31515796.894087177</v>
      </c>
      <c r="J21" s="153">
        <v>677894624.52373517</v>
      </c>
      <c r="K21" s="153">
        <v>543696562.71023667</v>
      </c>
      <c r="L21" s="153">
        <v>171007477.06266958</v>
      </c>
      <c r="M21" s="153">
        <v>46067162.217533678</v>
      </c>
      <c r="N21" s="1045" t="s">
        <v>1275</v>
      </c>
      <c r="O21" s="1045"/>
      <c r="P21" s="1045"/>
      <c r="Q21" s="2"/>
      <c r="R21" s="153">
        <v>25969709.380104728</v>
      </c>
      <c r="S21" s="153">
        <v>21472837.285488825</v>
      </c>
      <c r="T21" s="153">
        <v>56687938.633477338</v>
      </c>
      <c r="U21" s="153">
        <v>14780703.370768774</v>
      </c>
      <c r="V21" s="153">
        <v>6029126.1752961352</v>
      </c>
      <c r="W21" s="153">
        <v>128935734.82440796</v>
      </c>
      <c r="X21" s="153">
        <v>76298958.686348259</v>
      </c>
      <c r="Y21" s="153">
        <v>347299.23651442106</v>
      </c>
      <c r="Z21" s="153">
        <v>52289476.901545256</v>
      </c>
      <c r="AA21" s="153">
        <v>179621430.34937757</v>
      </c>
      <c r="AB21" s="153">
        <v>20242838.479926176</v>
      </c>
    </row>
    <row r="22" spans="1:28" s="115" customFormat="1" ht="15.75" customHeight="1">
      <c r="A22" s="1045" t="s">
        <v>1276</v>
      </c>
      <c r="B22" s="1045"/>
      <c r="C22" s="1045"/>
      <c r="D22" s="2"/>
      <c r="E22" s="153">
        <v>1691717644.5246084</v>
      </c>
      <c r="F22" s="153">
        <v>1576730796.6300099</v>
      </c>
      <c r="G22" s="153">
        <v>1277260346.240931</v>
      </c>
      <c r="H22" s="153">
        <v>56174469.685894564</v>
      </c>
      <c r="I22" s="153">
        <v>36285352.065757252</v>
      </c>
      <c r="J22" s="153">
        <v>657092394.43798745</v>
      </c>
      <c r="K22" s="153">
        <v>527708130.05129236</v>
      </c>
      <c r="L22" s="153">
        <v>168195453.21704808</v>
      </c>
      <c r="M22" s="153">
        <v>45917886.902473122</v>
      </c>
      <c r="N22" s="1045" t="s">
        <v>1276</v>
      </c>
      <c r="O22" s="1045"/>
      <c r="P22" s="1045"/>
      <c r="Q22" s="2"/>
      <c r="R22" s="153">
        <v>26840620.359138053</v>
      </c>
      <c r="S22" s="153">
        <v>20466839.389939632</v>
      </c>
      <c r="T22" s="153">
        <v>56513397.555471733</v>
      </c>
      <c r="U22" s="153">
        <v>13674242.177845366</v>
      </c>
      <c r="V22" s="153">
        <v>4782466.8321800763</v>
      </c>
      <c r="W22" s="153">
        <v>131274997.1720293</v>
      </c>
      <c r="X22" s="153">
        <v>73940940.593983978</v>
      </c>
      <c r="Y22" s="153">
        <v>616388.1521807767</v>
      </c>
      <c r="Z22" s="153">
        <v>56717668.425864525</v>
      </c>
      <c r="AA22" s="153">
        <v>134775379.42539811</v>
      </c>
      <c r="AB22" s="153">
        <v>19788531.530800384</v>
      </c>
    </row>
    <row r="23" spans="1:28" s="115" customFormat="1" ht="15.75" customHeight="1">
      <c r="A23" s="1045" t="s">
        <v>1277</v>
      </c>
      <c r="B23" s="1045"/>
      <c r="C23" s="1045"/>
      <c r="D23" s="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045" t="s">
        <v>1277</v>
      </c>
      <c r="O23" s="1045"/>
      <c r="P23" s="1045"/>
      <c r="Q23" s="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28" s="115" customFormat="1" ht="15.75" customHeight="1">
      <c r="A24" s="1045" t="s">
        <v>1278</v>
      </c>
      <c r="B24" s="1045"/>
      <c r="C24" s="1045"/>
      <c r="D24" s="2"/>
      <c r="E24" s="153">
        <v>1788413321.782948</v>
      </c>
      <c r="F24" s="153">
        <v>1646437120.198452</v>
      </c>
      <c r="G24" s="153">
        <v>1324162406.5761707</v>
      </c>
      <c r="H24" s="153">
        <v>55041749.027572788</v>
      </c>
      <c r="I24" s="153">
        <v>44948460.470020451</v>
      </c>
      <c r="J24" s="153">
        <v>665442274.4939214</v>
      </c>
      <c r="K24" s="153">
        <v>558729922.58465612</v>
      </c>
      <c r="L24" s="153">
        <v>190303939.99668306</v>
      </c>
      <c r="M24" s="153">
        <v>51310740.930126131</v>
      </c>
      <c r="N24" s="1045" t="s">
        <v>1278</v>
      </c>
      <c r="O24" s="1045"/>
      <c r="P24" s="1045"/>
      <c r="Q24" s="2"/>
      <c r="R24" s="153">
        <v>25826613.823156536</v>
      </c>
      <c r="S24" s="153">
        <v>24362362.820060231</v>
      </c>
      <c r="T24" s="153">
        <v>70425131.78378503</v>
      </c>
      <c r="U24" s="153">
        <v>14847366.133793727</v>
      </c>
      <c r="V24" s="153">
        <v>3531724.5057614688</v>
      </c>
      <c r="W24" s="153">
        <v>131970773.62559628</v>
      </c>
      <c r="X24" s="153">
        <v>68425558.473110497</v>
      </c>
      <c r="Y24" s="153">
        <v>172132.88482894949</v>
      </c>
      <c r="Z24" s="153">
        <v>63373082.267656855</v>
      </c>
      <c r="AA24" s="153">
        <v>161914963.76830009</v>
      </c>
      <c r="AB24" s="153">
        <v>19938762.183802314</v>
      </c>
    </row>
    <row r="25" spans="1:28" s="115" customFormat="1" ht="15.75" customHeight="1">
      <c r="A25" s="1045" t="s">
        <v>1279</v>
      </c>
      <c r="B25" s="1045"/>
      <c r="C25" s="1045"/>
      <c r="D25" s="2"/>
      <c r="E25" s="153">
        <v>2004095286.0047147</v>
      </c>
      <c r="F25" s="153">
        <v>1887354949.4973581</v>
      </c>
      <c r="G25" s="153">
        <v>1545124898.2817903</v>
      </c>
      <c r="H25" s="153">
        <v>51025112.969116434</v>
      </c>
      <c r="I25" s="153">
        <v>35467987.3537907</v>
      </c>
      <c r="J25" s="153">
        <v>879317237.33015323</v>
      </c>
      <c r="K25" s="153">
        <v>579314560.62872374</v>
      </c>
      <c r="L25" s="153">
        <v>197540706.40902349</v>
      </c>
      <c r="M25" s="153">
        <v>52379161.708348714</v>
      </c>
      <c r="N25" s="1045" t="s">
        <v>1279</v>
      </c>
      <c r="O25" s="1045"/>
      <c r="P25" s="1045"/>
      <c r="Q25" s="2"/>
      <c r="R25" s="153">
        <v>29187078.880063791</v>
      </c>
      <c r="S25" s="153">
        <v>24887528.119006056</v>
      </c>
      <c r="T25" s="153">
        <v>72137517.293381914</v>
      </c>
      <c r="U25" s="153">
        <v>14990906.589812059</v>
      </c>
      <c r="V25" s="153">
        <v>3958513.8184111435</v>
      </c>
      <c r="W25" s="153">
        <v>144689344.806546</v>
      </c>
      <c r="X25" s="153">
        <v>80474230.562621132</v>
      </c>
      <c r="Y25" s="153">
        <v>1169707.4434474704</v>
      </c>
      <c r="Z25" s="153">
        <v>63045406.800477177</v>
      </c>
      <c r="AA25" s="153">
        <v>135738522.24057874</v>
      </c>
      <c r="AB25" s="153">
        <v>18998185.733223632</v>
      </c>
    </row>
    <row r="26" spans="1:28" ht="18.600000000000001" customHeight="1">
      <c r="A26" s="1045" t="s">
        <v>57</v>
      </c>
      <c r="B26" s="1045"/>
      <c r="C26" s="1045"/>
      <c r="D26" s="2"/>
      <c r="E26" s="735"/>
      <c r="F26" s="735"/>
      <c r="G26" s="735"/>
      <c r="H26" s="735"/>
      <c r="I26" s="735"/>
      <c r="J26" s="735"/>
      <c r="K26" s="735"/>
      <c r="L26" s="735"/>
      <c r="M26" s="735"/>
      <c r="N26" s="1045" t="s">
        <v>57</v>
      </c>
      <c r="O26" s="1045"/>
      <c r="P26" s="1045"/>
      <c r="Q26" s="2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</row>
    <row r="27" spans="1:28" ht="18.600000000000001" customHeight="1">
      <c r="A27" s="661"/>
      <c r="B27" s="661" t="s">
        <v>58</v>
      </c>
      <c r="C27" s="661"/>
      <c r="D27" s="122"/>
      <c r="E27" s="735">
        <v>1972892990.8013036</v>
      </c>
      <c r="F27" s="735">
        <v>1868037490.6844001</v>
      </c>
      <c r="G27" s="735">
        <v>1533426768.3811634</v>
      </c>
      <c r="H27" s="735">
        <v>49742369.274750382</v>
      </c>
      <c r="I27" s="735">
        <v>35440645.874963447</v>
      </c>
      <c r="J27" s="735">
        <v>878152701.83171451</v>
      </c>
      <c r="K27" s="735">
        <v>570091051.39972985</v>
      </c>
      <c r="L27" s="735">
        <v>190444390.7058914</v>
      </c>
      <c r="M27" s="735">
        <v>52243784.511843555</v>
      </c>
      <c r="N27" s="661"/>
      <c r="O27" s="661" t="s">
        <v>58</v>
      </c>
      <c r="P27" s="661"/>
      <c r="Q27" s="122"/>
      <c r="R27" s="782">
        <v>29050000.436918862</v>
      </c>
      <c r="S27" s="740">
        <v>22273493.316414189</v>
      </c>
      <c r="T27" s="740">
        <v>68881140.208255515</v>
      </c>
      <c r="U27" s="740">
        <v>14037674.958109541</v>
      </c>
      <c r="V27" s="740">
        <v>3958297.2743498553</v>
      </c>
      <c r="W27" s="740">
        <v>144166331.59734654</v>
      </c>
      <c r="X27" s="740">
        <v>80474230.562621132</v>
      </c>
      <c r="Y27" s="740">
        <v>1164040.1847549672</v>
      </c>
      <c r="Z27" s="740">
        <v>62528060.849970236</v>
      </c>
      <c r="AA27" s="740">
        <v>123853685.85012524</v>
      </c>
      <c r="AB27" s="740">
        <v>18998185.733223632</v>
      </c>
    </row>
    <row r="28" spans="1:28" ht="18.600000000000001" customHeight="1">
      <c r="A28" s="661"/>
      <c r="B28" s="661" t="s">
        <v>20</v>
      </c>
      <c r="C28" s="661"/>
      <c r="D28" s="122"/>
      <c r="E28" s="735">
        <v>31202295.20341146</v>
      </c>
      <c r="F28" s="735">
        <v>19317458.812957771</v>
      </c>
      <c r="G28" s="735">
        <v>11698129.900626088</v>
      </c>
      <c r="H28" s="735">
        <v>1282743.6943660642</v>
      </c>
      <c r="I28" s="735">
        <v>27341.478827252671</v>
      </c>
      <c r="J28" s="735">
        <v>1164535.4984385855</v>
      </c>
      <c r="K28" s="735">
        <v>9223509.2289941851</v>
      </c>
      <c r="L28" s="735">
        <v>7096315.7031322075</v>
      </c>
      <c r="M28" s="735">
        <v>135377.19650515451</v>
      </c>
      <c r="N28" s="661"/>
      <c r="O28" s="661" t="s">
        <v>20</v>
      </c>
      <c r="P28" s="661"/>
      <c r="Q28" s="122"/>
      <c r="R28" s="735">
        <v>137078.44314493303</v>
      </c>
      <c r="S28" s="735">
        <v>2614034.8025918687</v>
      </c>
      <c r="T28" s="735">
        <v>3256377.0851264452</v>
      </c>
      <c r="U28" s="735">
        <v>953231.63170251681</v>
      </c>
      <c r="V28" s="735">
        <v>216.54406128802091</v>
      </c>
      <c r="W28" s="735">
        <v>523013.20919948281</v>
      </c>
      <c r="X28" s="735">
        <v>0</v>
      </c>
      <c r="Y28" s="735">
        <v>5667.2586925031828</v>
      </c>
      <c r="Z28" s="735">
        <v>517345.9505069796</v>
      </c>
      <c r="AA28" s="735">
        <v>11884836.390453678</v>
      </c>
      <c r="AB28" s="735">
        <v>0</v>
      </c>
    </row>
    <row r="29" spans="1:28" ht="18.600000000000001" customHeight="1">
      <c r="A29" s="1045" t="s">
        <v>21</v>
      </c>
      <c r="B29" s="1045"/>
      <c r="C29" s="1045"/>
      <c r="D29" s="2"/>
      <c r="E29" s="735"/>
      <c r="F29" s="735"/>
      <c r="G29" s="735"/>
      <c r="H29" s="735"/>
      <c r="I29" s="735"/>
      <c r="J29" s="735"/>
      <c r="K29" s="735"/>
      <c r="L29" s="735"/>
      <c r="M29" s="735"/>
      <c r="N29" s="1045" t="s">
        <v>21</v>
      </c>
      <c r="O29" s="1045"/>
      <c r="P29" s="1045"/>
      <c r="Q29" s="2"/>
      <c r="R29" s="782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</row>
    <row r="30" spans="1:28" ht="18.600000000000001" customHeight="1">
      <c r="A30" s="661"/>
      <c r="B30" s="661" t="s">
        <v>71</v>
      </c>
      <c r="C30" s="661"/>
      <c r="D30" s="122"/>
      <c r="E30" s="735">
        <v>1498528464.2723184</v>
      </c>
      <c r="F30" s="735">
        <v>1457115320.6706142</v>
      </c>
      <c r="G30" s="735">
        <v>1223560482.9638429</v>
      </c>
      <c r="H30" s="735">
        <v>36615456.084535174</v>
      </c>
      <c r="I30" s="735">
        <v>30639299.627571467</v>
      </c>
      <c r="J30" s="735">
        <v>721688750.3350625</v>
      </c>
      <c r="K30" s="735">
        <v>434616976.91667324</v>
      </c>
      <c r="L30" s="735">
        <v>119835876.32666165</v>
      </c>
      <c r="M30" s="735">
        <v>40994448.096387804</v>
      </c>
      <c r="N30" s="661"/>
      <c r="O30" s="661" t="s">
        <v>71</v>
      </c>
      <c r="P30" s="661"/>
      <c r="Q30" s="122"/>
      <c r="R30" s="782">
        <v>18339449.818070523</v>
      </c>
      <c r="S30" s="740">
        <v>11681531.49640769</v>
      </c>
      <c r="T30" s="740">
        <v>36948340.377611302</v>
      </c>
      <c r="U30" s="740">
        <v>8850891.0340366494</v>
      </c>
      <c r="V30" s="740">
        <v>3021215.5041477773</v>
      </c>
      <c r="W30" s="740">
        <v>113718961.38011043</v>
      </c>
      <c r="X30" s="740">
        <v>66216882.451777339</v>
      </c>
      <c r="Y30" s="740">
        <v>913379.93809707661</v>
      </c>
      <c r="Z30" s="740">
        <v>46588698.990235902</v>
      </c>
      <c r="AA30" s="740">
        <v>56037910.164536126</v>
      </c>
      <c r="AB30" s="740">
        <v>14624766.562833574</v>
      </c>
    </row>
    <row r="31" spans="1:28" ht="18.600000000000001" customHeight="1">
      <c r="A31" s="661"/>
      <c r="B31" s="661" t="s">
        <v>72</v>
      </c>
      <c r="C31" s="661"/>
      <c r="D31" s="122"/>
      <c r="E31" s="735">
        <v>89972528.867531717</v>
      </c>
      <c r="F31" s="735">
        <v>79040613.331599817</v>
      </c>
      <c r="G31" s="735">
        <v>64973953.335263692</v>
      </c>
      <c r="H31" s="735">
        <v>3622804.08604044</v>
      </c>
      <c r="I31" s="735">
        <v>815563.68301842501</v>
      </c>
      <c r="J31" s="735">
        <v>33185050.233068757</v>
      </c>
      <c r="K31" s="735">
        <v>27350535.333136067</v>
      </c>
      <c r="L31" s="735">
        <v>10800781.8873445</v>
      </c>
      <c r="M31" s="735">
        <v>805789.67151087685</v>
      </c>
      <c r="N31" s="661"/>
      <c r="O31" s="661" t="s">
        <v>72</v>
      </c>
      <c r="P31" s="661"/>
      <c r="Q31" s="122"/>
      <c r="R31" s="782">
        <v>1299381.2159270288</v>
      </c>
      <c r="S31" s="740">
        <v>2022976.1851556795</v>
      </c>
      <c r="T31" s="740">
        <v>5773282.3754576715</v>
      </c>
      <c r="U31" s="740">
        <v>720896.99899296497</v>
      </c>
      <c r="V31" s="740">
        <v>178455.44030027464</v>
      </c>
      <c r="W31" s="740">
        <v>3265878.1089916378</v>
      </c>
      <c r="X31" s="740">
        <v>969520.34609832254</v>
      </c>
      <c r="Y31" s="740">
        <v>37267.346071659864</v>
      </c>
      <c r="Z31" s="740">
        <v>2259090.4168216554</v>
      </c>
      <c r="AA31" s="740">
        <v>11928418.833340511</v>
      </c>
      <c r="AB31" s="740">
        <v>996503.29740860208</v>
      </c>
    </row>
    <row r="32" spans="1:28" ht="18.600000000000001" customHeight="1">
      <c r="A32" s="661"/>
      <c r="B32" s="661" t="s">
        <v>73</v>
      </c>
      <c r="C32" s="661"/>
      <c r="D32" s="122"/>
      <c r="E32" s="735">
        <v>187285071.59967083</v>
      </c>
      <c r="F32" s="735">
        <v>151546176.23661503</v>
      </c>
      <c r="G32" s="735">
        <v>112804481.8377147</v>
      </c>
      <c r="H32" s="735">
        <v>6538499.9904758912</v>
      </c>
      <c r="I32" s="735">
        <v>1559736.4923735503</v>
      </c>
      <c r="J32" s="735">
        <v>48782695.616485342</v>
      </c>
      <c r="K32" s="735">
        <v>55923549.738379985</v>
      </c>
      <c r="L32" s="735">
        <v>30084260.754210882</v>
      </c>
      <c r="M32" s="735">
        <v>3835595.424237547</v>
      </c>
      <c r="N32" s="661"/>
      <c r="O32" s="661" t="s">
        <v>73</v>
      </c>
      <c r="P32" s="661"/>
      <c r="Q32" s="122"/>
      <c r="R32" s="782">
        <v>2830821.9060644098</v>
      </c>
      <c r="S32" s="740">
        <v>6949509.574629263</v>
      </c>
      <c r="T32" s="740">
        <v>14273037.878912073</v>
      </c>
      <c r="U32" s="740">
        <v>1938454.7234657505</v>
      </c>
      <c r="V32" s="740">
        <v>256841.24690180266</v>
      </c>
      <c r="W32" s="740">
        <v>8657433.6446895245</v>
      </c>
      <c r="X32" s="740">
        <v>1321325.8707454847</v>
      </c>
      <c r="Y32" s="740">
        <v>61226.256586232026</v>
      </c>
      <c r="Z32" s="740">
        <v>7274881.5173578076</v>
      </c>
      <c r="AA32" s="740">
        <v>36604053.5230373</v>
      </c>
      <c r="AB32" s="740">
        <v>865158.15998146893</v>
      </c>
    </row>
    <row r="33" spans="1:28" ht="18.600000000000001" customHeight="1">
      <c r="A33" s="661"/>
      <c r="B33" s="661" t="s">
        <v>318</v>
      </c>
      <c r="C33" s="661"/>
      <c r="D33" s="122"/>
      <c r="E33" s="735">
        <v>44956088.514191128</v>
      </c>
      <c r="F33" s="735">
        <v>25760575.047526184</v>
      </c>
      <c r="G33" s="735">
        <v>16707832.022965251</v>
      </c>
      <c r="H33" s="735">
        <v>1510785.7890649305</v>
      </c>
      <c r="I33" s="736">
        <v>27341.478827252671</v>
      </c>
      <c r="J33" s="735">
        <v>2248786.1305377469</v>
      </c>
      <c r="K33" s="735">
        <v>12920918.624535324</v>
      </c>
      <c r="L33" s="735">
        <v>8494930.0728066321</v>
      </c>
      <c r="M33" s="735">
        <v>375900.26821246312</v>
      </c>
      <c r="N33" s="661"/>
      <c r="O33" s="661" t="s">
        <v>318</v>
      </c>
      <c r="P33" s="661"/>
      <c r="Q33" s="122"/>
      <c r="R33" s="782">
        <v>592565.10800182575</v>
      </c>
      <c r="S33" s="740">
        <v>2937457.4148134445</v>
      </c>
      <c r="T33" s="740">
        <v>3482795.5054009305</v>
      </c>
      <c r="U33" s="740">
        <v>1105995.2323166835</v>
      </c>
      <c r="V33" s="740">
        <v>216.54406128802091</v>
      </c>
      <c r="W33" s="740">
        <v>557812.95175430668</v>
      </c>
      <c r="X33" s="740">
        <v>0</v>
      </c>
      <c r="Y33" s="740">
        <v>5667.2586925031828</v>
      </c>
      <c r="Z33" s="740">
        <v>552145.69306180358</v>
      </c>
      <c r="AA33" s="740">
        <v>19195513.466664925</v>
      </c>
      <c r="AB33" s="740">
        <v>0</v>
      </c>
    </row>
    <row r="34" spans="1:28" ht="13.5" customHeight="1">
      <c r="A34" s="661"/>
      <c r="B34" s="661" t="s">
        <v>317</v>
      </c>
      <c r="C34" s="661"/>
      <c r="D34" s="122"/>
      <c r="E34" s="735">
        <v>183353132.75099987</v>
      </c>
      <c r="F34" s="735">
        <v>173892264.21099994</v>
      </c>
      <c r="G34" s="735">
        <v>127078148.12200011</v>
      </c>
      <c r="H34" s="735">
        <v>2737567.018999998</v>
      </c>
      <c r="I34" s="735">
        <v>2426046.0720000002</v>
      </c>
      <c r="J34" s="735">
        <v>73411955.015000075</v>
      </c>
      <c r="K34" s="735">
        <v>48502580.015999973</v>
      </c>
      <c r="L34" s="735">
        <v>28324857.36799999</v>
      </c>
      <c r="M34" s="735">
        <v>6367428.2480000006</v>
      </c>
      <c r="N34" s="661"/>
      <c r="O34" s="661" t="s">
        <v>317</v>
      </c>
      <c r="P34" s="661"/>
      <c r="Q34" s="122"/>
      <c r="R34" s="782">
        <v>6124860.8319999985</v>
      </c>
      <c r="S34" s="740">
        <v>1296053.4479999996</v>
      </c>
      <c r="T34" s="740">
        <v>11660061.156000005</v>
      </c>
      <c r="U34" s="740">
        <v>2374668.6010000012</v>
      </c>
      <c r="V34" s="740">
        <v>501785.08299999998</v>
      </c>
      <c r="W34" s="740">
        <v>18489258.72099999</v>
      </c>
      <c r="X34" s="740">
        <v>11966501.894000003</v>
      </c>
      <c r="Y34" s="740">
        <v>152166.64400000003</v>
      </c>
      <c r="Z34" s="740">
        <v>6370590.1829999993</v>
      </c>
      <c r="AA34" s="740">
        <v>11972626.253000004</v>
      </c>
      <c r="AB34" s="740">
        <v>2511757.7129999995</v>
      </c>
    </row>
    <row r="35" spans="1:28" ht="18.600000000000001" customHeight="1">
      <c r="A35" s="1045" t="s">
        <v>22</v>
      </c>
      <c r="B35" s="1045"/>
      <c r="C35" s="1045"/>
      <c r="D35" s="2"/>
      <c r="E35" s="735"/>
      <c r="F35" s="735"/>
      <c r="G35" s="735"/>
      <c r="H35" s="735"/>
      <c r="I35" s="735"/>
      <c r="J35" s="735"/>
      <c r="K35" s="735"/>
      <c r="L35" s="735"/>
      <c r="M35" s="735"/>
      <c r="N35" s="1045" t="s">
        <v>22</v>
      </c>
      <c r="O35" s="1045"/>
      <c r="P35" s="1045"/>
      <c r="Q35" s="2"/>
      <c r="R35" s="782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</row>
    <row r="36" spans="1:28" ht="18.600000000000001" customHeight="1">
      <c r="A36" s="1049" t="s">
        <v>59</v>
      </c>
      <c r="B36" s="1049"/>
      <c r="C36" s="6"/>
      <c r="D36" s="2"/>
      <c r="E36" s="735">
        <v>1993926147.8331552</v>
      </c>
      <c r="F36" s="735">
        <v>1878993773.6468244</v>
      </c>
      <c r="G36" s="735">
        <v>1538582600.4707422</v>
      </c>
      <c r="H36" s="735">
        <v>50762309.692505032</v>
      </c>
      <c r="I36" s="735">
        <v>35467987.3537907</v>
      </c>
      <c r="J36" s="735">
        <v>876418235.43100607</v>
      </c>
      <c r="K36" s="735">
        <v>575934067.99343419</v>
      </c>
      <c r="L36" s="735">
        <v>196337520.01129168</v>
      </c>
      <c r="M36" s="735">
        <v>52341758.55609069</v>
      </c>
      <c r="N36" s="1049" t="s">
        <v>59</v>
      </c>
      <c r="O36" s="1049"/>
      <c r="P36" s="6"/>
      <c r="Q36" s="2"/>
      <c r="R36" s="782">
        <v>29154105.55064771</v>
      </c>
      <c r="S36" s="740">
        <v>24488420.64094473</v>
      </c>
      <c r="T36" s="740">
        <v>71521361.794511706</v>
      </c>
      <c r="U36" s="740">
        <v>14874777.150685847</v>
      </c>
      <c r="V36" s="740">
        <v>3957096.3184111435</v>
      </c>
      <c r="W36" s="740">
        <v>144073653.16479287</v>
      </c>
      <c r="X36" s="740">
        <v>80473685.879621133</v>
      </c>
      <c r="Y36" s="740">
        <v>1169707.4434474704</v>
      </c>
      <c r="Z36" s="740">
        <v>62430259.84172409</v>
      </c>
      <c r="AA36" s="740">
        <v>133906253.76955289</v>
      </c>
      <c r="AB36" s="740">
        <v>18973879.583223633</v>
      </c>
    </row>
    <row r="37" spans="1:28" ht="18.600000000000001" customHeight="1">
      <c r="A37" s="7"/>
      <c r="B37" s="661" t="s">
        <v>23</v>
      </c>
      <c r="C37" s="7"/>
      <c r="D37" s="2"/>
      <c r="E37" s="735">
        <v>1229769246.284786</v>
      </c>
      <c r="F37" s="735">
        <v>1165376558.4248526</v>
      </c>
      <c r="G37" s="735">
        <v>962568380.42118824</v>
      </c>
      <c r="H37" s="735">
        <v>31620408.774796423</v>
      </c>
      <c r="I37" s="735">
        <v>30164437.331351623</v>
      </c>
      <c r="J37" s="735">
        <v>532972052.15710956</v>
      </c>
      <c r="K37" s="735">
        <v>367811482.15793115</v>
      </c>
      <c r="L37" s="735">
        <v>107071508.40193245</v>
      </c>
      <c r="M37" s="735">
        <v>35129384.790768974</v>
      </c>
      <c r="N37" s="7"/>
      <c r="O37" s="661" t="s">
        <v>23</v>
      </c>
      <c r="P37" s="7"/>
      <c r="Q37" s="2"/>
      <c r="R37" s="782">
        <v>17316384.602967288</v>
      </c>
      <c r="S37" s="740">
        <v>9516015.9962986633</v>
      </c>
      <c r="T37" s="740">
        <v>34873060.578283861</v>
      </c>
      <c r="U37" s="740">
        <v>7436806.0185306072</v>
      </c>
      <c r="V37" s="740">
        <v>2799856.4150831602</v>
      </c>
      <c r="W37" s="740">
        <v>95736669.601732552</v>
      </c>
      <c r="X37" s="740">
        <v>55337597.755551614</v>
      </c>
      <c r="Y37" s="740">
        <v>471099.20997159858</v>
      </c>
      <c r="Z37" s="740">
        <v>39927972.636209421</v>
      </c>
      <c r="AA37" s="740">
        <v>78070195.314350918</v>
      </c>
      <c r="AB37" s="740">
        <v>13677507.454421349</v>
      </c>
    </row>
    <row r="38" spans="1:28" ht="18.600000000000001" customHeight="1">
      <c r="A38" s="121"/>
      <c r="B38" s="121" t="s">
        <v>1150</v>
      </c>
      <c r="C38" s="121"/>
      <c r="D38" s="122"/>
      <c r="E38" s="735">
        <v>243406812.53691876</v>
      </c>
      <c r="F38" s="735">
        <v>223631980.33652648</v>
      </c>
      <c r="G38" s="735">
        <v>188442733.5629279</v>
      </c>
      <c r="H38" s="735">
        <v>6987392.3739777254</v>
      </c>
      <c r="I38" s="735">
        <v>5305103.4809683682</v>
      </c>
      <c r="J38" s="735">
        <v>105881411.52860633</v>
      </c>
      <c r="K38" s="735">
        <v>70268826.179375604</v>
      </c>
      <c r="L38" s="735">
        <v>20787257.85026269</v>
      </c>
      <c r="M38" s="735">
        <v>7390124.3259519562</v>
      </c>
      <c r="N38" s="121"/>
      <c r="O38" s="121" t="s">
        <v>1150</v>
      </c>
      <c r="P38" s="121"/>
      <c r="Q38" s="122"/>
      <c r="R38" s="782">
        <v>2310653.0026876591</v>
      </c>
      <c r="S38" s="740">
        <v>2359755.8322903141</v>
      </c>
      <c r="T38" s="740">
        <v>6453646.33304659</v>
      </c>
      <c r="U38" s="740">
        <v>1486299.5195787216</v>
      </c>
      <c r="V38" s="740">
        <v>786778.83670745615</v>
      </c>
      <c r="W38" s="740">
        <v>14401988.923335914</v>
      </c>
      <c r="X38" s="740">
        <v>4701407.6709022364</v>
      </c>
      <c r="Y38" s="740">
        <v>86520.551278786123</v>
      </c>
      <c r="Z38" s="740">
        <v>9614060.7011548933</v>
      </c>
      <c r="AA38" s="740">
        <v>22416309.816962343</v>
      </c>
      <c r="AB38" s="740">
        <v>2641477.6165701896</v>
      </c>
    </row>
    <row r="39" spans="1:28" ht="18.600000000000001" customHeight="1">
      <c r="A39" s="121"/>
      <c r="B39" s="121" t="s">
        <v>1151</v>
      </c>
      <c r="C39" s="121"/>
      <c r="D39" s="122"/>
      <c r="E39" s="735">
        <v>767834188.21854138</v>
      </c>
      <c r="F39" s="735">
        <v>737313720.76731074</v>
      </c>
      <c r="G39" s="735">
        <v>600184361.61051309</v>
      </c>
      <c r="H39" s="735">
        <v>15879696.875339566</v>
      </c>
      <c r="I39" s="735">
        <v>20170201.126556888</v>
      </c>
      <c r="J39" s="735">
        <v>334203140.8916555</v>
      </c>
      <c r="K39" s="735">
        <v>229931322.71696195</v>
      </c>
      <c r="L39" s="735">
        <v>65279143.21285405</v>
      </c>
      <c r="M39" s="735">
        <v>22826999.342698388</v>
      </c>
      <c r="N39" s="121"/>
      <c r="O39" s="121" t="s">
        <v>1151</v>
      </c>
      <c r="P39" s="121"/>
      <c r="Q39" s="122"/>
      <c r="R39" s="782">
        <v>12377807.167201294</v>
      </c>
      <c r="S39" s="740">
        <v>3726261.3780861404</v>
      </c>
      <c r="T39" s="740">
        <v>20619575.64835095</v>
      </c>
      <c r="U39" s="740">
        <v>3870355.1954879183</v>
      </c>
      <c r="V39" s="740">
        <v>1858144.4810293398</v>
      </c>
      <c r="W39" s="740">
        <v>71850215.943943232</v>
      </c>
      <c r="X39" s="740">
        <v>48129566.65114738</v>
      </c>
      <c r="Y39" s="740">
        <v>151081.04772253433</v>
      </c>
      <c r="Z39" s="740">
        <v>23569568.245073378</v>
      </c>
      <c r="AA39" s="740">
        <v>40533083.684273854</v>
      </c>
      <c r="AB39" s="740">
        <v>10012616.233043542</v>
      </c>
    </row>
    <row r="40" spans="1:28" ht="18.600000000000001" customHeight="1">
      <c r="A40" s="121"/>
      <c r="B40" s="121" t="s">
        <v>1152</v>
      </c>
      <c r="C40" s="121"/>
      <c r="D40" s="122"/>
      <c r="E40" s="735">
        <v>136941547.39259583</v>
      </c>
      <c r="F40" s="735">
        <v>128028946.88550253</v>
      </c>
      <c r="G40" s="735">
        <v>110918230.08263506</v>
      </c>
      <c r="H40" s="735">
        <v>6189608.4550514091</v>
      </c>
      <c r="I40" s="735">
        <v>2342639.0870060059</v>
      </c>
      <c r="J40" s="735">
        <v>59649484.442602925</v>
      </c>
      <c r="K40" s="735">
        <v>42736498.097974688</v>
      </c>
      <c r="L40" s="735">
        <v>12479435.736470122</v>
      </c>
      <c r="M40" s="735">
        <v>3165596.8117584717</v>
      </c>
      <c r="N40" s="121"/>
      <c r="O40" s="121" t="s">
        <v>1152</v>
      </c>
      <c r="P40" s="121"/>
      <c r="Q40" s="122"/>
      <c r="R40" s="782">
        <v>1922515.3062729887</v>
      </c>
      <c r="S40" s="740">
        <v>1827972.7006777779</v>
      </c>
      <c r="T40" s="740">
        <v>4541171.8130047703</v>
      </c>
      <c r="U40" s="740">
        <v>891865.14290573844</v>
      </c>
      <c r="V40" s="740">
        <v>130313.96185037517</v>
      </c>
      <c r="W40" s="740">
        <v>4631281.066397409</v>
      </c>
      <c r="X40" s="740">
        <v>1297166.7188173786</v>
      </c>
      <c r="Y40" s="740">
        <v>217783.421970278</v>
      </c>
      <c r="Z40" s="740">
        <v>3116330.9256097507</v>
      </c>
      <c r="AA40" s="740">
        <v>9723063.9835604969</v>
      </c>
      <c r="AB40" s="740">
        <v>810463.47646729497</v>
      </c>
    </row>
    <row r="41" spans="1:28" ht="18.600000000000001" customHeight="1">
      <c r="A41" s="121"/>
      <c r="B41" s="121" t="s">
        <v>1153</v>
      </c>
      <c r="C41" s="121"/>
      <c r="D41" s="122"/>
      <c r="E41" s="735">
        <v>81586698.136728346</v>
      </c>
      <c r="F41" s="735">
        <v>76401910.435514539</v>
      </c>
      <c r="G41" s="735">
        <v>63023055.16511263</v>
      </c>
      <c r="H41" s="735">
        <v>2563711.0704277554</v>
      </c>
      <c r="I41" s="735">
        <v>2346493.6368203633</v>
      </c>
      <c r="J41" s="735">
        <v>33238015.294245057</v>
      </c>
      <c r="K41" s="735">
        <v>24874835.163619485</v>
      </c>
      <c r="L41" s="735">
        <v>8525671.6023457665</v>
      </c>
      <c r="M41" s="735">
        <v>1746664.3103601807</v>
      </c>
      <c r="N41" s="121"/>
      <c r="O41" s="121" t="s">
        <v>1153</v>
      </c>
      <c r="P41" s="121"/>
      <c r="Q41" s="122"/>
      <c r="R41" s="782">
        <v>705409.12680536311</v>
      </c>
      <c r="S41" s="740">
        <v>1602026.0852444263</v>
      </c>
      <c r="T41" s="740">
        <v>3258666.7838815828</v>
      </c>
      <c r="U41" s="740">
        <v>1188286.1605582263</v>
      </c>
      <c r="V41" s="740">
        <v>24619.13549598767</v>
      </c>
      <c r="W41" s="740">
        <v>4853183.668056082</v>
      </c>
      <c r="X41" s="740">
        <v>1209456.7146846224</v>
      </c>
      <c r="Y41" s="740">
        <v>15714.189</v>
      </c>
      <c r="Z41" s="740">
        <v>3628012.764371457</v>
      </c>
      <c r="AA41" s="740">
        <v>5397737.8295542393</v>
      </c>
      <c r="AB41" s="740">
        <v>212950.12834031705</v>
      </c>
    </row>
    <row r="42" spans="1:28" ht="18.600000000000001" customHeight="1">
      <c r="A42" s="121"/>
      <c r="B42" s="661" t="s">
        <v>25</v>
      </c>
      <c r="C42" s="121"/>
      <c r="D42" s="122"/>
      <c r="E42" s="735">
        <v>295560507.23687559</v>
      </c>
      <c r="F42" s="735">
        <v>270645250.47244477</v>
      </c>
      <c r="G42" s="735">
        <v>217111425.15888301</v>
      </c>
      <c r="H42" s="735">
        <v>5850242.47950547</v>
      </c>
      <c r="I42" s="735">
        <v>4186633.0140850395</v>
      </c>
      <c r="J42" s="735">
        <v>105556832.60048579</v>
      </c>
      <c r="K42" s="735">
        <v>101517717.06480679</v>
      </c>
      <c r="L42" s="735">
        <v>35656731.001804911</v>
      </c>
      <c r="M42" s="735">
        <v>8173263.5014237426</v>
      </c>
      <c r="N42" s="121"/>
      <c r="O42" s="661" t="s">
        <v>25</v>
      </c>
      <c r="P42" s="121"/>
      <c r="Q42" s="122"/>
      <c r="R42" s="782">
        <v>5236943.2001604335</v>
      </c>
      <c r="S42" s="740">
        <v>6340254.8875628682</v>
      </c>
      <c r="T42" s="740">
        <v>12192321.615701603</v>
      </c>
      <c r="U42" s="740">
        <v>3311522.1013923087</v>
      </c>
      <c r="V42" s="740">
        <v>402425.69556395098</v>
      </c>
      <c r="W42" s="740">
        <v>17877094.311757211</v>
      </c>
      <c r="X42" s="740">
        <v>8076089.3869420337</v>
      </c>
      <c r="Y42" s="740">
        <v>628878.335371266</v>
      </c>
      <c r="Z42" s="740">
        <v>9172126.5894439146</v>
      </c>
      <c r="AA42" s="740">
        <v>27735939.027755618</v>
      </c>
      <c r="AB42" s="740">
        <v>2820682.2633245327</v>
      </c>
    </row>
    <row r="43" spans="1:28" ht="18.600000000000001" customHeight="1">
      <c r="A43" s="121"/>
      <c r="B43" s="121" t="s">
        <v>1136</v>
      </c>
      <c r="C43" s="121"/>
      <c r="D43" s="122"/>
      <c r="E43" s="735">
        <v>217936944.02626529</v>
      </c>
      <c r="F43" s="735">
        <v>201297006.68176511</v>
      </c>
      <c r="G43" s="735">
        <v>164417815.30408397</v>
      </c>
      <c r="H43" s="735">
        <v>3007187.7577203582</v>
      </c>
      <c r="I43" s="735">
        <v>2887040.5198622588</v>
      </c>
      <c r="J43" s="735">
        <v>79786631.117181242</v>
      </c>
      <c r="K43" s="735">
        <v>78736955.90932022</v>
      </c>
      <c r="L43" s="735">
        <v>22800829.363972522</v>
      </c>
      <c r="M43" s="735">
        <v>6544806.6882058354</v>
      </c>
      <c r="N43" s="121"/>
      <c r="O43" s="121" t="s">
        <v>1136</v>
      </c>
      <c r="P43" s="121"/>
      <c r="Q43" s="122"/>
      <c r="R43" s="782">
        <v>4128909.0589369228</v>
      </c>
      <c r="S43" s="740">
        <v>3505940.0076838857</v>
      </c>
      <c r="T43" s="740">
        <v>5936121.8607442994</v>
      </c>
      <c r="U43" s="740">
        <v>2298694.9395892899</v>
      </c>
      <c r="V43" s="740">
        <v>386356.80881227885</v>
      </c>
      <c r="W43" s="740">
        <v>14078362.013708711</v>
      </c>
      <c r="X43" s="740">
        <v>7484148.425291528</v>
      </c>
      <c r="Y43" s="740">
        <v>608850.64223096194</v>
      </c>
      <c r="Z43" s="740">
        <v>5985362.9461862277</v>
      </c>
      <c r="AA43" s="740">
        <v>19270139.096772805</v>
      </c>
      <c r="AB43" s="740">
        <v>2630201.7522725677</v>
      </c>
    </row>
    <row r="44" spans="1:28" ht="18.600000000000001" customHeight="1">
      <c r="A44" s="121"/>
      <c r="B44" s="121" t="s">
        <v>1137</v>
      </c>
      <c r="C44" s="121"/>
      <c r="D44" s="122"/>
      <c r="E44" s="735">
        <v>77623563.210610643</v>
      </c>
      <c r="F44" s="735">
        <v>69348243.790679798</v>
      </c>
      <c r="G44" s="735">
        <v>52693609.854798906</v>
      </c>
      <c r="H44" s="735">
        <v>2843054.7217851137</v>
      </c>
      <c r="I44" s="735">
        <v>1299592.4942227807</v>
      </c>
      <c r="J44" s="735">
        <v>25770201.483304497</v>
      </c>
      <c r="K44" s="735">
        <v>22780761.155486543</v>
      </c>
      <c r="L44" s="735">
        <v>12855901.637832386</v>
      </c>
      <c r="M44" s="735">
        <v>1628456.8132179084</v>
      </c>
      <c r="N44" s="121"/>
      <c r="O44" s="121" t="s">
        <v>1137</v>
      </c>
      <c r="P44" s="121"/>
      <c r="Q44" s="122"/>
      <c r="R44" s="782">
        <v>1108034.1412235121</v>
      </c>
      <c r="S44" s="740">
        <v>2834314.8798789838</v>
      </c>
      <c r="T44" s="740">
        <v>6256199.7549572969</v>
      </c>
      <c r="U44" s="740">
        <v>1012827.1618030209</v>
      </c>
      <c r="V44" s="740">
        <v>16068.886751672149</v>
      </c>
      <c r="W44" s="740">
        <v>3798732.2980485028</v>
      </c>
      <c r="X44" s="740">
        <v>591940.96165050636</v>
      </c>
      <c r="Y44" s="740">
        <v>20027.693140304153</v>
      </c>
      <c r="Z44" s="740">
        <v>3186763.6432576925</v>
      </c>
      <c r="AA44" s="740">
        <v>8465799.9309828337</v>
      </c>
      <c r="AB44" s="740">
        <v>190480.51105196506</v>
      </c>
    </row>
    <row r="45" spans="1:28" ht="18.600000000000001" customHeight="1">
      <c r="A45" s="121"/>
      <c r="B45" s="661" t="s">
        <v>26</v>
      </c>
      <c r="C45" s="121"/>
      <c r="D45" s="122"/>
      <c r="E45" s="735">
        <v>449197313.10123384</v>
      </c>
      <c r="F45" s="735">
        <v>424890489.20208704</v>
      </c>
      <c r="G45" s="735">
        <v>345939731.22111243</v>
      </c>
      <c r="H45" s="735">
        <v>12493785.473305365</v>
      </c>
      <c r="I45" s="735">
        <v>1089575.5295267827</v>
      </c>
      <c r="J45" s="735">
        <v>230944408.38803536</v>
      </c>
      <c r="K45" s="735">
        <v>101411961.83024491</v>
      </c>
      <c r="L45" s="735">
        <v>49199696.410970666</v>
      </c>
      <c r="M45" s="735">
        <v>8331409.1234115325</v>
      </c>
      <c r="N45" s="121"/>
      <c r="O45" s="661" t="s">
        <v>26</v>
      </c>
      <c r="P45" s="121"/>
      <c r="Q45" s="122"/>
      <c r="R45" s="782">
        <v>6477670.2601852771</v>
      </c>
      <c r="S45" s="740">
        <v>7744550.8476203885</v>
      </c>
      <c r="T45" s="740">
        <v>22256164.765466388</v>
      </c>
      <c r="U45" s="740">
        <v>3635087.2065231004</v>
      </c>
      <c r="V45" s="740">
        <v>754814.20776403288</v>
      </c>
      <c r="W45" s="740">
        <v>29751061.570004266</v>
      </c>
      <c r="X45" s="740">
        <v>17040372.563614901</v>
      </c>
      <c r="Y45" s="740">
        <v>57080.358969496374</v>
      </c>
      <c r="Z45" s="740">
        <v>12653608.647419879</v>
      </c>
      <c r="AA45" s="740">
        <v>26759101.827382371</v>
      </c>
      <c r="AB45" s="740">
        <v>2452277.9282357306</v>
      </c>
    </row>
    <row r="46" spans="1:28" ht="18.600000000000001" customHeight="1">
      <c r="A46" s="121"/>
      <c r="B46" s="121" t="s">
        <v>1138</v>
      </c>
      <c r="C46" s="6"/>
      <c r="D46" s="2"/>
      <c r="E46" s="745">
        <v>97254334.947840184</v>
      </c>
      <c r="F46" s="745">
        <v>91835373.112329647</v>
      </c>
      <c r="G46" s="745">
        <v>76594379.870482355</v>
      </c>
      <c r="H46" s="745">
        <v>2956541.9717514655</v>
      </c>
      <c r="I46" s="745">
        <v>335343.02994728525</v>
      </c>
      <c r="J46" s="745">
        <v>48361306.391390085</v>
      </c>
      <c r="K46" s="745">
        <v>24941188.477393527</v>
      </c>
      <c r="L46" s="745">
        <v>11070263.776080588</v>
      </c>
      <c r="M46" s="745">
        <v>2306022.4194111098</v>
      </c>
      <c r="N46" s="121"/>
      <c r="O46" s="121" t="s">
        <v>1138</v>
      </c>
      <c r="P46" s="6"/>
      <c r="Q46" s="2"/>
      <c r="R46" s="782">
        <v>1059991.0794831601</v>
      </c>
      <c r="S46" s="740">
        <v>1477422.6100848236</v>
      </c>
      <c r="T46" s="740">
        <v>5528607.9512857106</v>
      </c>
      <c r="U46" s="740">
        <v>688584.68799798982</v>
      </c>
      <c r="V46" s="740">
        <v>9635.0278177874352</v>
      </c>
      <c r="W46" s="740">
        <v>4170729.4657667275</v>
      </c>
      <c r="X46" s="740">
        <v>1730756.1802172216</v>
      </c>
      <c r="Y46" s="740">
        <v>36137.295817623672</v>
      </c>
      <c r="Z46" s="740">
        <v>2403835.9897318822</v>
      </c>
      <c r="AA46" s="740">
        <v>5680450.8098051473</v>
      </c>
      <c r="AB46" s="740">
        <v>261488.97429465217</v>
      </c>
    </row>
    <row r="47" spans="1:28" ht="18.600000000000001" customHeight="1">
      <c r="A47" s="121"/>
      <c r="B47" s="121" t="s">
        <v>1139</v>
      </c>
      <c r="C47" s="6"/>
      <c r="D47" s="2"/>
      <c r="E47" s="745">
        <v>284584737.98049963</v>
      </c>
      <c r="F47" s="745">
        <v>269647822.95522332</v>
      </c>
      <c r="G47" s="745">
        <v>220819340.5655205</v>
      </c>
      <c r="H47" s="745">
        <v>4674739.756737222</v>
      </c>
      <c r="I47" s="745">
        <v>336583.62533601187</v>
      </c>
      <c r="J47" s="745">
        <v>157476765.58299148</v>
      </c>
      <c r="K47" s="745">
        <v>58331251.600455932</v>
      </c>
      <c r="L47" s="745">
        <v>28689408.965427171</v>
      </c>
      <c r="M47" s="745">
        <v>4588386.4726380575</v>
      </c>
      <c r="N47" s="121"/>
      <c r="O47" s="121" t="s">
        <v>1139</v>
      </c>
      <c r="P47" s="6"/>
      <c r="Q47" s="2"/>
      <c r="R47" s="782">
        <v>4318167.5248514852</v>
      </c>
      <c r="S47" s="740">
        <v>4583643.2402824936</v>
      </c>
      <c r="T47" s="740">
        <v>12642606.796975801</v>
      </c>
      <c r="U47" s="740">
        <v>1960665.2010656972</v>
      </c>
      <c r="V47" s="740">
        <v>595939.72961361427</v>
      </c>
      <c r="W47" s="740">
        <v>20139073.424275573</v>
      </c>
      <c r="X47" s="740">
        <v>11674386.843917564</v>
      </c>
      <c r="Y47" s="740">
        <v>19414.808151872687</v>
      </c>
      <c r="Z47" s="740">
        <v>8445271.7722061388</v>
      </c>
      <c r="AA47" s="740">
        <v>16174627.796466818</v>
      </c>
      <c r="AB47" s="740">
        <v>1237712.7711903204</v>
      </c>
    </row>
    <row r="48" spans="1:28" ht="18.600000000000001" customHeight="1">
      <c r="A48" s="121"/>
      <c r="B48" s="121" t="s">
        <v>1140</v>
      </c>
      <c r="C48" s="6"/>
      <c r="D48" s="2"/>
      <c r="E48" s="745">
        <v>67358240.172894076</v>
      </c>
      <c r="F48" s="745">
        <v>63407293.134534478</v>
      </c>
      <c r="G48" s="745">
        <v>48526010.785109527</v>
      </c>
      <c r="H48" s="745">
        <v>4862503.7448166804</v>
      </c>
      <c r="I48" s="745">
        <v>417648.87424348545</v>
      </c>
      <c r="J48" s="745">
        <v>25106336.413653828</v>
      </c>
      <c r="K48" s="745">
        <v>18139521.752395518</v>
      </c>
      <c r="L48" s="745">
        <v>9440023.6694629453</v>
      </c>
      <c r="M48" s="745">
        <v>1437000.2313623617</v>
      </c>
      <c r="N48" s="121"/>
      <c r="O48" s="121" t="s">
        <v>1140</v>
      </c>
      <c r="P48" s="6"/>
      <c r="Q48" s="2"/>
      <c r="R48" s="782">
        <v>1099511.655850627</v>
      </c>
      <c r="S48" s="740">
        <v>1683484.9972530678</v>
      </c>
      <c r="T48" s="740">
        <v>4084950.0172048528</v>
      </c>
      <c r="U48" s="740">
        <v>985837.31745941262</v>
      </c>
      <c r="V48" s="740">
        <v>149239.4503326313</v>
      </c>
      <c r="W48" s="740">
        <v>5441258.6799619719</v>
      </c>
      <c r="X48" s="740">
        <v>3635229.5394801144</v>
      </c>
      <c r="Y48" s="740">
        <v>1528.2550000000001</v>
      </c>
      <c r="Z48" s="740">
        <v>1804500.8854818561</v>
      </c>
      <c r="AA48" s="740">
        <v>4904023.2211103998</v>
      </c>
      <c r="AB48" s="740">
        <v>953076.18275075825</v>
      </c>
    </row>
    <row r="49" spans="1:28" ht="18.600000000000001" customHeight="1">
      <c r="A49" s="121"/>
      <c r="B49" s="661" t="s">
        <v>28</v>
      </c>
      <c r="C49" s="6"/>
      <c r="D49" s="2"/>
      <c r="E49" s="745">
        <v>19399081.21025724</v>
      </c>
      <c r="F49" s="745">
        <v>18081475.547435246</v>
      </c>
      <c r="G49" s="745">
        <v>12963063.669552976</v>
      </c>
      <c r="H49" s="745">
        <v>797872.96489778662</v>
      </c>
      <c r="I49" s="740">
        <v>27341.478827252671</v>
      </c>
      <c r="J49" s="745">
        <v>6944942.2853762461</v>
      </c>
      <c r="K49" s="745">
        <v>5192906.9404516891</v>
      </c>
      <c r="L49" s="745">
        <v>4409584.1965836687</v>
      </c>
      <c r="M49" s="745">
        <v>707701.14048636251</v>
      </c>
      <c r="N49" s="121"/>
      <c r="O49" s="661" t="s">
        <v>28</v>
      </c>
      <c r="P49" s="6"/>
      <c r="Q49" s="2"/>
      <c r="R49" s="782">
        <v>123107.48733470059</v>
      </c>
      <c r="S49" s="740">
        <v>887598.90946283378</v>
      </c>
      <c r="T49" s="740">
        <v>2199814.8350599399</v>
      </c>
      <c r="U49" s="740">
        <v>491361.82423983177</v>
      </c>
      <c r="V49" s="740">
        <v>0</v>
      </c>
      <c r="W49" s="740">
        <v>708827.68129860028</v>
      </c>
      <c r="X49" s="740">
        <v>19626.17351259659</v>
      </c>
      <c r="Y49" s="740">
        <v>12649.539135110737</v>
      </c>
      <c r="Z49" s="740">
        <v>676551.96865089284</v>
      </c>
      <c r="AA49" s="740">
        <v>1341017.6000640299</v>
      </c>
      <c r="AB49" s="740">
        <v>23411.937242031596</v>
      </c>
    </row>
    <row r="50" spans="1:28" ht="18.600000000000001" customHeight="1">
      <c r="A50" s="1049" t="s">
        <v>29</v>
      </c>
      <c r="B50" s="1049"/>
      <c r="C50" s="6"/>
      <c r="D50" s="2"/>
      <c r="E50" s="745">
        <v>10169138.17155931</v>
      </c>
      <c r="F50" s="745">
        <v>8361175.850533437</v>
      </c>
      <c r="G50" s="745">
        <v>6542297.8110484844</v>
      </c>
      <c r="H50" s="745">
        <v>262803.27661140112</v>
      </c>
      <c r="I50" s="745">
        <v>0</v>
      </c>
      <c r="J50" s="745">
        <v>2899001.8991469909</v>
      </c>
      <c r="K50" s="745">
        <v>3380492.6352900937</v>
      </c>
      <c r="L50" s="745">
        <v>1203186.3977318592</v>
      </c>
      <c r="M50" s="745">
        <v>37403.152258023809</v>
      </c>
      <c r="N50" s="1049" t="s">
        <v>29</v>
      </c>
      <c r="O50" s="1049"/>
      <c r="P50" s="6"/>
      <c r="Q50" s="2"/>
      <c r="R50" s="782">
        <v>32973.329416084394</v>
      </c>
      <c r="S50" s="740">
        <v>399107.47806132049</v>
      </c>
      <c r="T50" s="740">
        <v>616155.49887021643</v>
      </c>
      <c r="U50" s="740">
        <v>116129.4391262141</v>
      </c>
      <c r="V50" s="740">
        <v>1417.5</v>
      </c>
      <c r="W50" s="740">
        <v>615691.64175309276</v>
      </c>
      <c r="X50" s="740">
        <v>544.68299999999999</v>
      </c>
      <c r="Y50" s="740">
        <v>0</v>
      </c>
      <c r="Z50" s="740">
        <v>615146.9587530928</v>
      </c>
      <c r="AA50" s="740">
        <v>1832268.4710258737</v>
      </c>
      <c r="AB50" s="740">
        <v>24306.15</v>
      </c>
    </row>
    <row r="51" spans="1:28" ht="18.600000000000001" customHeight="1">
      <c r="A51" s="1045" t="s">
        <v>152</v>
      </c>
      <c r="B51" s="1045"/>
      <c r="C51" s="1045"/>
      <c r="D51" s="2"/>
      <c r="E51" s="745"/>
      <c r="F51" s="745"/>
      <c r="G51" s="745"/>
      <c r="H51" s="745"/>
      <c r="I51" s="745"/>
      <c r="J51" s="745"/>
      <c r="K51" s="745"/>
      <c r="L51" s="745"/>
      <c r="M51" s="745"/>
      <c r="N51" s="1045" t="s">
        <v>152</v>
      </c>
      <c r="O51" s="1045"/>
      <c r="P51" s="1045"/>
      <c r="Q51" s="2"/>
      <c r="R51" s="782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</row>
    <row r="52" spans="1:28" ht="18.600000000000001" customHeight="1">
      <c r="A52" s="1049" t="s">
        <v>30</v>
      </c>
      <c r="B52" s="1049" t="s">
        <v>30</v>
      </c>
      <c r="C52" s="647"/>
      <c r="D52" s="2"/>
      <c r="E52" s="745">
        <v>939088398.73052371</v>
      </c>
      <c r="F52" s="745">
        <v>894191021.47054625</v>
      </c>
      <c r="G52" s="745">
        <v>719820243.01172388</v>
      </c>
      <c r="H52" s="745">
        <v>19036445.740167003</v>
      </c>
      <c r="I52" s="745">
        <v>17976110.601881795</v>
      </c>
      <c r="J52" s="745">
        <v>417280625.3865875</v>
      </c>
      <c r="K52" s="745">
        <v>265527061.28308716</v>
      </c>
      <c r="L52" s="745">
        <v>101532392.00789322</v>
      </c>
      <c r="M52" s="745">
        <v>23250780.186295103</v>
      </c>
      <c r="N52" s="1049" t="s">
        <v>30</v>
      </c>
      <c r="O52" s="1049" t="s">
        <v>30</v>
      </c>
      <c r="P52" s="647"/>
      <c r="Q52" s="2"/>
      <c r="R52" s="782">
        <v>12131390.625757096</v>
      </c>
      <c r="S52" s="740">
        <v>13935056.40559997</v>
      </c>
      <c r="T52" s="740">
        <v>43221208.884379491</v>
      </c>
      <c r="U52" s="740">
        <v>7197628.5249961978</v>
      </c>
      <c r="V52" s="740">
        <v>1796327.3808655511</v>
      </c>
      <c r="W52" s="740">
        <v>72838386.450929582</v>
      </c>
      <c r="X52" s="740">
        <v>39219512.410763435</v>
      </c>
      <c r="Y52" s="740">
        <v>465773.82891901972</v>
      </c>
      <c r="Z52" s="740">
        <v>33153100.211247038</v>
      </c>
      <c r="AA52" s="740">
        <v>54571313.776061215</v>
      </c>
      <c r="AB52" s="740">
        <v>9673936.5160857383</v>
      </c>
    </row>
    <row r="53" spans="1:28" ht="18.600000000000001" customHeight="1">
      <c r="A53" s="661"/>
      <c r="B53" s="661" t="s">
        <v>31</v>
      </c>
      <c r="C53" s="661"/>
      <c r="D53" s="122"/>
      <c r="E53" s="745">
        <v>361279538.16460752</v>
      </c>
      <c r="F53" s="745">
        <v>332636398.30209345</v>
      </c>
      <c r="G53" s="745">
        <v>263552572.2039381</v>
      </c>
      <c r="H53" s="745">
        <v>10036316.421698615</v>
      </c>
      <c r="I53" s="745">
        <v>1287045.9215823265</v>
      </c>
      <c r="J53" s="745">
        <v>157447854.08651841</v>
      </c>
      <c r="K53" s="745">
        <v>94781355.774138913</v>
      </c>
      <c r="L53" s="745">
        <v>48113022.700368732</v>
      </c>
      <c r="M53" s="745">
        <v>7458664.1429747213</v>
      </c>
      <c r="N53" s="661"/>
      <c r="O53" s="661" t="s">
        <v>31</v>
      </c>
      <c r="P53" s="661"/>
      <c r="Q53" s="122"/>
      <c r="R53" s="782">
        <v>3627148.1104168701</v>
      </c>
      <c r="S53" s="740">
        <v>9602999.7843814343</v>
      </c>
      <c r="T53" s="740">
        <v>22566253.115366545</v>
      </c>
      <c r="U53" s="740">
        <v>3779053.1414252534</v>
      </c>
      <c r="V53" s="740">
        <v>1078904.4058039237</v>
      </c>
      <c r="W53" s="740">
        <v>20970803.39778683</v>
      </c>
      <c r="X53" s="740">
        <v>6169321.7297191974</v>
      </c>
      <c r="Y53" s="740">
        <v>277500.07743503741</v>
      </c>
      <c r="Z53" s="740">
        <v>14523981.590632604</v>
      </c>
      <c r="AA53" s="740">
        <v>32710070.011168372</v>
      </c>
      <c r="AB53" s="740">
        <v>4066930.1486545708</v>
      </c>
    </row>
    <row r="54" spans="1:28" ht="18.600000000000001" customHeight="1">
      <c r="A54" s="661"/>
      <c r="B54" s="661" t="s">
        <v>32</v>
      </c>
      <c r="C54" s="661"/>
      <c r="D54" s="122"/>
      <c r="E54" s="745">
        <v>304744687.02895236</v>
      </c>
      <c r="F54" s="745">
        <v>295548968.77264345</v>
      </c>
      <c r="G54" s="745">
        <v>241959737.3922641</v>
      </c>
      <c r="H54" s="745">
        <v>4966561.6715012519</v>
      </c>
      <c r="I54" s="745">
        <v>13240343.160299471</v>
      </c>
      <c r="J54" s="745">
        <v>139333424.58563185</v>
      </c>
      <c r="K54" s="745">
        <v>84419407.974831641</v>
      </c>
      <c r="L54" s="745">
        <v>31671269.531538337</v>
      </c>
      <c r="M54" s="745">
        <v>9611870.4764078837</v>
      </c>
      <c r="N54" s="661"/>
      <c r="O54" s="661" t="s">
        <v>32</v>
      </c>
      <c r="P54" s="661"/>
      <c r="Q54" s="122"/>
      <c r="R54" s="782">
        <v>3889775.9645961393</v>
      </c>
      <c r="S54" s="740">
        <v>2891483.7834970867</v>
      </c>
      <c r="T54" s="740">
        <v>13050320.005979549</v>
      </c>
      <c r="U54" s="740">
        <v>1921320.4686510412</v>
      </c>
      <c r="V54" s="740">
        <v>306498.8324066308</v>
      </c>
      <c r="W54" s="740">
        <v>21917961.848841172</v>
      </c>
      <c r="X54" s="740">
        <v>12570844.367863799</v>
      </c>
      <c r="Y54" s="740">
        <v>78022.695211312515</v>
      </c>
      <c r="Z54" s="740">
        <v>9269094.7857660539</v>
      </c>
      <c r="AA54" s="740">
        <v>11739327.732140606</v>
      </c>
      <c r="AB54" s="740">
        <v>2543609.4758319687</v>
      </c>
    </row>
    <row r="55" spans="1:28" ht="18.600000000000001" customHeight="1">
      <c r="A55" s="661"/>
      <c r="B55" s="661" t="s">
        <v>33</v>
      </c>
      <c r="C55" s="661"/>
      <c r="D55" s="122"/>
      <c r="E55" s="745">
        <v>273064173.53696197</v>
      </c>
      <c r="F55" s="745">
        <v>266005654.39580911</v>
      </c>
      <c r="G55" s="745">
        <v>214307933.41552103</v>
      </c>
      <c r="H55" s="745">
        <v>4033567.6469671531</v>
      </c>
      <c r="I55" s="745">
        <v>3448721.52</v>
      </c>
      <c r="J55" s="745">
        <v>120499346.71443734</v>
      </c>
      <c r="K55" s="745">
        <v>86326297.534116507</v>
      </c>
      <c r="L55" s="745">
        <v>21748099.775986407</v>
      </c>
      <c r="M55" s="745">
        <v>6180245.5669125123</v>
      </c>
      <c r="N55" s="661"/>
      <c r="O55" s="661" t="s">
        <v>33</v>
      </c>
      <c r="P55" s="661"/>
      <c r="Q55" s="122"/>
      <c r="R55" s="782">
        <v>4614466.5507440902</v>
      </c>
      <c r="S55" s="740">
        <v>1440572.8377214449</v>
      </c>
      <c r="T55" s="740">
        <v>7604635.7630334655</v>
      </c>
      <c r="U55" s="740">
        <v>1497254.9149199058</v>
      </c>
      <c r="V55" s="740">
        <v>410924.14265499619</v>
      </c>
      <c r="W55" s="740">
        <v>29949621.204301499</v>
      </c>
      <c r="X55" s="740">
        <v>20479346.313180454</v>
      </c>
      <c r="Y55" s="740">
        <v>110251.05627266972</v>
      </c>
      <c r="Z55" s="740">
        <v>9360023.8348483816</v>
      </c>
      <c r="AA55" s="740">
        <v>10121916.032752221</v>
      </c>
      <c r="AB55" s="740">
        <v>3063396.8915991979</v>
      </c>
    </row>
    <row r="56" spans="1:28" ht="18.600000000000001" customHeight="1" thickBot="1">
      <c r="A56" s="1050" t="s">
        <v>34</v>
      </c>
      <c r="B56" s="1050"/>
      <c r="C56" s="662"/>
      <c r="D56" s="124"/>
      <c r="E56" s="751">
        <v>1065006887.2741903</v>
      </c>
      <c r="F56" s="751">
        <v>993163928.02680838</v>
      </c>
      <c r="G56" s="751">
        <v>825304655.27006137</v>
      </c>
      <c r="H56" s="751">
        <v>31988667.228949446</v>
      </c>
      <c r="I56" s="751">
        <v>17491876.751908902</v>
      </c>
      <c r="J56" s="751">
        <v>462036611.94356638</v>
      </c>
      <c r="K56" s="751">
        <v>313787499.34563702</v>
      </c>
      <c r="L56" s="751">
        <v>96008314.401130274</v>
      </c>
      <c r="M56" s="751">
        <v>29128381.522053551</v>
      </c>
      <c r="N56" s="1050" t="s">
        <v>34</v>
      </c>
      <c r="O56" s="1050"/>
      <c r="P56" s="662"/>
      <c r="Q56" s="124"/>
      <c r="R56" s="783">
        <v>17055688.254306689</v>
      </c>
      <c r="S56" s="752">
        <v>10952471.713406106</v>
      </c>
      <c r="T56" s="752">
        <v>28916308.409002468</v>
      </c>
      <c r="U56" s="752">
        <v>7793278.0648158547</v>
      </c>
      <c r="V56" s="752">
        <v>2162186.4375455915</v>
      </c>
      <c r="W56" s="752">
        <v>71850958.355616391</v>
      </c>
      <c r="X56" s="752">
        <v>41254718.151857682</v>
      </c>
      <c r="Y56" s="752">
        <v>703933.61452845181</v>
      </c>
      <c r="Z56" s="752">
        <v>29892306.589230232</v>
      </c>
      <c r="AA56" s="752">
        <v>81167208.464517504</v>
      </c>
      <c r="AB56" s="752">
        <v>9324249.217137903</v>
      </c>
    </row>
    <row r="57" spans="1:28" s="273" customFormat="1" ht="30" customHeight="1">
      <c r="A57" s="272"/>
      <c r="B57" s="272"/>
      <c r="C57" s="272"/>
      <c r="D57" s="272"/>
      <c r="E57" s="272"/>
      <c r="F57" s="272"/>
      <c r="G57" s="272"/>
      <c r="H57" s="272"/>
      <c r="K57" s="274"/>
      <c r="L57" s="274"/>
      <c r="M57" s="274"/>
      <c r="N57" s="1074" t="s">
        <v>1093</v>
      </c>
      <c r="O57" s="1074"/>
      <c r="P57" s="1074"/>
      <c r="Q57" s="1074"/>
      <c r="R57" s="1074"/>
      <c r="S57" s="1074"/>
      <c r="T57" s="1074"/>
      <c r="U57" s="1074"/>
      <c r="V57" s="1074"/>
      <c r="W57" s="1074" t="s">
        <v>1092</v>
      </c>
      <c r="X57" s="1074"/>
      <c r="Y57" s="1074"/>
      <c r="Z57" s="1074"/>
      <c r="AA57" s="1116"/>
      <c r="AB57" s="1116"/>
    </row>
    <row r="62" spans="1:28">
      <c r="L62" s="104"/>
      <c r="M62" s="104"/>
    </row>
    <row r="63" spans="1:28">
      <c r="L63" s="104"/>
      <c r="M63" s="104"/>
    </row>
    <row r="64" spans="1:28">
      <c r="B64" s="121" t="s">
        <v>1141</v>
      </c>
      <c r="E64" s="104">
        <f>E40+E41</f>
        <v>218528245.52932417</v>
      </c>
      <c r="F64" s="104">
        <f t="shared" ref="F64:M64" si="1">F40+F41</f>
        <v>204430857.32101709</v>
      </c>
      <c r="G64" s="104">
        <f t="shared" si="1"/>
        <v>173941285.24774769</v>
      </c>
      <c r="H64" s="104">
        <f t="shared" si="1"/>
        <v>8753319.525479164</v>
      </c>
      <c r="I64" s="104">
        <f t="shared" si="1"/>
        <v>4689132.7238263693</v>
      </c>
      <c r="J64" s="104">
        <f t="shared" si="1"/>
        <v>92887499.736847982</v>
      </c>
      <c r="K64" s="104">
        <f t="shared" si="1"/>
        <v>67611333.261594176</v>
      </c>
      <c r="L64" s="104">
        <f t="shared" si="1"/>
        <v>21005107.33881589</v>
      </c>
      <c r="M64" s="104">
        <f t="shared" si="1"/>
        <v>4912261.1221186519</v>
      </c>
      <c r="N64" s="104"/>
      <c r="O64" s="121" t="s">
        <v>1141</v>
      </c>
      <c r="R64" s="104">
        <f t="shared" ref="R64:AB64" si="2">R40+R41</f>
        <v>2627924.4330783519</v>
      </c>
      <c r="S64" s="104">
        <f t="shared" si="2"/>
        <v>3429998.7859222041</v>
      </c>
      <c r="T64" s="104">
        <f t="shared" si="2"/>
        <v>7799838.5968863536</v>
      </c>
      <c r="U64" s="104">
        <f t="shared" si="2"/>
        <v>2080151.3034639647</v>
      </c>
      <c r="V64" s="104">
        <f t="shared" si="2"/>
        <v>154933.09734636283</v>
      </c>
      <c r="W64" s="104">
        <f t="shared" si="2"/>
        <v>9484464.7344534919</v>
      </c>
      <c r="X64" s="104">
        <f t="shared" si="2"/>
        <v>2506623.4335020008</v>
      </c>
      <c r="Y64" s="104">
        <f t="shared" si="2"/>
        <v>233497.61097027801</v>
      </c>
      <c r="Z64" s="104">
        <f t="shared" si="2"/>
        <v>6744343.6899812073</v>
      </c>
      <c r="AA64" s="104">
        <f t="shared" si="2"/>
        <v>15120801.813114736</v>
      </c>
      <c r="AB64" s="104">
        <f t="shared" si="2"/>
        <v>1023413.604807612</v>
      </c>
    </row>
    <row r="65" spans="12:13">
      <c r="L65" s="104"/>
      <c r="M65" s="104"/>
    </row>
    <row r="66" spans="12:13">
      <c r="L66" s="104"/>
      <c r="M66" s="104"/>
    </row>
  </sheetData>
  <mergeCells count="73">
    <mergeCell ref="W57:AB57"/>
    <mergeCell ref="N1:V1"/>
    <mergeCell ref="AA3:AA5"/>
    <mergeCell ref="A18:C18"/>
    <mergeCell ref="A13:C13"/>
    <mergeCell ref="A11:C11"/>
    <mergeCell ref="N8:P8"/>
    <mergeCell ref="F3:M3"/>
    <mergeCell ref="N11:P11"/>
    <mergeCell ref="W4:Z4"/>
    <mergeCell ref="AB3:AB5"/>
    <mergeCell ref="N6:P6"/>
    <mergeCell ref="N7:P7"/>
    <mergeCell ref="N3:P5"/>
    <mergeCell ref="R3:Z3"/>
    <mergeCell ref="R4:V4"/>
    <mergeCell ref="N57:V57"/>
    <mergeCell ref="A1:H1"/>
    <mergeCell ref="I1:M1"/>
    <mergeCell ref="F4:F5"/>
    <mergeCell ref="A3:C5"/>
    <mergeCell ref="G4:K4"/>
    <mergeCell ref="L4:M4"/>
    <mergeCell ref="N56:O56"/>
    <mergeCell ref="A19:C19"/>
    <mergeCell ref="N19:P19"/>
    <mergeCell ref="E3:E5"/>
    <mergeCell ref="A51:C51"/>
    <mergeCell ref="N51:P51"/>
    <mergeCell ref="A29:C29"/>
    <mergeCell ref="N29:P29"/>
    <mergeCell ref="A50:B50"/>
    <mergeCell ref="A52:B52"/>
    <mergeCell ref="A6:C6"/>
    <mergeCell ref="A56:B56"/>
    <mergeCell ref="A12:C12"/>
    <mergeCell ref="A14:C14"/>
    <mergeCell ref="A7:C7"/>
    <mergeCell ref="A9:C9"/>
    <mergeCell ref="A26:C26"/>
    <mergeCell ref="A20:C20"/>
    <mergeCell ref="A22:C22"/>
    <mergeCell ref="A24:C24"/>
    <mergeCell ref="N36:O36"/>
    <mergeCell ref="N13:P13"/>
    <mergeCell ref="A16:C16"/>
    <mergeCell ref="A36:B36"/>
    <mergeCell ref="N14:P14"/>
    <mergeCell ref="N18:P18"/>
    <mergeCell ref="N20:P20"/>
    <mergeCell ref="N26:P26"/>
    <mergeCell ref="N22:P22"/>
    <mergeCell ref="N24:P24"/>
    <mergeCell ref="A23:C23"/>
    <mergeCell ref="A25:C25"/>
    <mergeCell ref="N23:P23"/>
    <mergeCell ref="N25:P25"/>
    <mergeCell ref="N52:O52"/>
    <mergeCell ref="A8:C8"/>
    <mergeCell ref="A15:C15"/>
    <mergeCell ref="N15:P15"/>
    <mergeCell ref="N9:P9"/>
    <mergeCell ref="N10:P10"/>
    <mergeCell ref="A10:C10"/>
    <mergeCell ref="A35:C35"/>
    <mergeCell ref="N12:P12"/>
    <mergeCell ref="N16:P16"/>
    <mergeCell ref="A17:C17"/>
    <mergeCell ref="N17:P17"/>
    <mergeCell ref="A21:C21"/>
    <mergeCell ref="N21:P21"/>
    <mergeCell ref="N35:P35"/>
    <mergeCell ref="N50:O5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74"/>
  <sheetViews>
    <sheetView view="pageBreakPreview" topLeftCell="A33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8" width="19.28515625" style="104" customWidth="1"/>
    <col min="9" max="13" width="18.28515625" style="104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5.85546875" style="104" customWidth="1"/>
    <col min="23" max="27" width="17" style="104" customWidth="1"/>
    <col min="28" max="28" width="18" style="104" customWidth="1"/>
    <col min="29" max="16384" width="9.140625" style="104"/>
  </cols>
  <sheetData>
    <row r="1" spans="1:28" s="103" customFormat="1" ht="35.1" customHeight="1">
      <c r="A1" s="1070" t="s">
        <v>516</v>
      </c>
      <c r="B1" s="1070"/>
      <c r="C1" s="1070"/>
      <c r="D1" s="1070"/>
      <c r="E1" s="1070"/>
      <c r="F1" s="1070"/>
      <c r="G1" s="1070"/>
      <c r="H1" s="1070"/>
      <c r="I1" s="1048" t="s">
        <v>393</v>
      </c>
      <c r="J1" s="1048"/>
      <c r="K1" s="1048"/>
      <c r="L1" s="1048"/>
      <c r="M1" s="1048"/>
      <c r="N1" s="1070" t="s">
        <v>516</v>
      </c>
      <c r="O1" s="1070"/>
      <c r="P1" s="1070"/>
      <c r="Q1" s="1070"/>
      <c r="R1" s="1070"/>
      <c r="S1" s="1070"/>
      <c r="T1" s="1070"/>
      <c r="U1" s="1070"/>
      <c r="V1" s="1070"/>
      <c r="W1" s="102" t="s">
        <v>394</v>
      </c>
      <c r="X1" s="102"/>
      <c r="Z1" s="102"/>
      <c r="AA1" s="102"/>
      <c r="AB1" s="160"/>
    </row>
    <row r="2" spans="1:28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711"/>
      <c r="M2" s="107" t="s">
        <v>323</v>
      </c>
      <c r="N2" s="161"/>
      <c r="O2" s="161"/>
      <c r="P2" s="161"/>
      <c r="Q2" s="161"/>
      <c r="R2" s="161"/>
      <c r="S2" s="161"/>
      <c r="T2" s="161"/>
      <c r="U2" s="161"/>
      <c r="AA2" s="711"/>
      <c r="AB2" s="107" t="s">
        <v>323</v>
      </c>
    </row>
    <row r="3" spans="1:28" s="155" customFormat="1" ht="17.25" customHeight="1">
      <c r="A3" s="1060" t="s">
        <v>1</v>
      </c>
      <c r="B3" s="1060"/>
      <c r="C3" s="1060"/>
      <c r="D3" s="641"/>
      <c r="E3" s="1051" t="s">
        <v>1257</v>
      </c>
      <c r="F3" s="1131" t="s">
        <v>136</v>
      </c>
      <c r="G3" s="1132"/>
      <c r="H3" s="1132"/>
      <c r="I3" s="1132"/>
      <c r="J3" s="1132"/>
      <c r="K3" s="1132"/>
      <c r="L3" s="1132"/>
      <c r="M3" s="1132"/>
      <c r="N3" s="1060" t="s">
        <v>1</v>
      </c>
      <c r="O3" s="1060"/>
      <c r="P3" s="1060"/>
      <c r="Q3" s="643"/>
      <c r="R3" s="1131" t="s">
        <v>136</v>
      </c>
      <c r="S3" s="1132"/>
      <c r="T3" s="1132"/>
      <c r="U3" s="1132"/>
      <c r="V3" s="1132"/>
      <c r="W3" s="1132"/>
      <c r="X3" s="1132"/>
      <c r="Y3" s="1132"/>
      <c r="Z3" s="1135"/>
      <c r="AA3" s="1051" t="s">
        <v>1258</v>
      </c>
      <c r="AB3" s="1054" t="s">
        <v>1259</v>
      </c>
    </row>
    <row r="4" spans="1:28" s="155" customFormat="1" ht="18" customHeight="1">
      <c r="A4" s="1061"/>
      <c r="B4" s="1061"/>
      <c r="C4" s="1061"/>
      <c r="D4" s="642"/>
      <c r="E4" s="1052"/>
      <c r="F4" s="1130" t="s">
        <v>1260</v>
      </c>
      <c r="G4" s="1124" t="s">
        <v>1261</v>
      </c>
      <c r="H4" s="1125"/>
      <c r="I4" s="1125"/>
      <c r="J4" s="1125"/>
      <c r="K4" s="1126"/>
      <c r="L4" s="1124" t="s">
        <v>1089</v>
      </c>
      <c r="M4" s="1126"/>
      <c r="N4" s="1061"/>
      <c r="O4" s="1061"/>
      <c r="P4" s="1061"/>
      <c r="Q4" s="644"/>
      <c r="R4" s="1124" t="s">
        <v>1090</v>
      </c>
      <c r="S4" s="1125"/>
      <c r="T4" s="1125"/>
      <c r="U4" s="1125"/>
      <c r="V4" s="1126"/>
      <c r="W4" s="1133" t="s">
        <v>1091</v>
      </c>
      <c r="X4" s="1133"/>
      <c r="Y4" s="1133"/>
      <c r="Z4" s="1134"/>
      <c r="AA4" s="1052"/>
      <c r="AB4" s="1055"/>
    </row>
    <row r="5" spans="1:28" s="658" customFormat="1" ht="45" customHeight="1">
      <c r="A5" s="1062"/>
      <c r="B5" s="1062"/>
      <c r="C5" s="1062"/>
      <c r="D5" s="162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062"/>
      <c r="O5" s="1062"/>
      <c r="P5" s="1062"/>
      <c r="Q5" s="162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28" s="115" customFormat="1" ht="13.5" hidden="1" customHeight="1">
      <c r="A6" s="1066" t="s">
        <v>779</v>
      </c>
      <c r="B6" s="1066"/>
      <c r="C6" s="1066"/>
      <c r="D6" s="111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115159176</v>
      </c>
      <c r="M6" s="113">
        <v>38654505</v>
      </c>
      <c r="N6" s="1066" t="s">
        <v>779</v>
      </c>
      <c r="O6" s="1066"/>
      <c r="P6" s="1066"/>
      <c r="Q6" s="2"/>
      <c r="R6" s="112">
        <v>13161363.5</v>
      </c>
      <c r="S6" s="113">
        <v>9300868.9700000007</v>
      </c>
      <c r="T6" s="113">
        <v>24730148.800000001</v>
      </c>
      <c r="U6" s="113">
        <v>14357118.5</v>
      </c>
      <c r="V6" s="113">
        <v>14955171</v>
      </c>
      <c r="W6" s="113">
        <v>104326441</v>
      </c>
      <c r="X6" s="163" t="s">
        <v>66</v>
      </c>
      <c r="Y6" s="163" t="s">
        <v>66</v>
      </c>
      <c r="Z6" s="113">
        <v>104326441</v>
      </c>
      <c r="AA6" s="113">
        <v>76453319</v>
      </c>
      <c r="AB6" s="113">
        <v>9054729</v>
      </c>
    </row>
    <row r="7" spans="1:28" s="115" customFormat="1" ht="13.5" hidden="1" customHeight="1">
      <c r="A7" s="1045" t="s">
        <v>780</v>
      </c>
      <c r="B7" s="1045"/>
      <c r="C7" s="1045"/>
      <c r="D7" s="111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128972230.68458322</v>
      </c>
      <c r="M7" s="117">
        <v>65227930.940402821</v>
      </c>
      <c r="N7" s="1045" t="s">
        <v>780</v>
      </c>
      <c r="O7" s="1045"/>
      <c r="P7" s="1045"/>
      <c r="Q7" s="2"/>
      <c r="R7" s="116">
        <v>14934836.423175786</v>
      </c>
      <c r="S7" s="117">
        <v>8358378.8585563535</v>
      </c>
      <c r="T7" s="117">
        <v>20710325.182485808</v>
      </c>
      <c r="U7" s="117">
        <v>6131037.8917467138</v>
      </c>
      <c r="V7" s="117">
        <v>13399372.418269351</v>
      </c>
      <c r="W7" s="117">
        <v>162400101.85289735</v>
      </c>
      <c r="X7" s="164" t="s">
        <v>66</v>
      </c>
      <c r="Y7" s="117">
        <v>210348.96994636179</v>
      </c>
      <c r="Z7" s="117">
        <v>162189752.88295099</v>
      </c>
      <c r="AA7" s="117">
        <v>78676303.587583244</v>
      </c>
      <c r="AB7" s="117">
        <v>18379616.300594278</v>
      </c>
    </row>
    <row r="8" spans="1:28" s="115" customFormat="1" ht="13.5" hidden="1" customHeight="1">
      <c r="A8" s="1045" t="s">
        <v>1202</v>
      </c>
      <c r="B8" s="1045"/>
      <c r="C8" s="1045"/>
      <c r="D8" s="111"/>
      <c r="E8" s="116">
        <v>948584982</v>
      </c>
      <c r="F8" s="117"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281966764</v>
      </c>
      <c r="M8" s="117">
        <v>82824847</v>
      </c>
      <c r="N8" s="1045" t="s">
        <v>1202</v>
      </c>
      <c r="O8" s="1045"/>
      <c r="P8" s="1045"/>
      <c r="Q8" s="2"/>
      <c r="R8" s="116">
        <v>15951384</v>
      </c>
      <c r="S8" s="117">
        <v>12407920</v>
      </c>
      <c r="T8" s="117">
        <v>114995367.11999992</v>
      </c>
      <c r="U8" s="117">
        <v>30836771.879999924</v>
      </c>
      <c r="V8" s="117">
        <v>24950474</v>
      </c>
      <c r="W8" s="117">
        <v>6398044</v>
      </c>
      <c r="X8" s="164" t="s">
        <v>66</v>
      </c>
      <c r="Y8" s="164" t="s">
        <v>66</v>
      </c>
      <c r="Z8" s="117">
        <v>6398044</v>
      </c>
      <c r="AA8" s="117">
        <v>11727329</v>
      </c>
      <c r="AB8" s="117">
        <v>1099915</v>
      </c>
    </row>
    <row r="9" spans="1:28" s="115" customFormat="1" ht="13.5" hidden="1" customHeight="1">
      <c r="A9" s="1045" t="s">
        <v>1203</v>
      </c>
      <c r="B9" s="1045"/>
      <c r="C9" s="1045"/>
      <c r="D9" s="111"/>
      <c r="E9" s="158">
        <v>887937777.42154884</v>
      </c>
      <c r="F9" s="157">
        <v>868414421.03194356</v>
      </c>
      <c r="G9" s="157">
        <v>647532310.41547668</v>
      </c>
      <c r="H9" s="157">
        <v>52581956.153102256</v>
      </c>
      <c r="I9" s="157">
        <v>10688689.552511062</v>
      </c>
      <c r="J9" s="157">
        <v>276449626.26490414</v>
      </c>
      <c r="K9" s="157">
        <v>307812038.4449591</v>
      </c>
      <c r="L9" s="157">
        <v>121604697.7510175</v>
      </c>
      <c r="M9" s="157">
        <v>54210746.42529235</v>
      </c>
      <c r="N9" s="1045" t="s">
        <v>1203</v>
      </c>
      <c r="O9" s="1045"/>
      <c r="P9" s="1045"/>
      <c r="Q9" s="2"/>
      <c r="R9" s="116">
        <v>9975501.050405724</v>
      </c>
      <c r="S9" s="117">
        <v>7094721.0586746205</v>
      </c>
      <c r="T9" s="117">
        <v>19192127.933018804</v>
      </c>
      <c r="U9" s="117">
        <v>23702336.870805494</v>
      </c>
      <c r="V9" s="117">
        <v>7167053.1466036355</v>
      </c>
      <c r="W9" s="117">
        <v>99539624.131666765</v>
      </c>
      <c r="X9" s="164" t="s">
        <v>66</v>
      </c>
      <c r="Y9" s="117">
        <v>262211.26621657744</v>
      </c>
      <c r="Z9" s="117">
        <v>99277412.865450189</v>
      </c>
      <c r="AA9" s="117">
        <v>56690793.854573004</v>
      </c>
      <c r="AB9" s="117">
        <v>37167437.464967608</v>
      </c>
    </row>
    <row r="10" spans="1:28" s="115" customFormat="1" ht="13.5" hidden="1" customHeight="1">
      <c r="A10" s="1045" t="s">
        <v>1204</v>
      </c>
      <c r="B10" s="1045"/>
      <c r="C10" s="1045"/>
      <c r="D10" s="111"/>
      <c r="E10" s="158">
        <v>1094008385.2415526</v>
      </c>
      <c r="F10" s="157">
        <v>1050978800.6989181</v>
      </c>
      <c r="G10" s="157">
        <v>817188245.88725257</v>
      </c>
      <c r="H10" s="157">
        <v>141809653.47389013</v>
      </c>
      <c r="I10" s="157">
        <v>20316280.878726214</v>
      </c>
      <c r="J10" s="157">
        <v>296025460.82286692</v>
      </c>
      <c r="K10" s="157">
        <v>359036850.71176863</v>
      </c>
      <c r="L10" s="157">
        <v>118356200.48719232</v>
      </c>
      <c r="M10" s="157">
        <v>56668654.987001732</v>
      </c>
      <c r="N10" s="1045" t="s">
        <v>1204</v>
      </c>
      <c r="O10" s="1045"/>
      <c r="P10" s="1045"/>
      <c r="Q10" s="2"/>
      <c r="R10" s="116">
        <v>18549099.55864086</v>
      </c>
      <c r="S10" s="117">
        <v>7603529.6621497804</v>
      </c>
      <c r="T10" s="117">
        <v>21131095.142126884</v>
      </c>
      <c r="U10" s="117">
        <v>7135229.0334181515</v>
      </c>
      <c r="V10" s="117">
        <v>7268592.103854835</v>
      </c>
      <c r="W10" s="117">
        <v>115434354.32447402</v>
      </c>
      <c r="X10" s="117">
        <v>57305211.741886877</v>
      </c>
      <c r="Y10" s="117">
        <v>200175.56460030255</v>
      </c>
      <c r="Z10" s="117">
        <v>57928967.017986692</v>
      </c>
      <c r="AA10" s="117">
        <v>56317162.047994226</v>
      </c>
      <c r="AB10" s="117">
        <v>13287577.505359702</v>
      </c>
    </row>
    <row r="11" spans="1:28" s="115" customFormat="1" ht="13.7" hidden="1" customHeight="1">
      <c r="A11" s="1045" t="s">
        <v>1205</v>
      </c>
      <c r="B11" s="1045"/>
      <c r="C11" s="1045"/>
      <c r="D11" s="111"/>
      <c r="E11" s="158">
        <v>1104507474.4175601</v>
      </c>
      <c r="F11" s="98">
        <v>1067995063.900094</v>
      </c>
      <c r="G11" s="98">
        <v>844266328.09188735</v>
      </c>
      <c r="H11" s="98">
        <v>83545723.626557037</v>
      </c>
      <c r="I11" s="98">
        <v>16213505.051686004</v>
      </c>
      <c r="J11" s="98">
        <v>331835129.9245007</v>
      </c>
      <c r="K11" s="98">
        <v>412671969.48914409</v>
      </c>
      <c r="L11" s="98">
        <v>106821589.75731826</v>
      </c>
      <c r="M11" s="98">
        <v>51170554.744952828</v>
      </c>
      <c r="N11" s="1045" t="s">
        <v>1205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15" customFormat="1" ht="13.7" hidden="1" customHeight="1">
      <c r="A12" s="1045" t="s">
        <v>1206</v>
      </c>
      <c r="B12" s="1045"/>
      <c r="C12" s="1045"/>
      <c r="D12" s="111"/>
      <c r="E12" s="158">
        <v>1110604457.444062</v>
      </c>
      <c r="F12" s="98">
        <v>1067774924.8796263</v>
      </c>
      <c r="G12" s="98">
        <v>840124875.26148772</v>
      </c>
      <c r="H12" s="98">
        <v>59000259.028558321</v>
      </c>
      <c r="I12" s="98">
        <v>22343556.438847698</v>
      </c>
      <c r="J12" s="98">
        <v>368720316.52669519</v>
      </c>
      <c r="K12" s="98">
        <v>390060743.2673859</v>
      </c>
      <c r="L12" s="98">
        <v>106536985.83278736</v>
      </c>
      <c r="M12" s="98">
        <v>59212231.787924983</v>
      </c>
      <c r="N12" s="1045" t="s">
        <v>1206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15" customFormat="1" ht="13.7" hidden="1" customHeight="1">
      <c r="A13" s="1045" t="s">
        <v>1207</v>
      </c>
      <c r="B13" s="1045"/>
      <c r="C13" s="1045"/>
      <c r="D13" s="2"/>
      <c r="E13" s="158">
        <f>F13+AA13-AB13</f>
        <v>1869544789.1675606</v>
      </c>
      <c r="F13" s="157">
        <f>G13+L13+W13</f>
        <v>1821408609.7602091</v>
      </c>
      <c r="G13" s="157">
        <f>H13+I13+J13+K13</f>
        <v>1527930552.4358261</v>
      </c>
      <c r="H13" s="50">
        <v>100844952.89743455</v>
      </c>
      <c r="I13" s="50">
        <v>25986855.63521735</v>
      </c>
      <c r="J13" s="157">
        <v>914634281.11362016</v>
      </c>
      <c r="K13" s="50">
        <v>486464462.78955406</v>
      </c>
      <c r="L13" s="50">
        <v>172340597.70616007</v>
      </c>
      <c r="M13" s="50">
        <v>59557893.776268601</v>
      </c>
      <c r="N13" s="1045" t="s">
        <v>1207</v>
      </c>
      <c r="O13" s="1045"/>
      <c r="P13" s="1045"/>
      <c r="Q13" s="2"/>
      <c r="R13" s="50">
        <v>18987109.831270043</v>
      </c>
      <c r="S13" s="50">
        <v>17873331.706460651</v>
      </c>
      <c r="T13" s="50">
        <v>54594051.076658323</v>
      </c>
      <c r="U13" s="50">
        <v>12723577.122161105</v>
      </c>
      <c r="V13" s="50">
        <v>8604634.1933411602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28" s="115" customFormat="1" ht="13.7" hidden="1" customHeight="1">
      <c r="A14" s="1045" t="s">
        <v>1208</v>
      </c>
      <c r="B14" s="1045"/>
      <c r="C14" s="1045"/>
      <c r="D14" s="2"/>
      <c r="E14" s="158">
        <f>F14+AA14-AB14</f>
        <v>1916344905.2595606</v>
      </c>
      <c r="F14" s="157">
        <f>G14+L14+W14</f>
        <v>1867341228.7660055</v>
      </c>
      <c r="G14" s="157">
        <f>H14+I14+J14+K14</f>
        <v>1571589716.2225025</v>
      </c>
      <c r="H14" s="50">
        <v>111412676.0663711</v>
      </c>
      <c r="I14" s="50">
        <v>26885846.774998259</v>
      </c>
      <c r="J14" s="157">
        <v>1010956523.6246958</v>
      </c>
      <c r="K14" s="50">
        <v>422334669.7564373</v>
      </c>
      <c r="L14" s="50">
        <v>169309892.3320249</v>
      </c>
      <c r="M14" s="50">
        <v>56983589.463435084</v>
      </c>
      <c r="N14" s="1045" t="s">
        <v>1208</v>
      </c>
      <c r="O14" s="1045"/>
      <c r="P14" s="1045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28" s="115" customFormat="1" ht="13.7" hidden="1" customHeight="1">
      <c r="A15" s="1045" t="s">
        <v>1209</v>
      </c>
      <c r="B15" s="1045"/>
      <c r="C15" s="1045"/>
      <c r="D15" s="2"/>
      <c r="E15" s="158">
        <f>F15+AA15-AB15</f>
        <v>1673648466.1110883</v>
      </c>
      <c r="F15" s="157">
        <f>G15+L15+W15</f>
        <v>1608064677.7996874</v>
      </c>
      <c r="G15" s="157">
        <f>H15+I15+J15+K15</f>
        <v>1330088835.0550394</v>
      </c>
      <c r="H15" s="117">
        <v>79016195.464908555</v>
      </c>
      <c r="I15" s="117">
        <v>24791256.296694715</v>
      </c>
      <c r="J15" s="157">
        <v>779494678.67999995</v>
      </c>
      <c r="K15" s="117">
        <v>446786704.6134361</v>
      </c>
      <c r="L15" s="117">
        <v>154817671.96891436</v>
      </c>
      <c r="M15" s="117">
        <v>43800542.707088277</v>
      </c>
      <c r="N15" s="1045" t="s">
        <v>1209</v>
      </c>
      <c r="O15" s="1045"/>
      <c r="P15" s="1045"/>
      <c r="Q15" s="2"/>
      <c r="R15" s="117">
        <v>20952760.835444406</v>
      </c>
      <c r="S15" s="117">
        <v>17339563.473829731</v>
      </c>
      <c r="T15" s="117">
        <v>54520179.076550961</v>
      </c>
      <c r="U15" s="117">
        <v>13294329.805591609</v>
      </c>
      <c r="V15" s="117">
        <v>4910296.0704094805</v>
      </c>
      <c r="W15" s="117">
        <v>123158170.77573361</v>
      </c>
      <c r="X15" s="117">
        <v>73091234.90766561</v>
      </c>
      <c r="Y15" s="117">
        <v>163944.0309401046</v>
      </c>
      <c r="Z15" s="117">
        <v>49902991.837127797</v>
      </c>
      <c r="AA15" s="117">
        <v>85637184.368471995</v>
      </c>
      <c r="AB15" s="117">
        <v>20053396.057071295</v>
      </c>
    </row>
    <row r="16" spans="1:28" s="115" customFormat="1" ht="18" hidden="1" customHeight="1">
      <c r="A16" s="1045" t="s">
        <v>1267</v>
      </c>
      <c r="B16" s="1045"/>
      <c r="C16" s="1045"/>
      <c r="D16" s="2"/>
      <c r="E16" s="158">
        <v>1729207450.365438</v>
      </c>
      <c r="F16" s="157">
        <v>1650321330.5401149</v>
      </c>
      <c r="G16" s="157">
        <v>1401775308.9063144</v>
      </c>
      <c r="H16" s="157">
        <v>63098015.97606001</v>
      </c>
      <c r="I16" s="117">
        <v>26089338.459277585</v>
      </c>
      <c r="J16" s="157">
        <v>881921579.78337991</v>
      </c>
      <c r="K16" s="117">
        <v>430666374.68759632</v>
      </c>
      <c r="L16" s="117">
        <v>136562057.95076898</v>
      </c>
      <c r="M16" s="117">
        <v>37835957.86405126</v>
      </c>
      <c r="N16" s="1045" t="s">
        <v>1267</v>
      </c>
      <c r="O16" s="1045"/>
      <c r="P16" s="1045"/>
      <c r="Q16" s="2"/>
      <c r="R16" s="117">
        <v>14980218.707151899</v>
      </c>
      <c r="S16" s="117">
        <v>17222176.38372235</v>
      </c>
      <c r="T16" s="117">
        <v>44131635.886311285</v>
      </c>
      <c r="U16" s="117">
        <v>16990136.939101957</v>
      </c>
      <c r="V16" s="117">
        <v>5401932.170430324</v>
      </c>
      <c r="W16" s="117">
        <v>111983963.68303233</v>
      </c>
      <c r="X16" s="117">
        <v>64510374.726414204</v>
      </c>
      <c r="Y16" s="117">
        <v>254261.95056054977</v>
      </c>
      <c r="Z16" s="117">
        <v>47219327.006057613</v>
      </c>
      <c r="AA16" s="117">
        <v>100086642.83445083</v>
      </c>
      <c r="AB16" s="117">
        <v>21200523.00912872</v>
      </c>
    </row>
    <row r="17" spans="1:28" s="115" customFormat="1" ht="19.5" hidden="1" customHeight="1">
      <c r="A17" s="1045" t="s">
        <v>1271</v>
      </c>
      <c r="B17" s="1045"/>
      <c r="C17" s="1045"/>
      <c r="D17" s="2"/>
      <c r="E17" s="153">
        <v>1961487443.5277247</v>
      </c>
      <c r="F17" s="153">
        <v>1862461779.7014384</v>
      </c>
      <c r="G17" s="153">
        <v>1592699415.4592865</v>
      </c>
      <c r="H17" s="153">
        <v>56035079.219651394</v>
      </c>
      <c r="I17" s="153">
        <v>20293166.304085318</v>
      </c>
      <c r="J17" s="153">
        <v>1037285061.5019439</v>
      </c>
      <c r="K17" s="153">
        <v>479086108.43360746</v>
      </c>
      <c r="L17" s="153">
        <v>147553416.03823197</v>
      </c>
      <c r="M17" s="153">
        <v>37361463.478440605</v>
      </c>
      <c r="N17" s="1045" t="s">
        <v>1271</v>
      </c>
      <c r="O17" s="1045"/>
      <c r="P17" s="1045"/>
      <c r="Q17" s="2"/>
      <c r="R17" s="153">
        <v>18262964.361920636</v>
      </c>
      <c r="S17" s="153">
        <v>17706249.831961978</v>
      </c>
      <c r="T17" s="153">
        <v>49144777.729064912</v>
      </c>
      <c r="U17" s="153">
        <v>15886168.037449973</v>
      </c>
      <c r="V17" s="153">
        <v>9191792.5993934143</v>
      </c>
      <c r="W17" s="153">
        <v>122208948.20392454</v>
      </c>
      <c r="X17" s="153">
        <v>71156047.930085033</v>
      </c>
      <c r="Y17" s="153">
        <v>352436.01569032727</v>
      </c>
      <c r="Z17" s="153">
        <v>50700464.258149348</v>
      </c>
      <c r="AA17" s="153">
        <v>118557832.6993084</v>
      </c>
      <c r="AB17" s="153">
        <v>19532168.87302703</v>
      </c>
    </row>
    <row r="18" spans="1:28" s="115" customFormat="1" ht="15.75" hidden="1" customHeight="1">
      <c r="A18" s="1045" t="s">
        <v>1272</v>
      </c>
      <c r="B18" s="1045"/>
      <c r="C18" s="1045"/>
      <c r="D18" s="2"/>
      <c r="E18" s="167">
        <f>F18+AA18-AB18</f>
        <v>1622606545.5800607</v>
      </c>
      <c r="F18" s="167">
        <f>G18+L18+W18</f>
        <v>1553648584.6677973</v>
      </c>
      <c r="G18" s="167">
        <f>H18+I18+J18+K18</f>
        <v>1322044902.9243348</v>
      </c>
      <c r="H18" s="153">
        <v>48134226.697586112</v>
      </c>
      <c r="I18" s="153">
        <v>21622586.778182603</v>
      </c>
      <c r="J18" s="153">
        <v>855876728.34116554</v>
      </c>
      <c r="K18" s="153">
        <v>396411361.1074006</v>
      </c>
      <c r="L18" s="153">
        <v>126460920.40524659</v>
      </c>
      <c r="M18" s="153">
        <v>34041821.947817221</v>
      </c>
      <c r="N18" s="1045" t="s">
        <v>1272</v>
      </c>
      <c r="O18" s="1045"/>
      <c r="P18" s="1045"/>
      <c r="Q18" s="2"/>
      <c r="R18" s="153">
        <v>15579530.997384274</v>
      </c>
      <c r="S18" s="153">
        <v>15032420.072966484</v>
      </c>
      <c r="T18" s="153">
        <v>41567836.465236917</v>
      </c>
      <c r="U18" s="153">
        <v>14591784.826161196</v>
      </c>
      <c r="V18" s="153">
        <v>5647526.0956805535</v>
      </c>
      <c r="W18" s="153">
        <v>105142761.33821596</v>
      </c>
      <c r="X18" s="153">
        <v>60473264.517373003</v>
      </c>
      <c r="Y18" s="153">
        <v>263743.77673027688</v>
      </c>
      <c r="Z18" s="153">
        <v>44405753.044112645</v>
      </c>
      <c r="AA18" s="153">
        <v>80943746.709172249</v>
      </c>
      <c r="AB18" s="153">
        <v>11985785.796908749</v>
      </c>
    </row>
    <row r="19" spans="1:28" s="115" customFormat="1" ht="15.75" hidden="1" customHeight="1">
      <c r="A19" s="1045" t="s">
        <v>1273</v>
      </c>
      <c r="B19" s="1045"/>
      <c r="C19" s="1045"/>
      <c r="D19" s="2"/>
      <c r="E19" s="153">
        <v>1976575535.7306304</v>
      </c>
      <c r="F19" s="153">
        <v>1887818094.8820403</v>
      </c>
      <c r="G19" s="153">
        <v>1603939222.7933161</v>
      </c>
      <c r="H19" s="153">
        <v>49794242.92041114</v>
      </c>
      <c r="I19" s="153">
        <v>29229771.450746041</v>
      </c>
      <c r="J19" s="153">
        <v>1052866166.4356915</v>
      </c>
      <c r="K19" s="153">
        <v>472049041.9864639</v>
      </c>
      <c r="L19" s="153">
        <v>160438626.17625916</v>
      </c>
      <c r="M19" s="153">
        <v>41403783.888343148</v>
      </c>
      <c r="N19" s="1045" t="s">
        <v>1273</v>
      </c>
      <c r="O19" s="1045"/>
      <c r="P19" s="1045"/>
      <c r="Q19" s="2"/>
      <c r="R19" s="153">
        <v>20599308.413328398</v>
      </c>
      <c r="S19" s="153">
        <v>20077013.190110017</v>
      </c>
      <c r="T19" s="153">
        <v>53594510.197038457</v>
      </c>
      <c r="U19" s="153">
        <v>18553260.053438365</v>
      </c>
      <c r="V19" s="153">
        <v>6210750.434000113</v>
      </c>
      <c r="W19" s="153">
        <v>123440245.91246736</v>
      </c>
      <c r="X19" s="153">
        <v>65709038.855836667</v>
      </c>
      <c r="Y19" s="153">
        <v>316509.0393580143</v>
      </c>
      <c r="Z19" s="153">
        <v>57414698.017272882</v>
      </c>
      <c r="AA19" s="153">
        <v>108374434.91079684</v>
      </c>
      <c r="AB19" s="153">
        <v>19616994.062205464</v>
      </c>
    </row>
    <row r="20" spans="1:28" s="115" customFormat="1" ht="15.75" hidden="1" customHeight="1">
      <c r="A20" s="1045" t="s">
        <v>1274</v>
      </c>
      <c r="B20" s="1045"/>
      <c r="C20" s="1045"/>
      <c r="D20" s="2"/>
      <c r="E20" s="153">
        <v>2061582424.4305871</v>
      </c>
      <c r="F20" s="153">
        <v>1972100453.8784561</v>
      </c>
      <c r="G20" s="153">
        <v>1692738136.9200251</v>
      </c>
      <c r="H20" s="153">
        <v>33742597.498634771</v>
      </c>
      <c r="I20" s="153">
        <v>27969698.550922256</v>
      </c>
      <c r="J20" s="153">
        <v>1129104080.6300826</v>
      </c>
      <c r="K20" s="153">
        <v>501921760.24039036</v>
      </c>
      <c r="L20" s="153">
        <v>159462865.65126267</v>
      </c>
      <c r="M20" s="153">
        <v>43865163.324620284</v>
      </c>
      <c r="N20" s="1045" t="s">
        <v>1274</v>
      </c>
      <c r="O20" s="1045"/>
      <c r="P20" s="1045"/>
      <c r="Q20" s="2"/>
      <c r="R20" s="153">
        <v>24413032.719058942</v>
      </c>
      <c r="S20" s="153">
        <v>20075008.079675313</v>
      </c>
      <c r="T20" s="153">
        <v>50609686.001117133</v>
      </c>
      <c r="U20" s="153">
        <v>14565022.807579225</v>
      </c>
      <c r="V20" s="153">
        <v>5934952.7192114126</v>
      </c>
      <c r="W20" s="153">
        <v>119899451.30716555</v>
      </c>
      <c r="X20" s="153">
        <v>70314885.609816074</v>
      </c>
      <c r="Y20" s="153">
        <v>451146.73938871425</v>
      </c>
      <c r="Z20" s="153">
        <v>49133418.957960568</v>
      </c>
      <c r="AA20" s="153">
        <v>110364228.7517581</v>
      </c>
      <c r="AB20" s="153">
        <v>20882258.199627183</v>
      </c>
    </row>
    <row r="21" spans="1:28" s="115" customFormat="1" ht="15.6" customHeight="1">
      <c r="A21" s="1045" t="s">
        <v>1275</v>
      </c>
      <c r="B21" s="1045"/>
      <c r="C21" s="1045"/>
      <c r="D21" s="2"/>
      <c r="E21" s="153">
        <v>1762867327.741307</v>
      </c>
      <c r="F21" s="153">
        <v>1603488735.8718562</v>
      </c>
      <c r="G21" s="153">
        <v>1303545523.9847789</v>
      </c>
      <c r="H21" s="153">
        <v>50438539.856719755</v>
      </c>
      <c r="I21" s="153">
        <v>31515796.894087177</v>
      </c>
      <c r="J21" s="153">
        <v>677894624.52373517</v>
      </c>
      <c r="K21" s="153">
        <v>543696562.71023667</v>
      </c>
      <c r="L21" s="153">
        <v>171007477.06266958</v>
      </c>
      <c r="M21" s="153">
        <v>46067162.217533678</v>
      </c>
      <c r="N21" s="1045" t="s">
        <v>1275</v>
      </c>
      <c r="O21" s="1045"/>
      <c r="P21" s="1045"/>
      <c r="Q21" s="2"/>
      <c r="R21" s="153">
        <v>25969709.380104728</v>
      </c>
      <c r="S21" s="153">
        <v>21472837.285488825</v>
      </c>
      <c r="T21" s="153">
        <v>56687938.633477338</v>
      </c>
      <c r="U21" s="153">
        <v>14780703.370768774</v>
      </c>
      <c r="V21" s="153">
        <v>6029126.1752961352</v>
      </c>
      <c r="W21" s="153">
        <v>128935734.82440796</v>
      </c>
      <c r="X21" s="153">
        <v>76298958.686348259</v>
      </c>
      <c r="Y21" s="153">
        <v>347299.23651442106</v>
      </c>
      <c r="Z21" s="153">
        <v>52289476.901545256</v>
      </c>
      <c r="AA21" s="153">
        <v>179621430.34937757</v>
      </c>
      <c r="AB21" s="153">
        <v>20242838.479926176</v>
      </c>
    </row>
    <row r="22" spans="1:28" s="115" customFormat="1" ht="15.6" customHeight="1">
      <c r="A22" s="1045" t="s">
        <v>1276</v>
      </c>
      <c r="B22" s="1045"/>
      <c r="C22" s="1045"/>
      <c r="D22" s="2"/>
      <c r="E22" s="153">
        <v>1691717644.5246084</v>
      </c>
      <c r="F22" s="153">
        <v>1576730796.6300099</v>
      </c>
      <c r="G22" s="153">
        <v>1277260346.240931</v>
      </c>
      <c r="H22" s="153">
        <v>56174469.685894564</v>
      </c>
      <c r="I22" s="153">
        <v>36285352.065757252</v>
      </c>
      <c r="J22" s="153">
        <v>657092394.43798745</v>
      </c>
      <c r="K22" s="153">
        <v>527708130.05129236</v>
      </c>
      <c r="L22" s="153">
        <v>168195453.21704808</v>
      </c>
      <c r="M22" s="153">
        <v>45917886.902473122</v>
      </c>
      <c r="N22" s="1045" t="s">
        <v>1276</v>
      </c>
      <c r="O22" s="1045"/>
      <c r="P22" s="1045"/>
      <c r="Q22" s="2"/>
      <c r="R22" s="153">
        <v>26840620.359138053</v>
      </c>
      <c r="S22" s="153">
        <v>20466839.389939632</v>
      </c>
      <c r="T22" s="153">
        <v>56513397.555471733</v>
      </c>
      <c r="U22" s="153">
        <v>13674242.177845366</v>
      </c>
      <c r="V22" s="153">
        <v>4782466.8321800763</v>
      </c>
      <c r="W22" s="153">
        <v>131274997.1720293</v>
      </c>
      <c r="X22" s="153">
        <v>73940940.593983978</v>
      </c>
      <c r="Y22" s="153">
        <v>616388.1521807767</v>
      </c>
      <c r="Z22" s="153">
        <v>56717668.425864525</v>
      </c>
      <c r="AA22" s="153">
        <v>134775379.42539811</v>
      </c>
      <c r="AB22" s="153">
        <v>19788531.530800384</v>
      </c>
    </row>
    <row r="23" spans="1:28" s="115" customFormat="1" ht="15.6" customHeight="1">
      <c r="A23" s="1045" t="s">
        <v>1277</v>
      </c>
      <c r="B23" s="1045"/>
      <c r="C23" s="1045"/>
      <c r="D23" s="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045" t="s">
        <v>1277</v>
      </c>
      <c r="O23" s="1045"/>
      <c r="P23" s="1045"/>
      <c r="Q23" s="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28" s="115" customFormat="1" ht="15.75" customHeight="1">
      <c r="A24" s="1045" t="s">
        <v>1278</v>
      </c>
      <c r="B24" s="1045"/>
      <c r="C24" s="1045"/>
      <c r="D24" s="2"/>
      <c r="E24" s="153">
        <v>1788413321.782948</v>
      </c>
      <c r="F24" s="153">
        <v>1646437120.198452</v>
      </c>
      <c r="G24" s="153">
        <v>1324162406.5761707</v>
      </c>
      <c r="H24" s="153">
        <v>55041749.027572788</v>
      </c>
      <c r="I24" s="153">
        <v>44948460.470020451</v>
      </c>
      <c r="J24" s="153">
        <v>665442274.4939214</v>
      </c>
      <c r="K24" s="153">
        <v>558729922.58465612</v>
      </c>
      <c r="L24" s="153">
        <v>190303939.99668306</v>
      </c>
      <c r="M24" s="153">
        <v>51310740.930126131</v>
      </c>
      <c r="N24" s="1045" t="s">
        <v>1278</v>
      </c>
      <c r="O24" s="1045"/>
      <c r="P24" s="1045"/>
      <c r="Q24" s="2"/>
      <c r="R24" s="153">
        <v>25826613.823156536</v>
      </c>
      <c r="S24" s="153">
        <v>24362362.820060231</v>
      </c>
      <c r="T24" s="153">
        <v>70425131.78378503</v>
      </c>
      <c r="U24" s="153">
        <v>14847366.133793727</v>
      </c>
      <c r="V24" s="153">
        <v>3531724.5057614688</v>
      </c>
      <c r="W24" s="153">
        <v>131970773.62559628</v>
      </c>
      <c r="X24" s="153">
        <v>68425558.473110497</v>
      </c>
      <c r="Y24" s="153">
        <v>172132.88482894949</v>
      </c>
      <c r="Z24" s="153">
        <v>63373082.267656855</v>
      </c>
      <c r="AA24" s="153">
        <v>161914963.76830009</v>
      </c>
      <c r="AB24" s="153">
        <v>19938762.183802314</v>
      </c>
    </row>
    <row r="25" spans="1:28" s="115" customFormat="1" ht="15.6" customHeight="1">
      <c r="A25" s="1045" t="s">
        <v>1279</v>
      </c>
      <c r="B25" s="1045"/>
      <c r="C25" s="1045"/>
      <c r="D25" s="2"/>
      <c r="E25" s="153">
        <v>2004095286.0047147</v>
      </c>
      <c r="F25" s="153">
        <v>1887354949.4973581</v>
      </c>
      <c r="G25" s="153">
        <v>1545124898.2817903</v>
      </c>
      <c r="H25" s="153">
        <v>51025112.969116434</v>
      </c>
      <c r="I25" s="153">
        <v>35467987.3537907</v>
      </c>
      <c r="J25" s="153">
        <v>879317237.33015323</v>
      </c>
      <c r="K25" s="153">
        <v>579314560.62872374</v>
      </c>
      <c r="L25" s="153">
        <v>197540706.40902349</v>
      </c>
      <c r="M25" s="153">
        <v>52379161.708348714</v>
      </c>
      <c r="N25" s="1045" t="s">
        <v>1279</v>
      </c>
      <c r="O25" s="1045"/>
      <c r="P25" s="1045"/>
      <c r="Q25" s="2"/>
      <c r="R25" s="153">
        <v>29187078.880063791</v>
      </c>
      <c r="S25" s="153">
        <v>24887528.119006056</v>
      </c>
      <c r="T25" s="153">
        <v>72137517.293381914</v>
      </c>
      <c r="U25" s="153">
        <v>14990906.589812059</v>
      </c>
      <c r="V25" s="153">
        <v>3958513.8184111435</v>
      </c>
      <c r="W25" s="153">
        <v>144689344.806546</v>
      </c>
      <c r="X25" s="153">
        <v>80474230.562621132</v>
      </c>
      <c r="Y25" s="153">
        <v>1169707.4434474704</v>
      </c>
      <c r="Z25" s="153">
        <v>63045406.800477177</v>
      </c>
      <c r="AA25" s="153">
        <v>135738522.24057874</v>
      </c>
      <c r="AB25" s="153">
        <v>18998185.733223632</v>
      </c>
    </row>
    <row r="26" spans="1:28" ht="13.7" customHeight="1">
      <c r="A26" s="1045" t="s">
        <v>677</v>
      </c>
      <c r="B26" s="1045"/>
      <c r="C26" s="1045"/>
      <c r="D26" s="2"/>
      <c r="E26" s="153"/>
      <c r="F26" s="154"/>
      <c r="G26" s="154"/>
      <c r="H26" s="154"/>
      <c r="I26" s="154"/>
      <c r="J26" s="154"/>
      <c r="K26" s="154"/>
      <c r="L26" s="154"/>
      <c r="M26" s="154"/>
      <c r="N26" s="1045" t="s">
        <v>677</v>
      </c>
      <c r="O26" s="1045"/>
      <c r="P26" s="1045"/>
      <c r="Q26" s="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</row>
    <row r="27" spans="1:28" ht="13.7" customHeight="1">
      <c r="A27" s="661"/>
      <c r="B27" s="121" t="s">
        <v>1154</v>
      </c>
      <c r="C27" s="661"/>
      <c r="D27" s="801"/>
      <c r="E27" s="756">
        <v>394663635.8043521</v>
      </c>
      <c r="F27" s="735">
        <v>329932822.08002371</v>
      </c>
      <c r="G27" s="735">
        <v>264965424.81917268</v>
      </c>
      <c r="H27" s="735">
        <v>10952484.362674247</v>
      </c>
      <c r="I27" s="735">
        <v>4465746.588126272</v>
      </c>
      <c r="J27" s="735">
        <v>108203314.20672618</v>
      </c>
      <c r="K27" s="735">
        <v>141343879.66164628</v>
      </c>
      <c r="L27" s="735">
        <v>47632067.375683181</v>
      </c>
      <c r="M27" s="735">
        <v>9118293.9180518277</v>
      </c>
      <c r="N27" s="661"/>
      <c r="O27" s="121" t="s">
        <v>1154</v>
      </c>
      <c r="P27" s="661"/>
      <c r="Q27" s="122"/>
      <c r="R27" s="735">
        <v>4964761.7911894238</v>
      </c>
      <c r="S27" s="735">
        <v>11225322.028374007</v>
      </c>
      <c r="T27" s="735">
        <v>17542829.195420463</v>
      </c>
      <c r="U27" s="735">
        <v>4480333.4768091887</v>
      </c>
      <c r="V27" s="735">
        <v>300526.96583827178</v>
      </c>
      <c r="W27" s="735">
        <v>17335329.885167874</v>
      </c>
      <c r="X27" s="735">
        <v>4885686.6518340837</v>
      </c>
      <c r="Y27" s="735">
        <v>35950.175027751109</v>
      </c>
      <c r="Z27" s="735">
        <v>12413693.058306035</v>
      </c>
      <c r="AA27" s="735">
        <v>68427397.806557685</v>
      </c>
      <c r="AB27" s="735">
        <v>3696584.0822295668</v>
      </c>
    </row>
    <row r="28" spans="1:28" ht="13.7" customHeight="1">
      <c r="A28" s="661"/>
      <c r="B28" s="121" t="s">
        <v>1144</v>
      </c>
      <c r="C28" s="661"/>
      <c r="D28" s="801"/>
      <c r="E28" s="756">
        <v>297206393.46757066</v>
      </c>
      <c r="F28" s="735">
        <v>280207635.39484125</v>
      </c>
      <c r="G28" s="735">
        <v>232792071.8743948</v>
      </c>
      <c r="H28" s="735">
        <v>8966822.6740358919</v>
      </c>
      <c r="I28" s="735">
        <v>5787021.5254656486</v>
      </c>
      <c r="J28" s="735">
        <v>131575824.43848765</v>
      </c>
      <c r="K28" s="735">
        <v>86462403.236405641</v>
      </c>
      <c r="L28" s="735">
        <v>30798541.619319648</v>
      </c>
      <c r="M28" s="735">
        <v>8032759.3265522653</v>
      </c>
      <c r="N28" s="661"/>
      <c r="O28" s="121" t="s">
        <v>1144</v>
      </c>
      <c r="P28" s="661"/>
      <c r="Q28" s="122"/>
      <c r="R28" s="735">
        <v>2723653.5933712358</v>
      </c>
      <c r="S28" s="735">
        <v>4803554.0034832787</v>
      </c>
      <c r="T28" s="735">
        <v>11573997.411704281</v>
      </c>
      <c r="U28" s="735">
        <v>2138777.0116748158</v>
      </c>
      <c r="V28" s="735">
        <v>1525800.2725337767</v>
      </c>
      <c r="W28" s="735">
        <v>16617021.901126789</v>
      </c>
      <c r="X28" s="735">
        <v>4828904.6723909462</v>
      </c>
      <c r="Y28" s="735">
        <v>532919.72345116735</v>
      </c>
      <c r="Z28" s="735">
        <v>11255197.505284661</v>
      </c>
      <c r="AA28" s="735">
        <v>20224465.081475873</v>
      </c>
      <c r="AB28" s="735">
        <v>3225707.0087463814</v>
      </c>
    </row>
    <row r="29" spans="1:28" ht="13.7" customHeight="1">
      <c r="A29" s="661"/>
      <c r="B29" s="121" t="s">
        <v>1145</v>
      </c>
      <c r="C29" s="661"/>
      <c r="D29" s="801"/>
      <c r="E29" s="756">
        <v>375529647.82616639</v>
      </c>
      <c r="F29" s="735">
        <v>359485686.89964962</v>
      </c>
      <c r="G29" s="735">
        <v>297869969.83764702</v>
      </c>
      <c r="H29" s="735">
        <v>14505469.710816883</v>
      </c>
      <c r="I29" s="735">
        <v>3014044.5251987735</v>
      </c>
      <c r="J29" s="735">
        <v>169476777.52599055</v>
      </c>
      <c r="K29" s="735">
        <v>110873678.07564084</v>
      </c>
      <c r="L29" s="735">
        <v>36603298.262116961</v>
      </c>
      <c r="M29" s="735">
        <v>10757886.630595602</v>
      </c>
      <c r="N29" s="661"/>
      <c r="O29" s="121" t="s">
        <v>1145</v>
      </c>
      <c r="P29" s="661"/>
      <c r="Q29" s="122"/>
      <c r="R29" s="735">
        <v>4121328.7910035178</v>
      </c>
      <c r="S29" s="735">
        <v>4076084.6331347162</v>
      </c>
      <c r="T29" s="735">
        <v>13678132.464700215</v>
      </c>
      <c r="U29" s="735">
        <v>3180856.0837120232</v>
      </c>
      <c r="V29" s="735">
        <v>789009.65897090535</v>
      </c>
      <c r="W29" s="735">
        <v>25012418.799885888</v>
      </c>
      <c r="X29" s="735">
        <v>12483132.670354679</v>
      </c>
      <c r="Y29" s="735">
        <v>392409.58168283332</v>
      </c>
      <c r="Z29" s="735">
        <v>12136876.547848351</v>
      </c>
      <c r="AA29" s="735">
        <v>20291060.694673136</v>
      </c>
      <c r="AB29" s="735">
        <v>4247099.7681568097</v>
      </c>
    </row>
    <row r="30" spans="1:28" ht="13.7" customHeight="1">
      <c r="A30" s="661"/>
      <c r="B30" s="121" t="s">
        <v>1146</v>
      </c>
      <c r="C30" s="661"/>
      <c r="D30" s="801"/>
      <c r="E30" s="756">
        <v>247510863.61345482</v>
      </c>
      <c r="F30" s="735">
        <v>242341303.40304217</v>
      </c>
      <c r="G30" s="735">
        <v>189996321.39732507</v>
      </c>
      <c r="H30" s="735">
        <v>5769834.071115775</v>
      </c>
      <c r="I30" s="735">
        <v>5712337.0060000001</v>
      </c>
      <c r="J30" s="735">
        <v>111797519.17023936</v>
      </c>
      <c r="K30" s="735">
        <v>66716631.149970002</v>
      </c>
      <c r="L30" s="735">
        <v>28678618.167157188</v>
      </c>
      <c r="M30" s="735">
        <v>6961113.2836980149</v>
      </c>
      <c r="N30" s="661"/>
      <c r="O30" s="121" t="s">
        <v>1146</v>
      </c>
      <c r="P30" s="661"/>
      <c r="Q30" s="122"/>
      <c r="R30" s="735">
        <v>6447950.7333988296</v>
      </c>
      <c r="S30" s="735">
        <v>2446578.1185744144</v>
      </c>
      <c r="T30" s="735">
        <v>11237464.647725467</v>
      </c>
      <c r="U30" s="735">
        <v>1221351.2882922604</v>
      </c>
      <c r="V30" s="735">
        <v>364160.09546818887</v>
      </c>
      <c r="W30" s="735">
        <v>23666363.838559896</v>
      </c>
      <c r="X30" s="735">
        <v>14680572.857041424</v>
      </c>
      <c r="Y30" s="735">
        <v>90770.339285719558</v>
      </c>
      <c r="Z30" s="735">
        <v>8895020.6422327459</v>
      </c>
      <c r="AA30" s="735">
        <v>8305201.7215034198</v>
      </c>
      <c r="AB30" s="735">
        <v>3135641.5110908858</v>
      </c>
    </row>
    <row r="31" spans="1:28" ht="13.7" customHeight="1">
      <c r="A31" s="661"/>
      <c r="B31" s="121" t="s">
        <v>1147</v>
      </c>
      <c r="C31" s="661"/>
      <c r="D31" s="801"/>
      <c r="E31" s="756">
        <v>345695923.51716739</v>
      </c>
      <c r="F31" s="735">
        <v>335163045.07979864</v>
      </c>
      <c r="G31" s="735">
        <v>288071131.40924633</v>
      </c>
      <c r="H31" s="735">
        <v>8269442.8814736838</v>
      </c>
      <c r="I31" s="735">
        <v>6160294.2080000006</v>
      </c>
      <c r="J31" s="735">
        <v>192164212.73671055</v>
      </c>
      <c r="K31" s="735">
        <v>81477181.583062157</v>
      </c>
      <c r="L31" s="735">
        <v>26137559.263746753</v>
      </c>
      <c r="M31" s="735">
        <v>7461221.7884509452</v>
      </c>
      <c r="N31" s="661"/>
      <c r="O31" s="121" t="s">
        <v>1147</v>
      </c>
      <c r="P31" s="661"/>
      <c r="Q31" s="122"/>
      <c r="R31" s="735">
        <v>4821229.1941007897</v>
      </c>
      <c r="S31" s="735">
        <v>758612.00243964675</v>
      </c>
      <c r="T31" s="735">
        <v>10482618.676831599</v>
      </c>
      <c r="U31" s="735">
        <v>1733782.686323765</v>
      </c>
      <c r="V31" s="735">
        <v>880094.91560000007</v>
      </c>
      <c r="W31" s="735">
        <v>20954354.406805441</v>
      </c>
      <c r="X31" s="735">
        <v>13119900.762</v>
      </c>
      <c r="Y31" s="735">
        <v>45647.057000000008</v>
      </c>
      <c r="Z31" s="735">
        <v>7788806.5878054434</v>
      </c>
      <c r="AA31" s="735">
        <v>12012005.554368731</v>
      </c>
      <c r="AB31" s="735">
        <v>1479127.1169999999</v>
      </c>
    </row>
    <row r="32" spans="1:28" ht="13.7" customHeight="1">
      <c r="A32" s="661"/>
      <c r="B32" s="121" t="s">
        <v>1148</v>
      </c>
      <c r="C32" s="661"/>
      <c r="D32" s="801"/>
      <c r="E32" s="756">
        <v>343488821.77600002</v>
      </c>
      <c r="F32" s="735">
        <v>340224456.63999999</v>
      </c>
      <c r="G32" s="735">
        <v>271429978.94400001</v>
      </c>
      <c r="H32" s="735">
        <v>2561059.2689999999</v>
      </c>
      <c r="I32" s="735">
        <v>10328543.501000002</v>
      </c>
      <c r="J32" s="735">
        <v>166099589.252</v>
      </c>
      <c r="K32" s="735">
        <v>92440786.921999976</v>
      </c>
      <c r="L32" s="735">
        <v>27690621.720999997</v>
      </c>
      <c r="M32" s="735">
        <v>10047886.761000002</v>
      </c>
      <c r="N32" s="661"/>
      <c r="O32" s="121" t="s">
        <v>1148</v>
      </c>
      <c r="P32" s="661"/>
      <c r="Q32" s="122"/>
      <c r="R32" s="735">
        <v>6108154.7770000007</v>
      </c>
      <c r="S32" s="735">
        <v>1577377.3330000001</v>
      </c>
      <c r="T32" s="735">
        <v>7622474.8970000008</v>
      </c>
      <c r="U32" s="735">
        <v>2235806.0430000001</v>
      </c>
      <c r="V32" s="735">
        <v>98921.91</v>
      </c>
      <c r="W32" s="735">
        <v>41103855.975000001</v>
      </c>
      <c r="X32" s="735">
        <v>30476032.949000005</v>
      </c>
      <c r="Y32" s="735">
        <v>72010.56700000001</v>
      </c>
      <c r="Z32" s="735">
        <v>10555812.459000001</v>
      </c>
      <c r="AA32" s="735">
        <v>6478391.3820000002</v>
      </c>
      <c r="AB32" s="735">
        <v>3214026.2459999998</v>
      </c>
    </row>
    <row r="33" spans="1:28" ht="13.7" customHeight="1">
      <c r="A33" s="1045" t="s">
        <v>678</v>
      </c>
      <c r="B33" s="1045"/>
      <c r="C33" s="1045"/>
      <c r="D33" s="111"/>
      <c r="E33" s="756"/>
      <c r="F33" s="735"/>
      <c r="G33" s="735"/>
      <c r="H33" s="735"/>
      <c r="I33" s="735"/>
      <c r="J33" s="735"/>
      <c r="K33" s="735"/>
      <c r="L33" s="735"/>
      <c r="M33" s="735"/>
      <c r="N33" s="1045" t="s">
        <v>678</v>
      </c>
      <c r="O33" s="1045"/>
      <c r="P33" s="1045"/>
      <c r="Q33" s="2"/>
      <c r="R33" s="735"/>
      <c r="S33" s="735"/>
      <c r="T33" s="735"/>
      <c r="U33" s="735"/>
      <c r="V33" s="735"/>
      <c r="W33" s="735"/>
      <c r="X33" s="735"/>
      <c r="Y33" s="735"/>
      <c r="Z33" s="735"/>
      <c r="AA33" s="735"/>
      <c r="AB33" s="735"/>
    </row>
    <row r="34" spans="1:28" ht="13.5" customHeight="1">
      <c r="A34" s="661"/>
      <c r="B34" s="62" t="s">
        <v>679</v>
      </c>
      <c r="C34" s="661"/>
      <c r="D34" s="801"/>
      <c r="E34" s="756">
        <v>138073338.31360769</v>
      </c>
      <c r="F34" s="735">
        <v>111481045.41443321</v>
      </c>
      <c r="G34" s="735">
        <v>88382635.733994946</v>
      </c>
      <c r="H34" s="735">
        <v>3168654.8018235201</v>
      </c>
      <c r="I34" s="735">
        <v>3514643.983875786</v>
      </c>
      <c r="J34" s="735">
        <v>21829396.316923633</v>
      </c>
      <c r="K34" s="735">
        <v>59869940.631371848</v>
      </c>
      <c r="L34" s="735">
        <v>15222666.843323618</v>
      </c>
      <c r="M34" s="735">
        <v>3006154.1301002293</v>
      </c>
      <c r="N34" s="661"/>
      <c r="O34" s="62" t="s">
        <v>679</v>
      </c>
      <c r="P34" s="661"/>
      <c r="Q34" s="122"/>
      <c r="R34" s="735">
        <v>1756139.835327551</v>
      </c>
      <c r="S34" s="735">
        <v>3344893.617712683</v>
      </c>
      <c r="T34" s="735">
        <v>5559817.6130698379</v>
      </c>
      <c r="U34" s="735">
        <v>1464186.754986753</v>
      </c>
      <c r="V34" s="735">
        <v>91474.892126578998</v>
      </c>
      <c r="W34" s="735">
        <v>7875742.8371147653</v>
      </c>
      <c r="X34" s="735">
        <v>1585844.9508770697</v>
      </c>
      <c r="Y34" s="735">
        <v>14035.922425861239</v>
      </c>
      <c r="Z34" s="735">
        <v>6275861.9638118343</v>
      </c>
      <c r="AA34" s="735">
        <v>27829128.594539583</v>
      </c>
      <c r="AB34" s="735">
        <v>1236835.6953650608</v>
      </c>
    </row>
    <row r="35" spans="1:28" ht="13.7" customHeight="1">
      <c r="A35" s="661"/>
      <c r="B35" s="62" t="s">
        <v>680</v>
      </c>
      <c r="C35" s="661"/>
      <c r="D35" s="801"/>
      <c r="E35" s="756">
        <v>44270075.9881505</v>
      </c>
      <c r="F35" s="735">
        <v>33379600.8036373</v>
      </c>
      <c r="G35" s="735">
        <v>25635254.192701131</v>
      </c>
      <c r="H35" s="735">
        <v>1382820.5560792116</v>
      </c>
      <c r="I35" s="735">
        <v>100.43865</v>
      </c>
      <c r="J35" s="735">
        <v>9922109.0568852909</v>
      </c>
      <c r="K35" s="735">
        <v>14330224.141086634</v>
      </c>
      <c r="L35" s="735">
        <v>6476426.2517637694</v>
      </c>
      <c r="M35" s="735">
        <v>1491469.2742394349</v>
      </c>
      <c r="N35" s="661"/>
      <c r="O35" s="62" t="s">
        <v>680</v>
      </c>
      <c r="P35" s="661"/>
      <c r="Q35" s="122"/>
      <c r="R35" s="735">
        <v>465929.23555675749</v>
      </c>
      <c r="S35" s="735">
        <v>1828558.4331770781</v>
      </c>
      <c r="T35" s="735">
        <v>1961065.3054901713</v>
      </c>
      <c r="U35" s="735">
        <v>684149.03734372568</v>
      </c>
      <c r="V35" s="735">
        <v>45254.965956603904</v>
      </c>
      <c r="W35" s="735">
        <v>1267920.3591723875</v>
      </c>
      <c r="X35" s="735">
        <v>148146.49813386539</v>
      </c>
      <c r="Y35" s="735">
        <v>5523.5684595632756</v>
      </c>
      <c r="Z35" s="735">
        <v>1114250.2925789591</v>
      </c>
      <c r="AA35" s="735">
        <v>11399544.289214995</v>
      </c>
      <c r="AB35" s="735">
        <v>509069.1047017785</v>
      </c>
    </row>
    <row r="36" spans="1:28" ht="13.7" customHeight="1">
      <c r="A36" s="121"/>
      <c r="B36" s="62" t="s">
        <v>682</v>
      </c>
      <c r="C36" s="121"/>
      <c r="D36" s="801"/>
      <c r="E36" s="756">
        <v>86054390.454426631</v>
      </c>
      <c r="F36" s="735">
        <v>72137355.790127471</v>
      </c>
      <c r="G36" s="735">
        <v>55409648.165028743</v>
      </c>
      <c r="H36" s="735">
        <v>2150649.3551155245</v>
      </c>
      <c r="I36" s="735">
        <v>529672.12524471153</v>
      </c>
      <c r="J36" s="735">
        <v>24307651.663835011</v>
      </c>
      <c r="K36" s="735">
        <v>28421675.020833511</v>
      </c>
      <c r="L36" s="735">
        <v>12669178.079069009</v>
      </c>
      <c r="M36" s="735">
        <v>2584774.7608412486</v>
      </c>
      <c r="N36" s="121"/>
      <c r="O36" s="62" t="s">
        <v>682</v>
      </c>
      <c r="P36" s="121"/>
      <c r="Q36" s="122"/>
      <c r="R36" s="735">
        <v>840532.59503795789</v>
      </c>
      <c r="S36" s="735">
        <v>2867507.8933930537</v>
      </c>
      <c r="T36" s="735">
        <v>4784700.1189432768</v>
      </c>
      <c r="U36" s="735">
        <v>977544.67917636491</v>
      </c>
      <c r="V36" s="735">
        <v>614118.03167712153</v>
      </c>
      <c r="W36" s="735">
        <v>4058529.5460296781</v>
      </c>
      <c r="X36" s="735">
        <v>1325751.0507992632</v>
      </c>
      <c r="Y36" s="735">
        <v>20518.889464796015</v>
      </c>
      <c r="Z36" s="735">
        <v>2712259.6057656193</v>
      </c>
      <c r="AA36" s="735">
        <v>14322941.657826805</v>
      </c>
      <c r="AB36" s="735">
        <v>405906.99352759751</v>
      </c>
    </row>
    <row r="37" spans="1:28" ht="13.7" customHeight="1">
      <c r="A37" s="121"/>
      <c r="B37" s="62" t="s">
        <v>684</v>
      </c>
      <c r="C37" s="121"/>
      <c r="D37" s="801"/>
      <c r="E37" s="756">
        <v>181064671.74211943</v>
      </c>
      <c r="F37" s="735">
        <v>161676936.50720122</v>
      </c>
      <c r="G37" s="735">
        <v>127129000.05849089</v>
      </c>
      <c r="H37" s="735">
        <v>5758129.3648509607</v>
      </c>
      <c r="I37" s="735">
        <v>1877735.9838455676</v>
      </c>
      <c r="J37" s="735">
        <v>56793000.793380484</v>
      </c>
      <c r="K37" s="735">
        <v>62700133.916413888</v>
      </c>
      <c r="L37" s="735">
        <v>25145195.669204984</v>
      </c>
      <c r="M37" s="735">
        <v>4865804.5550792711</v>
      </c>
      <c r="N37" s="121"/>
      <c r="O37" s="62" t="s">
        <v>684</v>
      </c>
      <c r="P37" s="121"/>
      <c r="Q37" s="122"/>
      <c r="R37" s="735">
        <v>2541992.7761228024</v>
      </c>
      <c r="S37" s="735">
        <v>4665260.3038798207</v>
      </c>
      <c r="T37" s="735">
        <v>10655283.405914864</v>
      </c>
      <c r="U37" s="735">
        <v>2082101.67318322</v>
      </c>
      <c r="V37" s="735">
        <v>334752.95502500748</v>
      </c>
      <c r="W37" s="735">
        <v>9402740.7795053553</v>
      </c>
      <c r="X37" s="735">
        <v>2843619.5120662977</v>
      </c>
      <c r="Y37" s="735">
        <v>84187.38864634253</v>
      </c>
      <c r="Z37" s="735">
        <v>6474933.8787927181</v>
      </c>
      <c r="AA37" s="735">
        <v>22001731.086846188</v>
      </c>
      <c r="AB37" s="735">
        <v>2613995.8519281647</v>
      </c>
    </row>
    <row r="38" spans="1:28" ht="13.7" customHeight="1">
      <c r="A38" s="121"/>
      <c r="B38" s="62" t="s">
        <v>686</v>
      </c>
      <c r="C38" s="121"/>
      <c r="D38" s="801"/>
      <c r="E38" s="756">
        <v>199067385.40526876</v>
      </c>
      <c r="F38" s="735">
        <v>187878404.51911098</v>
      </c>
      <c r="G38" s="735">
        <v>158249158.84867361</v>
      </c>
      <c r="H38" s="735">
        <v>8775555.477177212</v>
      </c>
      <c r="I38" s="735">
        <v>706305.23531253356</v>
      </c>
      <c r="J38" s="735">
        <v>89034232.445643693</v>
      </c>
      <c r="K38" s="735">
        <v>59733065.690540396</v>
      </c>
      <c r="L38" s="735">
        <v>19492331.417329997</v>
      </c>
      <c r="M38" s="735">
        <v>4491837.0828613508</v>
      </c>
      <c r="N38" s="121"/>
      <c r="O38" s="62" t="s">
        <v>686</v>
      </c>
      <c r="P38" s="121"/>
      <c r="Q38" s="122"/>
      <c r="R38" s="735">
        <v>1816967.6185101124</v>
      </c>
      <c r="S38" s="735">
        <v>3165125.2052091109</v>
      </c>
      <c r="T38" s="735">
        <v>7491672.6797720399</v>
      </c>
      <c r="U38" s="735">
        <v>1662637.2522665826</v>
      </c>
      <c r="V38" s="735">
        <v>864091.57871080015</v>
      </c>
      <c r="W38" s="735">
        <v>10136914.253107103</v>
      </c>
      <c r="X38" s="735">
        <v>3063741.7401339281</v>
      </c>
      <c r="Y38" s="735">
        <v>524836.90990367986</v>
      </c>
      <c r="Z38" s="735">
        <v>6548335.6030694935</v>
      </c>
      <c r="AA38" s="735">
        <v>13232473.632705856</v>
      </c>
      <c r="AB38" s="735">
        <v>2043492.7465480592</v>
      </c>
    </row>
    <row r="39" spans="1:28" ht="13.7" customHeight="1">
      <c r="A39" s="121"/>
      <c r="B39" s="62" t="s">
        <v>688</v>
      </c>
      <c r="C39" s="121"/>
      <c r="D39" s="801"/>
      <c r="E39" s="756">
        <v>380043462.20008039</v>
      </c>
      <c r="F39" s="735">
        <v>363798774.3393575</v>
      </c>
      <c r="G39" s="735">
        <v>305098192.49487883</v>
      </c>
      <c r="H39" s="735">
        <v>8291955.1502512898</v>
      </c>
      <c r="I39" s="735">
        <v>5045109.0122511974</v>
      </c>
      <c r="J39" s="735">
        <v>193755719.44673327</v>
      </c>
      <c r="K39" s="735">
        <v>98005408.885643169</v>
      </c>
      <c r="L39" s="735">
        <v>38648923.462132148</v>
      </c>
      <c r="M39" s="735">
        <v>12500913.80116923</v>
      </c>
      <c r="N39" s="121"/>
      <c r="O39" s="62" t="s">
        <v>688</v>
      </c>
      <c r="P39" s="121"/>
      <c r="Q39" s="122"/>
      <c r="R39" s="735">
        <v>5320262.680791501</v>
      </c>
      <c r="S39" s="735">
        <v>3948030.8784797881</v>
      </c>
      <c r="T39" s="735">
        <v>12945158.465257024</v>
      </c>
      <c r="U39" s="735">
        <v>3196971.0972168166</v>
      </c>
      <c r="V39" s="735">
        <v>737586.53921778023</v>
      </c>
      <c r="W39" s="735">
        <v>20051658.382346749</v>
      </c>
      <c r="X39" s="735">
        <v>8542304.4379041549</v>
      </c>
      <c r="Y39" s="735">
        <v>147630.99667584896</v>
      </c>
      <c r="Z39" s="735">
        <v>11361722.947766734</v>
      </c>
      <c r="AA39" s="735">
        <v>21438505.450924691</v>
      </c>
      <c r="AB39" s="735">
        <v>5193817.5902020279</v>
      </c>
    </row>
    <row r="40" spans="1:28" ht="13.7" customHeight="1">
      <c r="A40" s="121"/>
      <c r="B40" s="62" t="s">
        <v>690</v>
      </c>
      <c r="C40" s="121"/>
      <c r="D40" s="801"/>
      <c r="E40" s="756">
        <v>188335276.08107394</v>
      </c>
      <c r="F40" s="735">
        <v>181624143.56297797</v>
      </c>
      <c r="G40" s="735">
        <v>155475388.10812399</v>
      </c>
      <c r="H40" s="735">
        <v>8192178.8576190267</v>
      </c>
      <c r="I40" s="735">
        <v>3945962.0886108978</v>
      </c>
      <c r="J40" s="735">
        <v>104248353.11361232</v>
      </c>
      <c r="K40" s="735">
        <v>39088894.048281707</v>
      </c>
      <c r="L40" s="735">
        <v>13820720.156056713</v>
      </c>
      <c r="M40" s="735">
        <v>3764759.8649050267</v>
      </c>
      <c r="N40" s="121"/>
      <c r="O40" s="62" t="s">
        <v>690</v>
      </c>
      <c r="P40" s="121"/>
      <c r="Q40" s="122"/>
      <c r="R40" s="735">
        <v>1428458.1331665106</v>
      </c>
      <c r="S40" s="735">
        <v>1310565.422458923</v>
      </c>
      <c r="T40" s="735">
        <v>6027712.3812539233</v>
      </c>
      <c r="U40" s="735">
        <v>1010749.3535752855</v>
      </c>
      <c r="V40" s="735">
        <v>278475.00069703918</v>
      </c>
      <c r="W40" s="735">
        <v>12328035.298797337</v>
      </c>
      <c r="X40" s="735">
        <v>5952758.2337065563</v>
      </c>
      <c r="Y40" s="735">
        <v>276204.03372852254</v>
      </c>
      <c r="Z40" s="735">
        <v>6099073.031362257</v>
      </c>
      <c r="AA40" s="735">
        <v>7526362.6710468819</v>
      </c>
      <c r="AB40" s="735">
        <v>815230.15295095381</v>
      </c>
    </row>
    <row r="41" spans="1:28" ht="13.7" customHeight="1">
      <c r="A41" s="121"/>
      <c r="B41" s="62" t="s">
        <v>692</v>
      </c>
      <c r="C41" s="121"/>
      <c r="D41" s="801"/>
      <c r="E41" s="756">
        <v>190490626.48198378</v>
      </c>
      <c r="F41" s="735">
        <v>186085779.36250988</v>
      </c>
      <c r="G41" s="735">
        <v>146065663.61189401</v>
      </c>
      <c r="H41" s="735">
        <v>3521820.0991997491</v>
      </c>
      <c r="I41" s="735">
        <v>6354744.9649999999</v>
      </c>
      <c r="J41" s="735">
        <v>86515678.418140471</v>
      </c>
      <c r="K41" s="735">
        <v>49673420.129553713</v>
      </c>
      <c r="L41" s="735">
        <v>19277608.694143489</v>
      </c>
      <c r="M41" s="735">
        <v>3709370.1451528682</v>
      </c>
      <c r="N41" s="121"/>
      <c r="O41" s="62" t="s">
        <v>692</v>
      </c>
      <c r="P41" s="121"/>
      <c r="Q41" s="122"/>
      <c r="R41" s="735">
        <v>5081520.1445506066</v>
      </c>
      <c r="S41" s="735">
        <v>1933296.2176956171</v>
      </c>
      <c r="T41" s="735">
        <v>6965339.598680879</v>
      </c>
      <c r="U41" s="735">
        <v>842970.26506331121</v>
      </c>
      <c r="V41" s="735">
        <v>745112.3230002108</v>
      </c>
      <c r="W41" s="735">
        <v>20742507.056472484</v>
      </c>
      <c r="X41" s="735">
        <v>13523242.469999999</v>
      </c>
      <c r="Y41" s="735">
        <v>23349.167142857135</v>
      </c>
      <c r="Z41" s="735">
        <v>7195915.4193296181</v>
      </c>
      <c r="AA41" s="735">
        <v>6115328.0184738152</v>
      </c>
      <c r="AB41" s="735">
        <v>1710480.8990000002</v>
      </c>
    </row>
    <row r="42" spans="1:28" ht="13.7" customHeight="1">
      <c r="A42" s="121"/>
      <c r="B42" s="62" t="s">
        <v>694</v>
      </c>
      <c r="C42" s="121"/>
      <c r="D42" s="801"/>
      <c r="E42" s="756">
        <v>423800629.92700011</v>
      </c>
      <c r="F42" s="735">
        <v>418293495.77000016</v>
      </c>
      <c r="G42" s="735">
        <v>353589117.18700004</v>
      </c>
      <c r="H42" s="735">
        <v>9055835.381000001</v>
      </c>
      <c r="I42" s="735">
        <v>4476861.4019999998</v>
      </c>
      <c r="J42" s="735">
        <v>236238732.74600005</v>
      </c>
      <c r="K42" s="735">
        <v>103817687.65800002</v>
      </c>
      <c r="L42" s="735">
        <v>27578510.047999997</v>
      </c>
      <c r="M42" s="735">
        <v>8272334.2349999994</v>
      </c>
      <c r="N42" s="121"/>
      <c r="O42" s="62" t="s">
        <v>694</v>
      </c>
      <c r="P42" s="121"/>
      <c r="Q42" s="122"/>
      <c r="R42" s="735">
        <v>5574448.8940000013</v>
      </c>
      <c r="S42" s="735">
        <v>642912.07599999988</v>
      </c>
      <c r="T42" s="735">
        <v>10673327.251000002</v>
      </c>
      <c r="U42" s="735">
        <v>2182393.5189999999</v>
      </c>
      <c r="V42" s="735">
        <v>233094.073</v>
      </c>
      <c r="W42" s="735">
        <v>37125868.535000004</v>
      </c>
      <c r="X42" s="735">
        <v>27856334.116999995</v>
      </c>
      <c r="Y42" s="735">
        <v>61036.112000000008</v>
      </c>
      <c r="Z42" s="735">
        <v>9208498.3059999999</v>
      </c>
      <c r="AA42" s="735">
        <v>8471199.3100000005</v>
      </c>
      <c r="AB42" s="735">
        <v>2964065.1529999999</v>
      </c>
    </row>
    <row r="43" spans="1:28" ht="13.7" customHeight="1">
      <c r="A43" s="121"/>
      <c r="B43" s="62" t="s">
        <v>696</v>
      </c>
      <c r="C43" s="121"/>
      <c r="D43" s="801"/>
      <c r="E43" s="756">
        <v>172895429.41100001</v>
      </c>
      <c r="F43" s="735">
        <v>170999413.428</v>
      </c>
      <c r="G43" s="735">
        <v>130090839.881</v>
      </c>
      <c r="H43" s="735">
        <v>727513.92599999998</v>
      </c>
      <c r="I43" s="735">
        <v>9016852.1190000009</v>
      </c>
      <c r="J43" s="735">
        <v>56672363.329000004</v>
      </c>
      <c r="K43" s="735">
        <v>63674110.506999992</v>
      </c>
      <c r="L43" s="735">
        <v>19209145.787999995</v>
      </c>
      <c r="M43" s="735">
        <v>7691743.8589999992</v>
      </c>
      <c r="N43" s="121"/>
      <c r="O43" s="62" t="s">
        <v>696</v>
      </c>
      <c r="P43" s="121"/>
      <c r="Q43" s="122"/>
      <c r="R43" s="735">
        <v>4360826.9670000002</v>
      </c>
      <c r="S43" s="735">
        <v>1181378.071</v>
      </c>
      <c r="T43" s="735">
        <v>5073440.4740000004</v>
      </c>
      <c r="U43" s="735">
        <v>887202.95799999987</v>
      </c>
      <c r="V43" s="735">
        <v>14553.459000000001</v>
      </c>
      <c r="W43" s="735">
        <v>21699427.759</v>
      </c>
      <c r="X43" s="735">
        <v>15632487.551999999</v>
      </c>
      <c r="Y43" s="735">
        <v>12384.454999999998</v>
      </c>
      <c r="Z43" s="735">
        <v>6054555.7519999994</v>
      </c>
      <c r="AA43" s="735">
        <v>3401307.5290000001</v>
      </c>
      <c r="AB43" s="735">
        <v>1505291.5460000001</v>
      </c>
    </row>
    <row r="44" spans="1:28" ht="13.7" customHeight="1">
      <c r="A44" s="1045" t="s">
        <v>697</v>
      </c>
      <c r="B44" s="1045"/>
      <c r="C44" s="1045"/>
      <c r="D44" s="801"/>
      <c r="E44" s="756"/>
      <c r="F44" s="735"/>
      <c r="G44" s="735"/>
      <c r="H44" s="735"/>
      <c r="I44" s="735"/>
      <c r="J44" s="735"/>
      <c r="K44" s="735"/>
      <c r="L44" s="735"/>
      <c r="M44" s="735"/>
      <c r="N44" s="1045" t="s">
        <v>697</v>
      </c>
      <c r="O44" s="1045"/>
      <c r="P44" s="1045"/>
      <c r="Q44" s="122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</row>
    <row r="45" spans="1:28" ht="13.7" customHeight="1">
      <c r="A45" s="121"/>
      <c r="B45" s="62" t="s">
        <v>679</v>
      </c>
      <c r="C45" s="121"/>
      <c r="D45" s="801"/>
      <c r="E45" s="756">
        <v>126333723.47979867</v>
      </c>
      <c r="F45" s="735">
        <v>101794492.06733327</v>
      </c>
      <c r="G45" s="735">
        <v>76678873.216740862</v>
      </c>
      <c r="H45" s="735">
        <v>2512607.2984377919</v>
      </c>
      <c r="I45" s="735">
        <v>5392108.0454022354</v>
      </c>
      <c r="J45" s="735">
        <v>12271908.338155523</v>
      </c>
      <c r="K45" s="735">
        <v>56502249.534745276</v>
      </c>
      <c r="L45" s="735">
        <v>17273270.345799588</v>
      </c>
      <c r="M45" s="735">
        <v>3637628.0158882737</v>
      </c>
      <c r="N45" s="121"/>
      <c r="O45" s="62" t="s">
        <v>679</v>
      </c>
      <c r="P45" s="121"/>
      <c r="Q45" s="122"/>
      <c r="R45" s="735">
        <v>2812077.6709523848</v>
      </c>
      <c r="S45" s="735">
        <v>3170237.9143883889</v>
      </c>
      <c r="T45" s="735">
        <v>6052577.5269159535</v>
      </c>
      <c r="U45" s="735">
        <v>1527237.8040135405</v>
      </c>
      <c r="V45" s="735">
        <v>73511.413641050822</v>
      </c>
      <c r="W45" s="735">
        <v>7842348.5047928113</v>
      </c>
      <c r="X45" s="735">
        <v>2828217.4003241262</v>
      </c>
      <c r="Y45" s="735">
        <v>11018.68342586124</v>
      </c>
      <c r="Z45" s="735">
        <v>5003112.4210428232</v>
      </c>
      <c r="AA45" s="735">
        <v>27385924.942865182</v>
      </c>
      <c r="AB45" s="735">
        <v>2846693.5303997137</v>
      </c>
    </row>
    <row r="46" spans="1:28" ht="13.7" customHeight="1">
      <c r="A46" s="121"/>
      <c r="B46" s="62" t="s">
        <v>680</v>
      </c>
      <c r="C46" s="121"/>
      <c r="D46" s="801"/>
      <c r="E46" s="756">
        <v>41568621.025718123</v>
      </c>
      <c r="F46" s="735">
        <v>30941263.851847466</v>
      </c>
      <c r="G46" s="735">
        <v>23973940.102207549</v>
      </c>
      <c r="H46" s="735">
        <v>1197214.0986569733</v>
      </c>
      <c r="I46" s="736">
        <v>174208.45536842107</v>
      </c>
      <c r="J46" s="735">
        <v>8031246.7176833823</v>
      </c>
      <c r="K46" s="735">
        <v>14571270.830498777</v>
      </c>
      <c r="L46" s="735">
        <v>5288718.9842674844</v>
      </c>
      <c r="M46" s="735">
        <v>954365.43526247807</v>
      </c>
      <c r="N46" s="121"/>
      <c r="O46" s="62" t="s">
        <v>680</v>
      </c>
      <c r="P46" s="121"/>
      <c r="Q46" s="122"/>
      <c r="R46" s="735">
        <v>340640.38636915362</v>
      </c>
      <c r="S46" s="735">
        <v>1778785.3679287899</v>
      </c>
      <c r="T46" s="735">
        <v>1651442.2703863387</v>
      </c>
      <c r="U46" s="735">
        <v>526874.97936411982</v>
      </c>
      <c r="V46" s="735">
        <v>36610.54495660391</v>
      </c>
      <c r="W46" s="735">
        <v>1678604.7653724179</v>
      </c>
      <c r="X46" s="735">
        <v>457454.77431836526</v>
      </c>
      <c r="Y46" s="735">
        <v>5136.8517753527494</v>
      </c>
      <c r="Z46" s="735">
        <v>1216013.1392786996</v>
      </c>
      <c r="AA46" s="735">
        <v>11021865.61210965</v>
      </c>
      <c r="AB46" s="735">
        <v>394508.4382389774</v>
      </c>
    </row>
    <row r="47" spans="1:28" ht="13.7" customHeight="1">
      <c r="A47" s="121"/>
      <c r="B47" s="62" t="s">
        <v>682</v>
      </c>
      <c r="C47" s="121"/>
      <c r="D47" s="801"/>
      <c r="E47" s="756">
        <v>92192691.993021026</v>
      </c>
      <c r="F47" s="735">
        <v>76791128.305671036</v>
      </c>
      <c r="G47" s="735">
        <v>60119354.746542484</v>
      </c>
      <c r="H47" s="735">
        <v>2149444.4801699314</v>
      </c>
      <c r="I47" s="735">
        <v>325465.53319822962</v>
      </c>
      <c r="J47" s="735">
        <v>25580519.084095784</v>
      </c>
      <c r="K47" s="735">
        <v>32063925.649078555</v>
      </c>
      <c r="L47" s="735">
        <v>11898177.780674599</v>
      </c>
      <c r="M47" s="735">
        <v>2024085.7222858435</v>
      </c>
      <c r="N47" s="121"/>
      <c r="O47" s="62" t="s">
        <v>682</v>
      </c>
      <c r="P47" s="121"/>
      <c r="Q47" s="122"/>
      <c r="R47" s="735">
        <v>904727.20081202337</v>
      </c>
      <c r="S47" s="735">
        <v>3062364.8785702032</v>
      </c>
      <c r="T47" s="735">
        <v>4446856.6206407594</v>
      </c>
      <c r="U47" s="735">
        <v>845807.4728066494</v>
      </c>
      <c r="V47" s="735">
        <v>614335.88555912569</v>
      </c>
      <c r="W47" s="735">
        <v>4773595.7784539117</v>
      </c>
      <c r="X47" s="735">
        <v>1254007.2718066559</v>
      </c>
      <c r="Y47" s="735">
        <v>20941.602149006543</v>
      </c>
      <c r="Z47" s="735">
        <v>3498646.904498247</v>
      </c>
      <c r="AA47" s="735">
        <v>15745159.888150379</v>
      </c>
      <c r="AB47" s="735">
        <v>343596.20080030948</v>
      </c>
    </row>
    <row r="48" spans="1:28" ht="13.7" customHeight="1">
      <c r="A48" s="661"/>
      <c r="B48" s="62" t="s">
        <v>684</v>
      </c>
      <c r="C48" s="661"/>
      <c r="D48" s="801"/>
      <c r="E48" s="756">
        <v>174547406.89068127</v>
      </c>
      <c r="F48" s="735">
        <v>155485358.51633635</v>
      </c>
      <c r="G48" s="735">
        <v>122618742.695162</v>
      </c>
      <c r="H48" s="735">
        <v>5422045.2905174084</v>
      </c>
      <c r="I48" s="735">
        <v>632692.43114408618</v>
      </c>
      <c r="J48" s="735">
        <v>54297951.270470574</v>
      </c>
      <c r="K48" s="735">
        <v>62266053.703029901</v>
      </c>
      <c r="L48" s="735">
        <v>24055419.370159592</v>
      </c>
      <c r="M48" s="735">
        <v>5068939.5334579693</v>
      </c>
      <c r="N48" s="661"/>
      <c r="O48" s="62" t="s">
        <v>684</v>
      </c>
      <c r="P48" s="661"/>
      <c r="Q48" s="122"/>
      <c r="R48" s="735">
        <v>1493365.7751497212</v>
      </c>
      <c r="S48" s="735">
        <v>4627399.7645667559</v>
      </c>
      <c r="T48" s="735">
        <v>10330815.829764308</v>
      </c>
      <c r="U48" s="735">
        <v>2184153.7564813099</v>
      </c>
      <c r="V48" s="735">
        <v>350744.71073952748</v>
      </c>
      <c r="W48" s="735">
        <v>8811196.4510148056</v>
      </c>
      <c r="X48" s="735">
        <v>2850400.7114238716</v>
      </c>
      <c r="Y48" s="735">
        <v>84196.976646342533</v>
      </c>
      <c r="Z48" s="735">
        <v>5876598.7629445931</v>
      </c>
      <c r="AA48" s="735">
        <v>20471803.765512772</v>
      </c>
      <c r="AB48" s="735">
        <v>1409755.3911679629</v>
      </c>
    </row>
    <row r="49" spans="1:40" ht="13.7" customHeight="1">
      <c r="A49" s="661"/>
      <c r="B49" s="62" t="s">
        <v>686</v>
      </c>
      <c r="C49" s="661"/>
      <c r="D49" s="801"/>
      <c r="E49" s="756">
        <v>210540739.36234233</v>
      </c>
      <c r="F49" s="735">
        <v>199059908.27801937</v>
      </c>
      <c r="G49" s="735">
        <v>166995670.46721855</v>
      </c>
      <c r="H49" s="735">
        <v>8399615.3193878457</v>
      </c>
      <c r="I49" s="735">
        <v>1800581.603533539</v>
      </c>
      <c r="J49" s="735">
        <v>94503071.858564094</v>
      </c>
      <c r="K49" s="735">
        <v>62292401.685733199</v>
      </c>
      <c r="L49" s="735">
        <v>19766503.044147488</v>
      </c>
      <c r="M49" s="735">
        <v>4722323.2660354879</v>
      </c>
      <c r="N49" s="661"/>
      <c r="O49" s="62" t="s">
        <v>686</v>
      </c>
      <c r="P49" s="661"/>
      <c r="Q49" s="122"/>
      <c r="R49" s="735">
        <v>1822504.9827569104</v>
      </c>
      <c r="S49" s="735">
        <v>2956622.7486173948</v>
      </c>
      <c r="T49" s="735">
        <v>7606827.5826773141</v>
      </c>
      <c r="U49" s="735">
        <v>1790176.7365041801</v>
      </c>
      <c r="V49" s="735">
        <v>868047.7275561922</v>
      </c>
      <c r="W49" s="735">
        <v>12297734.766653294</v>
      </c>
      <c r="X49" s="735">
        <v>4329577.3404623922</v>
      </c>
      <c r="Y49" s="735">
        <v>509865.59689848643</v>
      </c>
      <c r="Z49" s="735">
        <v>7458291.8292924212</v>
      </c>
      <c r="AA49" s="735">
        <v>13585262.526454125</v>
      </c>
      <c r="AB49" s="735">
        <v>2104431.4421313033</v>
      </c>
    </row>
    <row r="50" spans="1:40" ht="13.7" customHeight="1">
      <c r="A50" s="661"/>
      <c r="B50" s="62" t="s">
        <v>688</v>
      </c>
      <c r="C50" s="661"/>
      <c r="D50" s="801"/>
      <c r="E50" s="756">
        <v>412506142.11840415</v>
      </c>
      <c r="F50" s="735">
        <v>395546148.03943551</v>
      </c>
      <c r="G50" s="735">
        <v>328150381.86783779</v>
      </c>
      <c r="H50" s="735">
        <v>10679503.925015641</v>
      </c>
      <c r="I50" s="735">
        <v>4131041.9581441837</v>
      </c>
      <c r="J50" s="735">
        <v>209939086.3510901</v>
      </c>
      <c r="K50" s="735">
        <v>103400749.63358784</v>
      </c>
      <c r="L50" s="735">
        <v>41248807.339330181</v>
      </c>
      <c r="M50" s="735">
        <v>13391782.075905548</v>
      </c>
      <c r="N50" s="661"/>
      <c r="O50" s="62" t="s">
        <v>688</v>
      </c>
      <c r="P50" s="661"/>
      <c r="Q50" s="122"/>
      <c r="R50" s="735">
        <v>5603534.5019758185</v>
      </c>
      <c r="S50" s="735">
        <v>4364718.0015428783</v>
      </c>
      <c r="T50" s="735">
        <v>13748030.850534622</v>
      </c>
      <c r="U50" s="735">
        <v>3393436.2901099282</v>
      </c>
      <c r="V50" s="735">
        <v>747305.61926139204</v>
      </c>
      <c r="W50" s="735">
        <v>26146958.832267992</v>
      </c>
      <c r="X50" s="735">
        <v>13243444.737579165</v>
      </c>
      <c r="Y50" s="735">
        <v>180356.4176810424</v>
      </c>
      <c r="Z50" s="735">
        <v>12723157.677007763</v>
      </c>
      <c r="AA50" s="735">
        <v>22239708.958145984</v>
      </c>
      <c r="AB50" s="735">
        <v>5279714.8791775387</v>
      </c>
    </row>
    <row r="51" spans="1:40" ht="13.7" customHeight="1">
      <c r="A51" s="661"/>
      <c r="B51" s="62" t="s">
        <v>690</v>
      </c>
      <c r="C51" s="661"/>
      <c r="D51" s="801"/>
      <c r="E51" s="756">
        <v>177825099.09065524</v>
      </c>
      <c r="F51" s="735">
        <v>172019614.55762652</v>
      </c>
      <c r="G51" s="735">
        <v>151096810.71890053</v>
      </c>
      <c r="H51" s="735">
        <v>5484912.7717311475</v>
      </c>
      <c r="I51" s="735">
        <v>5000833.2630000012</v>
      </c>
      <c r="J51" s="735">
        <v>98873015.655191392</v>
      </c>
      <c r="K51" s="735">
        <v>41738049.028978013</v>
      </c>
      <c r="L51" s="735">
        <v>12477779.885424651</v>
      </c>
      <c r="M51" s="735">
        <v>3654961.7993601849</v>
      </c>
      <c r="N51" s="661"/>
      <c r="O51" s="62" t="s">
        <v>690</v>
      </c>
      <c r="P51" s="661"/>
      <c r="Q51" s="122"/>
      <c r="R51" s="735">
        <v>1354706.8134971797</v>
      </c>
      <c r="S51" s="735">
        <v>1182416.6689310726</v>
      </c>
      <c r="T51" s="735">
        <v>5204581.9250077931</v>
      </c>
      <c r="U51" s="735">
        <v>805914.61693138094</v>
      </c>
      <c r="V51" s="735">
        <v>275198.06169703917</v>
      </c>
      <c r="W51" s="735">
        <v>8445023.953301331</v>
      </c>
      <c r="X51" s="735">
        <v>3613404.3927065562</v>
      </c>
      <c r="Y51" s="735">
        <v>261581.23072852255</v>
      </c>
      <c r="Z51" s="735">
        <v>4570038.3298662575</v>
      </c>
      <c r="AA51" s="735">
        <v>6594226.2663365351</v>
      </c>
      <c r="AB51" s="735">
        <v>788741.73330783949</v>
      </c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</row>
    <row r="52" spans="1:40" ht="13.7" customHeight="1">
      <c r="A52" s="661"/>
      <c r="B52" s="62" t="s">
        <v>692</v>
      </c>
      <c r="C52" s="661"/>
      <c r="D52" s="801"/>
      <c r="E52" s="756">
        <v>182203539.48509005</v>
      </c>
      <c r="F52" s="735">
        <v>176860992.60708579</v>
      </c>
      <c r="G52" s="735">
        <v>135104805.82817644</v>
      </c>
      <c r="H52" s="735">
        <v>3025551.2991997492</v>
      </c>
      <c r="I52" s="735">
        <v>4517342.5430000005</v>
      </c>
      <c r="J52" s="735">
        <v>80221607.132903367</v>
      </c>
      <c r="K52" s="735">
        <v>47340304.853073299</v>
      </c>
      <c r="L52" s="735">
        <v>19717247.612220157</v>
      </c>
      <c r="M52" s="735">
        <v>3677753.5741528687</v>
      </c>
      <c r="N52" s="661"/>
      <c r="O52" s="62" t="s">
        <v>692</v>
      </c>
      <c r="P52" s="661"/>
      <c r="Q52" s="122"/>
      <c r="R52" s="735">
        <v>5000991.2935506059</v>
      </c>
      <c r="S52" s="735">
        <v>1914923.7824605873</v>
      </c>
      <c r="T52" s="735">
        <v>7441590.1164549366</v>
      </c>
      <c r="U52" s="735">
        <v>936876.52260095091</v>
      </c>
      <c r="V52" s="735">
        <v>745112.3230002108</v>
      </c>
      <c r="W52" s="735">
        <v>22038939.166689295</v>
      </c>
      <c r="X52" s="735">
        <v>14518078.314999999</v>
      </c>
      <c r="Y52" s="735">
        <v>22924.826142857135</v>
      </c>
      <c r="Z52" s="735">
        <v>7497936.0255464371</v>
      </c>
      <c r="AA52" s="735">
        <v>7113323.0820042053</v>
      </c>
      <c r="AB52" s="735">
        <v>1770776.2040000001</v>
      </c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</row>
    <row r="53" spans="1:40" ht="13.7" customHeight="1">
      <c r="A53" s="661"/>
      <c r="B53" s="62" t="s">
        <v>694</v>
      </c>
      <c r="C53" s="661"/>
      <c r="D53" s="801"/>
      <c r="E53" s="756">
        <v>413597802.84000003</v>
      </c>
      <c r="F53" s="735">
        <v>408332419.53800011</v>
      </c>
      <c r="G53" s="735">
        <v>349227002.67699999</v>
      </c>
      <c r="H53" s="735">
        <v>10899370.912999999</v>
      </c>
      <c r="I53" s="735">
        <v>4476861.4019999998</v>
      </c>
      <c r="J53" s="735">
        <v>239089576.28100005</v>
      </c>
      <c r="K53" s="735">
        <v>94761194.081000015</v>
      </c>
      <c r="L53" s="735">
        <v>26102728.181000002</v>
      </c>
      <c r="M53" s="735">
        <v>8342896.5130000012</v>
      </c>
      <c r="N53" s="661"/>
      <c r="O53" s="62" t="s">
        <v>694</v>
      </c>
      <c r="P53" s="661"/>
      <c r="Q53" s="122"/>
      <c r="R53" s="735">
        <v>5264668.4220000003</v>
      </c>
      <c r="S53" s="735">
        <v>614192.17399999988</v>
      </c>
      <c r="T53" s="735">
        <v>9523245.1280000005</v>
      </c>
      <c r="U53" s="735">
        <v>2174642.858</v>
      </c>
      <c r="V53" s="735">
        <v>183083.08599999998</v>
      </c>
      <c r="W53" s="735">
        <v>33002688.680000007</v>
      </c>
      <c r="X53" s="735">
        <v>23672022.143999998</v>
      </c>
      <c r="Y53" s="735">
        <v>61941.618000000009</v>
      </c>
      <c r="Z53" s="735">
        <v>9268724.9179999996</v>
      </c>
      <c r="AA53" s="735">
        <v>7802659.6699999999</v>
      </c>
      <c r="AB53" s="735">
        <v>2537276.3679999998</v>
      </c>
    </row>
    <row r="54" spans="1:40" ht="13.7" customHeight="1">
      <c r="A54" s="661"/>
      <c r="B54" s="62" t="s">
        <v>696</v>
      </c>
      <c r="C54" s="661"/>
      <c r="D54" s="801"/>
      <c r="E54" s="756">
        <v>172779519.71900001</v>
      </c>
      <c r="F54" s="735">
        <v>170523623.736</v>
      </c>
      <c r="G54" s="735">
        <v>131159315.962</v>
      </c>
      <c r="H54" s="735">
        <v>1254847.5729999999</v>
      </c>
      <c r="I54" s="735">
        <v>9016852.1190000009</v>
      </c>
      <c r="J54" s="735">
        <v>56509254.64100001</v>
      </c>
      <c r="K54" s="735">
        <v>64378361.628999993</v>
      </c>
      <c r="L54" s="735">
        <v>19712053.865999997</v>
      </c>
      <c r="M54" s="735">
        <v>6904425.773</v>
      </c>
      <c r="N54" s="661"/>
      <c r="O54" s="62" t="s">
        <v>696</v>
      </c>
      <c r="P54" s="661"/>
      <c r="Q54" s="122"/>
      <c r="R54" s="735">
        <v>4589861.8329999996</v>
      </c>
      <c r="S54" s="735">
        <v>1215866.818</v>
      </c>
      <c r="T54" s="735">
        <v>6131549.4430000009</v>
      </c>
      <c r="U54" s="735">
        <v>805785.55299999984</v>
      </c>
      <c r="V54" s="735">
        <v>64564.446000000004</v>
      </c>
      <c r="W54" s="735">
        <v>19652253.908</v>
      </c>
      <c r="X54" s="735">
        <v>13707623.475</v>
      </c>
      <c r="Y54" s="735">
        <v>11743.64</v>
      </c>
      <c r="Z54" s="735">
        <v>5932886.7930000005</v>
      </c>
      <c r="AA54" s="735">
        <v>3778587.5290000001</v>
      </c>
      <c r="AB54" s="735">
        <v>1522691.5459999999</v>
      </c>
    </row>
    <row r="55" spans="1:40" ht="13.7" customHeight="1">
      <c r="A55" s="1045" t="s">
        <v>698</v>
      </c>
      <c r="B55" s="1045"/>
      <c r="C55" s="1045"/>
      <c r="D55" s="111"/>
      <c r="E55" s="756"/>
      <c r="F55" s="735"/>
      <c r="G55" s="735"/>
      <c r="H55" s="735"/>
      <c r="I55" s="735"/>
      <c r="J55" s="735"/>
      <c r="K55" s="735"/>
      <c r="L55" s="735"/>
      <c r="M55" s="735"/>
      <c r="N55" s="1045" t="s">
        <v>698</v>
      </c>
      <c r="O55" s="1045"/>
      <c r="P55" s="1045"/>
      <c r="Q55" s="2"/>
      <c r="R55" s="735"/>
      <c r="S55" s="735"/>
      <c r="T55" s="735"/>
      <c r="U55" s="735"/>
      <c r="V55" s="735"/>
      <c r="W55" s="735"/>
      <c r="X55" s="735"/>
      <c r="Y55" s="735"/>
      <c r="Z55" s="735"/>
      <c r="AA55" s="735"/>
      <c r="AB55" s="735"/>
    </row>
    <row r="56" spans="1:40" ht="13.7" customHeight="1">
      <c r="A56" s="108"/>
      <c r="B56" s="62" t="s">
        <v>679</v>
      </c>
      <c r="C56" s="108"/>
      <c r="D56" s="111"/>
      <c r="E56" s="756">
        <v>16769248.415421734</v>
      </c>
      <c r="F56" s="735">
        <v>11903683.378295142</v>
      </c>
      <c r="G56" s="735">
        <v>7119656.3801033907</v>
      </c>
      <c r="H56" s="735">
        <v>631520.47617416782</v>
      </c>
      <c r="I56" s="735">
        <v>27341.478827252671</v>
      </c>
      <c r="J56" s="735">
        <v>472024.68341144372</v>
      </c>
      <c r="K56" s="735">
        <v>5988769.741690523</v>
      </c>
      <c r="L56" s="735">
        <v>4480224.9895822192</v>
      </c>
      <c r="M56" s="735">
        <v>366080.20878692891</v>
      </c>
      <c r="N56" s="108"/>
      <c r="O56" s="62" t="s">
        <v>679</v>
      </c>
      <c r="P56" s="108"/>
      <c r="Q56" s="123"/>
      <c r="R56" s="735">
        <v>241890.58537885122</v>
      </c>
      <c r="S56" s="735">
        <v>1756535.9036932439</v>
      </c>
      <c r="T56" s="735">
        <v>1357572.5979438196</v>
      </c>
      <c r="U56" s="735">
        <v>757929.14971808484</v>
      </c>
      <c r="V56" s="735">
        <v>216.54406128802091</v>
      </c>
      <c r="W56" s="735">
        <v>303802.00860953296</v>
      </c>
      <c r="X56" s="735">
        <v>0</v>
      </c>
      <c r="Y56" s="736">
        <v>5675.758025836516</v>
      </c>
      <c r="Z56" s="735">
        <v>298126.25058369653</v>
      </c>
      <c r="AA56" s="735">
        <v>5662859.6014316408</v>
      </c>
      <c r="AB56" s="735">
        <v>797294.56430504087</v>
      </c>
    </row>
    <row r="57" spans="1:40" ht="13.7" customHeight="1">
      <c r="A57" s="6"/>
      <c r="B57" s="62" t="s">
        <v>680</v>
      </c>
      <c r="C57" s="6"/>
      <c r="D57" s="111"/>
      <c r="E57" s="756">
        <v>22814085.70297933</v>
      </c>
      <c r="F57" s="735">
        <v>14141973.630897559</v>
      </c>
      <c r="G57" s="735">
        <v>9060701.8858854305</v>
      </c>
      <c r="H57" s="735">
        <v>772767.77319172863</v>
      </c>
      <c r="I57" s="736">
        <v>16106.011080079574</v>
      </c>
      <c r="J57" s="735">
        <v>936438.30900460377</v>
      </c>
      <c r="K57" s="735">
        <v>7335389.7926090201</v>
      </c>
      <c r="L57" s="735">
        <v>4703919.3452474615</v>
      </c>
      <c r="M57" s="735">
        <v>41566.600165644762</v>
      </c>
      <c r="N57" s="6"/>
      <c r="O57" s="62" t="s">
        <v>680</v>
      </c>
      <c r="P57" s="6"/>
      <c r="Q57" s="2"/>
      <c r="R57" s="735">
        <v>37581.105480524857</v>
      </c>
      <c r="S57" s="735">
        <v>1791224.7348127069</v>
      </c>
      <c r="T57" s="735">
        <v>2234492.756397686</v>
      </c>
      <c r="U57" s="735">
        <v>599054.14839089697</v>
      </c>
      <c r="V57" s="735">
        <v>0</v>
      </c>
      <c r="W57" s="735">
        <v>377352.39976466645</v>
      </c>
      <c r="X57" s="735">
        <v>0</v>
      </c>
      <c r="Y57" s="735">
        <v>0</v>
      </c>
      <c r="Z57" s="735">
        <v>377352.39976466645</v>
      </c>
      <c r="AA57" s="735">
        <v>8672172.0720817763</v>
      </c>
      <c r="AB57" s="735">
        <v>60</v>
      </c>
    </row>
    <row r="58" spans="1:40" ht="13.7" customHeight="1">
      <c r="A58" s="661"/>
      <c r="B58" s="62" t="s">
        <v>682</v>
      </c>
      <c r="C58" s="661"/>
      <c r="D58" s="801"/>
      <c r="E58" s="756">
        <v>44636797.076779716</v>
      </c>
      <c r="F58" s="735">
        <v>30963991.443234656</v>
      </c>
      <c r="G58" s="735">
        <v>22602237.868847422</v>
      </c>
      <c r="H58" s="735">
        <v>2222292.3964612032</v>
      </c>
      <c r="I58" s="735">
        <v>110570.01973564422</v>
      </c>
      <c r="J58" s="735">
        <v>3677249.5856416947</v>
      </c>
      <c r="K58" s="735">
        <v>16592125.867008876</v>
      </c>
      <c r="L58" s="735">
        <v>7077474.9978457782</v>
      </c>
      <c r="M58" s="735">
        <v>674570.67608219129</v>
      </c>
      <c r="N58" s="661"/>
      <c r="O58" s="62" t="s">
        <v>682</v>
      </c>
      <c r="P58" s="661"/>
      <c r="Q58" s="122"/>
      <c r="R58" s="735">
        <v>405231.73272142973</v>
      </c>
      <c r="S58" s="735">
        <v>2226931.0837687249</v>
      </c>
      <c r="T58" s="735">
        <v>3075745.9415702177</v>
      </c>
      <c r="U58" s="735">
        <v>691399.51099968073</v>
      </c>
      <c r="V58" s="735">
        <v>3596.0527035321843</v>
      </c>
      <c r="W58" s="735">
        <v>1284278.5765414559</v>
      </c>
      <c r="X58" s="735">
        <v>5467.2089241386011</v>
      </c>
      <c r="Y58" s="735">
        <v>748.4777179487179</v>
      </c>
      <c r="Z58" s="735">
        <v>1278062.8898993686</v>
      </c>
      <c r="AA58" s="735">
        <v>14896180.802220706</v>
      </c>
      <c r="AB58" s="735">
        <v>1223375.1686755938</v>
      </c>
    </row>
    <row r="59" spans="1:40" ht="13.7" customHeight="1">
      <c r="A59" s="661"/>
      <c r="B59" s="62" t="s">
        <v>684</v>
      </c>
      <c r="C59" s="661"/>
      <c r="D59" s="801"/>
      <c r="E59" s="756">
        <v>83197141.617265999</v>
      </c>
      <c r="F59" s="735">
        <v>64617903.869317897</v>
      </c>
      <c r="G59" s="735">
        <v>48504199.953892305</v>
      </c>
      <c r="H59" s="735">
        <v>3005649.9103347636</v>
      </c>
      <c r="I59" s="735">
        <v>340804.76918805967</v>
      </c>
      <c r="J59" s="735">
        <v>15270235.120056113</v>
      </c>
      <c r="K59" s="735">
        <v>29887510.154313415</v>
      </c>
      <c r="L59" s="735">
        <v>12726436.205815012</v>
      </c>
      <c r="M59" s="735">
        <v>1339578.8605458648</v>
      </c>
      <c r="N59" s="661"/>
      <c r="O59" s="62" t="s">
        <v>684</v>
      </c>
      <c r="P59" s="661"/>
      <c r="Q59" s="122"/>
      <c r="R59" s="735">
        <v>955954.27259255096</v>
      </c>
      <c r="S59" s="735">
        <v>3856000.9193871398</v>
      </c>
      <c r="T59" s="735">
        <v>5340261.5281487592</v>
      </c>
      <c r="U59" s="735">
        <v>1149965.5880106091</v>
      </c>
      <c r="V59" s="735">
        <v>84675.037130086828</v>
      </c>
      <c r="W59" s="735">
        <v>3387267.7096105949</v>
      </c>
      <c r="X59" s="735">
        <v>189563.90362959713</v>
      </c>
      <c r="Y59" s="735">
        <v>34621.872969810502</v>
      </c>
      <c r="Z59" s="735">
        <v>3163081.9330111882</v>
      </c>
      <c r="AA59" s="735">
        <v>19128307.160007026</v>
      </c>
      <c r="AB59" s="735">
        <v>549069.41205886879</v>
      </c>
    </row>
    <row r="60" spans="1:40" ht="13.7" customHeight="1">
      <c r="A60" s="661"/>
      <c r="B60" s="62" t="s">
        <v>686</v>
      </c>
      <c r="C60" s="661"/>
      <c r="D60" s="801"/>
      <c r="E60" s="756">
        <v>95322622.195373029</v>
      </c>
      <c r="F60" s="735">
        <v>80880262.585191414</v>
      </c>
      <c r="G60" s="735">
        <v>60409377.101634614</v>
      </c>
      <c r="H60" s="735">
        <v>3275534.6984604471</v>
      </c>
      <c r="I60" s="735">
        <v>385160.45057066897</v>
      </c>
      <c r="J60" s="735">
        <v>21964441.812860075</v>
      </c>
      <c r="K60" s="735">
        <v>34784240.13974344</v>
      </c>
      <c r="L60" s="735">
        <v>16242220.457858523</v>
      </c>
      <c r="M60" s="735">
        <v>2324440.1409468134</v>
      </c>
      <c r="N60" s="661"/>
      <c r="O60" s="62" t="s">
        <v>686</v>
      </c>
      <c r="P60" s="661"/>
      <c r="Q60" s="122"/>
      <c r="R60" s="735">
        <v>1996787.0430148938</v>
      </c>
      <c r="S60" s="735">
        <v>3020780.5915411632</v>
      </c>
      <c r="T60" s="735">
        <v>7605979.4559224863</v>
      </c>
      <c r="U60" s="735">
        <v>1278685.7195752508</v>
      </c>
      <c r="V60" s="735">
        <v>15547.506857911361</v>
      </c>
      <c r="W60" s="735">
        <v>4228665.0256982604</v>
      </c>
      <c r="X60" s="735">
        <v>848681.09470196033</v>
      </c>
      <c r="Y60" s="735">
        <v>24958.657835979997</v>
      </c>
      <c r="Z60" s="735">
        <v>3355025.2731603202</v>
      </c>
      <c r="AA60" s="735">
        <v>16075989.687103961</v>
      </c>
      <c r="AB60" s="735">
        <v>1633630.0769223215</v>
      </c>
    </row>
    <row r="61" spans="1:40" ht="13.7" customHeight="1">
      <c r="A61" s="661"/>
      <c r="B61" s="62" t="s">
        <v>688</v>
      </c>
      <c r="C61" s="661"/>
      <c r="D61" s="801"/>
      <c r="E61" s="756">
        <v>234593671.13237965</v>
      </c>
      <c r="F61" s="735">
        <v>215678042.20614019</v>
      </c>
      <c r="G61" s="735">
        <v>166988084.83276957</v>
      </c>
      <c r="H61" s="735">
        <v>6902113.0141912354</v>
      </c>
      <c r="I61" s="735">
        <v>3692086.3732899628</v>
      </c>
      <c r="J61" s="735">
        <v>81223248.144773886</v>
      </c>
      <c r="K61" s="735">
        <v>75170637.300514892</v>
      </c>
      <c r="L61" s="735">
        <v>31974625.842834048</v>
      </c>
      <c r="M61" s="735">
        <v>9389151.0205036923</v>
      </c>
      <c r="N61" s="661"/>
      <c r="O61" s="62" t="s">
        <v>688</v>
      </c>
      <c r="P61" s="661"/>
      <c r="Q61" s="122"/>
      <c r="R61" s="735">
        <v>3251654.1862080977</v>
      </c>
      <c r="S61" s="735">
        <v>4160946.6937773218</v>
      </c>
      <c r="T61" s="735">
        <v>12006120.06257811</v>
      </c>
      <c r="U61" s="735">
        <v>2596561.4461589153</v>
      </c>
      <c r="V61" s="735">
        <v>570192.43360794894</v>
      </c>
      <c r="W61" s="735">
        <v>16715331.530536102</v>
      </c>
      <c r="X61" s="735">
        <v>4127489.5022192928</v>
      </c>
      <c r="Y61" s="735">
        <v>625722.38624780241</v>
      </c>
      <c r="Z61" s="735">
        <v>11962119.642069006</v>
      </c>
      <c r="AA61" s="735">
        <v>21996244.392063364</v>
      </c>
      <c r="AB61" s="735">
        <v>3080615.4658238851</v>
      </c>
    </row>
    <row r="62" spans="1:40" ht="13.7" customHeight="1">
      <c r="A62" s="661"/>
      <c r="B62" s="62" t="s">
        <v>690</v>
      </c>
      <c r="C62" s="661"/>
      <c r="D62" s="801"/>
      <c r="E62" s="756">
        <v>131127679.01738842</v>
      </c>
      <c r="F62" s="735">
        <v>125450281.06418732</v>
      </c>
      <c r="G62" s="735">
        <v>104171096.10089245</v>
      </c>
      <c r="H62" s="735">
        <v>2788469.1163002765</v>
      </c>
      <c r="I62" s="735">
        <v>764472.45168198342</v>
      </c>
      <c r="J62" s="735">
        <v>60423551.253509358</v>
      </c>
      <c r="K62" s="735">
        <v>40194603.279400833</v>
      </c>
      <c r="L62" s="735">
        <v>14325197.725758292</v>
      </c>
      <c r="M62" s="735">
        <v>4475547.2526962459</v>
      </c>
      <c r="N62" s="661"/>
      <c r="O62" s="62" t="s">
        <v>690</v>
      </c>
      <c r="P62" s="661"/>
      <c r="Q62" s="122"/>
      <c r="R62" s="735">
        <v>1733933.6439896303</v>
      </c>
      <c r="S62" s="735">
        <v>1180789.7981020883</v>
      </c>
      <c r="T62" s="735">
        <v>5053965.7469921038</v>
      </c>
      <c r="U62" s="735">
        <v>1074111.529429059</v>
      </c>
      <c r="V62" s="735">
        <v>806849.754549162</v>
      </c>
      <c r="W62" s="735">
        <v>6953987.2375364993</v>
      </c>
      <c r="X62" s="735">
        <v>1817153.6123240355</v>
      </c>
      <c r="Y62" s="735">
        <v>63343.382921571058</v>
      </c>
      <c r="Z62" s="735">
        <v>5073490.2422908917</v>
      </c>
      <c r="AA62" s="735">
        <v>7332235.4516996816</v>
      </c>
      <c r="AB62" s="735">
        <v>1654837.4984985131</v>
      </c>
    </row>
    <row r="63" spans="1:40" ht="13.7" customHeight="1">
      <c r="A63" s="661"/>
      <c r="B63" s="62" t="s">
        <v>692</v>
      </c>
      <c r="C63" s="661"/>
      <c r="D63" s="801"/>
      <c r="E63" s="756">
        <v>219660433.59477487</v>
      </c>
      <c r="F63" s="735">
        <v>209163641.43802333</v>
      </c>
      <c r="G63" s="735">
        <v>179988885.61889356</v>
      </c>
      <c r="H63" s="735">
        <v>8878744.6970683038</v>
      </c>
      <c r="I63" s="735">
        <v>3564843.2732420419</v>
      </c>
      <c r="J63" s="735">
        <v>108195031.60775708</v>
      </c>
      <c r="K63" s="735">
        <v>59350266.040826164</v>
      </c>
      <c r="L63" s="735">
        <v>18526425.317195937</v>
      </c>
      <c r="M63" s="735">
        <v>5653599.4179126304</v>
      </c>
      <c r="N63" s="661"/>
      <c r="O63" s="62" t="s">
        <v>692</v>
      </c>
      <c r="P63" s="661"/>
      <c r="Q63" s="122"/>
      <c r="R63" s="735">
        <v>2731953.7688387758</v>
      </c>
      <c r="S63" s="735">
        <v>1706791.6400609158</v>
      </c>
      <c r="T63" s="735">
        <v>6301890.891979469</v>
      </c>
      <c r="U63" s="735">
        <v>1763341.6918339168</v>
      </c>
      <c r="V63" s="735">
        <v>368847.90657023323</v>
      </c>
      <c r="W63" s="735">
        <v>10648330.501933666</v>
      </c>
      <c r="X63" s="735">
        <v>4748213.9051195597</v>
      </c>
      <c r="Y63" s="735">
        <v>273605.76172852248</v>
      </c>
      <c r="Z63" s="735">
        <v>5626510.8350855913</v>
      </c>
      <c r="AA63" s="735">
        <v>12197306.074971138</v>
      </c>
      <c r="AB63" s="735">
        <v>1700513.918219608</v>
      </c>
    </row>
    <row r="64" spans="1:40" ht="13.7" customHeight="1">
      <c r="A64" s="661"/>
      <c r="B64" s="62" t="s">
        <v>694</v>
      </c>
      <c r="C64" s="661"/>
      <c r="D64" s="801"/>
      <c r="E64" s="756">
        <v>334366420.52311748</v>
      </c>
      <c r="F64" s="735">
        <v>323721271.31404287</v>
      </c>
      <c r="G64" s="735">
        <v>269749661.88184142</v>
      </c>
      <c r="H64" s="735">
        <v>8581640.9729343597</v>
      </c>
      <c r="I64" s="735">
        <v>4976044.0961750001</v>
      </c>
      <c r="J64" s="735">
        <v>167070570.07513979</v>
      </c>
      <c r="K64" s="735">
        <v>89121406.737592131</v>
      </c>
      <c r="L64" s="735">
        <v>31168947.108886454</v>
      </c>
      <c r="M64" s="735">
        <v>10894381.793708645</v>
      </c>
      <c r="N64" s="661"/>
      <c r="O64" s="62" t="s">
        <v>694</v>
      </c>
      <c r="P64" s="661"/>
      <c r="Q64" s="122"/>
      <c r="R64" s="735">
        <v>4081823.8888390413</v>
      </c>
      <c r="S64" s="735">
        <v>3214918.931862765</v>
      </c>
      <c r="T64" s="735">
        <v>9389424.3838493805</v>
      </c>
      <c r="U64" s="735">
        <v>1870941.0776956452</v>
      </c>
      <c r="V64" s="735">
        <v>1717457.0329309802</v>
      </c>
      <c r="W64" s="735">
        <v>22802662.323315065</v>
      </c>
      <c r="X64" s="735">
        <v>11878885.070702549</v>
      </c>
      <c r="Y64" s="735">
        <v>59477.626000000004</v>
      </c>
      <c r="Z64" s="735">
        <v>10864299.626612514</v>
      </c>
      <c r="AA64" s="735">
        <v>13670221.14979443</v>
      </c>
      <c r="AB64" s="735">
        <v>3025071.9407198089</v>
      </c>
    </row>
    <row r="65" spans="1:28" ht="13.7" customHeight="1" thickBot="1">
      <c r="A65" s="662"/>
      <c r="B65" s="63" t="s">
        <v>696</v>
      </c>
      <c r="C65" s="662"/>
      <c r="D65" s="1005"/>
      <c r="E65" s="754">
        <v>821607186.729231</v>
      </c>
      <c r="F65" s="751">
        <v>810833898.56802571</v>
      </c>
      <c r="G65" s="751">
        <v>676530996.65702558</v>
      </c>
      <c r="H65" s="751">
        <v>13966379.913999995</v>
      </c>
      <c r="I65" s="751">
        <v>21590558.430000003</v>
      </c>
      <c r="J65" s="751">
        <v>420084446.73799998</v>
      </c>
      <c r="K65" s="751">
        <v>220889611.57502571</v>
      </c>
      <c r="L65" s="751">
        <v>56315234.418000013</v>
      </c>
      <c r="M65" s="751">
        <v>17220245.736999996</v>
      </c>
      <c r="N65" s="662"/>
      <c r="O65" s="63" t="s">
        <v>696</v>
      </c>
      <c r="P65" s="662"/>
      <c r="Q65" s="124"/>
      <c r="R65" s="751">
        <v>13750268.652999999</v>
      </c>
      <c r="S65" s="751">
        <v>1972607.8219999997</v>
      </c>
      <c r="T65" s="751">
        <v>19772063.928000003</v>
      </c>
      <c r="U65" s="751">
        <v>3208916.7280000015</v>
      </c>
      <c r="V65" s="751">
        <v>391131.55</v>
      </c>
      <c r="W65" s="751">
        <v>77987667.493000001</v>
      </c>
      <c r="X65" s="751">
        <v>56858776.264999978</v>
      </c>
      <c r="Y65" s="751">
        <v>81553.52</v>
      </c>
      <c r="Z65" s="751">
        <v>21047337.708000004</v>
      </c>
      <c r="AA65" s="751">
        <v>16107005.849205129</v>
      </c>
      <c r="AB65" s="751">
        <v>5333717.688000001</v>
      </c>
    </row>
    <row r="66" spans="1:28" s="273" customFormat="1" ht="30" customHeight="1">
      <c r="A66" s="272"/>
      <c r="B66" s="272"/>
      <c r="C66" s="272"/>
      <c r="D66" s="272"/>
      <c r="E66" s="272"/>
      <c r="F66" s="272"/>
      <c r="G66" s="272"/>
      <c r="H66" s="272"/>
      <c r="K66" s="274"/>
      <c r="L66" s="274"/>
      <c r="M66" s="274"/>
      <c r="N66" s="1074" t="s">
        <v>1093</v>
      </c>
      <c r="O66" s="1074"/>
      <c r="P66" s="1074"/>
      <c r="Q66" s="1074"/>
      <c r="R66" s="1074"/>
      <c r="S66" s="1074"/>
      <c r="T66" s="1074"/>
      <c r="U66" s="1074"/>
      <c r="V66" s="1074"/>
      <c r="W66" s="1074" t="s">
        <v>1092</v>
      </c>
      <c r="X66" s="1074"/>
      <c r="Y66" s="1074"/>
      <c r="Z66" s="1074"/>
      <c r="AA66" s="1116"/>
      <c r="AB66" s="1116"/>
    </row>
    <row r="67" spans="1:28" ht="12.75" customHeight="1">
      <c r="K67" s="108"/>
      <c r="L67" s="108"/>
      <c r="M67" s="108"/>
    </row>
    <row r="68" spans="1:28">
      <c r="K68" s="108"/>
      <c r="L68" s="108"/>
      <c r="M68" s="108"/>
    </row>
    <row r="69" spans="1:28">
      <c r="K69" s="108"/>
      <c r="L69" s="108"/>
      <c r="M69" s="108"/>
    </row>
    <row r="70" spans="1:28" ht="15">
      <c r="A70" s="104"/>
      <c r="B70" s="104"/>
      <c r="C70" s="104"/>
      <c r="D70" s="104"/>
      <c r="K70" s="108"/>
      <c r="L70" s="108"/>
      <c r="M70" s="108"/>
      <c r="N70" s="104"/>
      <c r="O70" s="104"/>
      <c r="P70" s="104"/>
      <c r="Q70" s="104"/>
    </row>
    <row r="71" spans="1:28" ht="15">
      <c r="A71" s="104"/>
      <c r="B71" s="104"/>
      <c r="C71" s="104"/>
      <c r="D71" s="104"/>
      <c r="K71" s="108"/>
      <c r="L71" s="108"/>
      <c r="M71" s="108"/>
      <c r="N71" s="104"/>
      <c r="O71" s="104"/>
      <c r="P71" s="104"/>
      <c r="Q71" s="104"/>
    </row>
    <row r="72" spans="1:28" ht="15">
      <c r="A72" s="104"/>
      <c r="B72" s="104"/>
      <c r="C72" s="104"/>
      <c r="D72" s="104"/>
      <c r="K72" s="108"/>
      <c r="L72" s="108"/>
      <c r="M72" s="108"/>
      <c r="N72" s="104"/>
      <c r="O72" s="104"/>
      <c r="P72" s="104"/>
      <c r="Q72" s="104"/>
    </row>
    <row r="73" spans="1:28" ht="15">
      <c r="A73" s="104"/>
      <c r="B73" s="104"/>
      <c r="C73" s="104"/>
      <c r="D73" s="104"/>
      <c r="K73" s="108"/>
      <c r="L73" s="108"/>
      <c r="M73" s="108"/>
      <c r="N73" s="104"/>
      <c r="O73" s="104"/>
      <c r="P73" s="104"/>
      <c r="Q73" s="104"/>
    </row>
    <row r="74" spans="1:28" ht="15">
      <c r="A74" s="104"/>
      <c r="B74" s="104"/>
      <c r="C74" s="104"/>
      <c r="D74" s="104"/>
      <c r="K74" s="108"/>
      <c r="L74" s="108"/>
      <c r="M74" s="108"/>
      <c r="N74" s="104"/>
      <c r="O74" s="104"/>
      <c r="P74" s="104"/>
      <c r="Q74" s="104"/>
    </row>
  </sheetData>
  <mergeCells count="65">
    <mergeCell ref="W66:AB66"/>
    <mergeCell ref="N24:P24"/>
    <mergeCell ref="A22:C22"/>
    <mergeCell ref="N22:P22"/>
    <mergeCell ref="AB3:AB5"/>
    <mergeCell ref="N10:P10"/>
    <mergeCell ref="A11:C11"/>
    <mergeCell ref="N11:P11"/>
    <mergeCell ref="A14:C14"/>
    <mergeCell ref="N14:P14"/>
    <mergeCell ref="A13:C13"/>
    <mergeCell ref="N9:P9"/>
    <mergeCell ref="N13:P13"/>
    <mergeCell ref="N8:P8"/>
    <mergeCell ref="A12:C12"/>
    <mergeCell ref="A9:C9"/>
    <mergeCell ref="N6:P6"/>
    <mergeCell ref="N3:P5"/>
    <mergeCell ref="R4:V4"/>
    <mergeCell ref="A7:C7"/>
    <mergeCell ref="AA3:AA5"/>
    <mergeCell ref="A3:C5"/>
    <mergeCell ref="A6:C6"/>
    <mergeCell ref="E3:E5"/>
    <mergeCell ref="F4:F5"/>
    <mergeCell ref="L4:M4"/>
    <mergeCell ref="R3:Z3"/>
    <mergeCell ref="W4:Z4"/>
    <mergeCell ref="A33:C33"/>
    <mergeCell ref="N26:P26"/>
    <mergeCell ref="N33:P33"/>
    <mergeCell ref="I1:M1"/>
    <mergeCell ref="G4:K4"/>
    <mergeCell ref="F3:M3"/>
    <mergeCell ref="N19:P19"/>
    <mergeCell ref="A19:C19"/>
    <mergeCell ref="A18:C18"/>
    <mergeCell ref="A17:C17"/>
    <mergeCell ref="A8:C8"/>
    <mergeCell ref="A10:C10"/>
    <mergeCell ref="N1:V1"/>
    <mergeCell ref="N7:P7"/>
    <mergeCell ref="A1:H1"/>
    <mergeCell ref="A26:C26"/>
    <mergeCell ref="N66:V66"/>
    <mergeCell ref="N44:P44"/>
    <mergeCell ref="A44:C44"/>
    <mergeCell ref="N55:P55"/>
    <mergeCell ref="A55:C55"/>
    <mergeCell ref="A23:C23"/>
    <mergeCell ref="A25:C25"/>
    <mergeCell ref="N23:P23"/>
    <mergeCell ref="N25:P25"/>
    <mergeCell ref="N12:P12"/>
    <mergeCell ref="A15:C15"/>
    <mergeCell ref="N15:P15"/>
    <mergeCell ref="A16:C16"/>
    <mergeCell ref="N16:P16"/>
    <mergeCell ref="N17:P17"/>
    <mergeCell ref="N20:P20"/>
    <mergeCell ref="A20:C20"/>
    <mergeCell ref="N18:P18"/>
    <mergeCell ref="A21:C21"/>
    <mergeCell ref="N21:P21"/>
    <mergeCell ref="A24:C2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L60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7" width="21.85546875" style="104" customWidth="1"/>
    <col min="8" max="12" width="18.28515625" style="104" customWidth="1"/>
    <col min="13" max="16384" width="9.140625" style="104"/>
  </cols>
  <sheetData>
    <row r="1" spans="1:12" s="103" customFormat="1" ht="35.1" customHeight="1">
      <c r="A1" s="1070" t="s">
        <v>517</v>
      </c>
      <c r="B1" s="1070"/>
      <c r="C1" s="1070"/>
      <c r="D1" s="1070"/>
      <c r="E1" s="1070"/>
      <c r="F1" s="1070"/>
      <c r="G1" s="1070"/>
      <c r="H1" s="1048" t="s">
        <v>1101</v>
      </c>
      <c r="I1" s="1048"/>
      <c r="J1" s="1048"/>
      <c r="K1" s="1048"/>
      <c r="L1" s="1048"/>
    </row>
    <row r="2" spans="1:12" ht="12.95" customHeight="1" thickBot="1">
      <c r="A2" s="711"/>
      <c r="B2" s="1002"/>
      <c r="C2" s="1002"/>
      <c r="D2" s="1003"/>
      <c r="E2" s="711"/>
      <c r="F2" s="711"/>
      <c r="G2" s="711"/>
      <c r="H2" s="711"/>
      <c r="I2" s="711"/>
      <c r="J2" s="711"/>
      <c r="K2" s="711"/>
      <c r="L2" s="107" t="s">
        <v>323</v>
      </c>
    </row>
    <row r="3" spans="1:12" ht="15" customHeight="1">
      <c r="A3" s="1060" t="s">
        <v>18</v>
      </c>
      <c r="B3" s="1060"/>
      <c r="C3" s="1060"/>
      <c r="D3" s="642"/>
      <c r="E3" s="1051" t="s">
        <v>1080</v>
      </c>
      <c r="F3" s="171" t="s">
        <v>179</v>
      </c>
      <c r="G3" s="171"/>
      <c r="H3" s="171"/>
      <c r="I3" s="171"/>
      <c r="J3" s="1136" t="s">
        <v>1081</v>
      </c>
      <c r="K3" s="1137"/>
      <c r="L3" s="1137"/>
    </row>
    <row r="4" spans="1:12" ht="15" customHeight="1">
      <c r="A4" s="1061"/>
      <c r="B4" s="1061"/>
      <c r="C4" s="1061"/>
      <c r="D4" s="642"/>
      <c r="E4" s="1052"/>
      <c r="F4" s="1130" t="s">
        <v>61</v>
      </c>
      <c r="G4" s="1130" t="s">
        <v>180</v>
      </c>
      <c r="H4" s="1139" t="s">
        <v>181</v>
      </c>
      <c r="I4" s="1130" t="s">
        <v>182</v>
      </c>
      <c r="J4" s="1130" t="s">
        <v>61</v>
      </c>
      <c r="K4" s="1130" t="s">
        <v>1083</v>
      </c>
      <c r="L4" s="1138" t="s">
        <v>1082</v>
      </c>
    </row>
    <row r="5" spans="1:12" ht="48.75" customHeight="1">
      <c r="A5" s="1062"/>
      <c r="B5" s="1062"/>
      <c r="C5" s="1062"/>
      <c r="D5" s="673"/>
      <c r="E5" s="1053"/>
      <c r="F5" s="1053"/>
      <c r="G5" s="1053"/>
      <c r="H5" s="1059"/>
      <c r="I5" s="1053"/>
      <c r="J5" s="1053"/>
      <c r="K5" s="1053"/>
      <c r="L5" s="1056"/>
    </row>
    <row r="6" spans="1:12" s="115" customFormat="1" ht="15.75" hidden="1" customHeight="1">
      <c r="A6" s="1066" t="s">
        <v>780</v>
      </c>
      <c r="B6" s="1066"/>
      <c r="C6" s="1066"/>
      <c r="D6" s="2"/>
      <c r="E6" s="112">
        <v>1151826185.799772</v>
      </c>
      <c r="F6" s="113">
        <v>893350322.77902472</v>
      </c>
      <c r="G6" s="113">
        <v>804470584.85440421</v>
      </c>
      <c r="H6" s="113">
        <v>57677724.437222272</v>
      </c>
      <c r="I6" s="113">
        <v>31202013.487398982</v>
      </c>
      <c r="J6" s="113">
        <v>258475863.02074483</v>
      </c>
      <c r="K6" s="113">
        <v>265380930.84711596</v>
      </c>
      <c r="L6" s="113">
        <v>-6905067.8263727287</v>
      </c>
    </row>
    <row r="7" spans="1:12" s="115" customFormat="1" ht="15.75" hidden="1" customHeight="1">
      <c r="A7" s="1045" t="s">
        <v>1202</v>
      </c>
      <c r="B7" s="1045"/>
      <c r="C7" s="1045"/>
      <c r="D7" s="2"/>
      <c r="E7" s="164" t="s">
        <v>9</v>
      </c>
      <c r="F7" s="164" t="s">
        <v>9</v>
      </c>
      <c r="G7" s="164" t="s">
        <v>9</v>
      </c>
      <c r="H7" s="164" t="s">
        <v>9</v>
      </c>
      <c r="I7" s="164" t="s">
        <v>9</v>
      </c>
      <c r="J7" s="164" t="s">
        <v>9</v>
      </c>
      <c r="K7" s="164" t="s">
        <v>9</v>
      </c>
      <c r="L7" s="164" t="s">
        <v>9</v>
      </c>
    </row>
    <row r="8" spans="1:12" s="115" customFormat="1" ht="15.75" hidden="1" customHeight="1">
      <c r="A8" s="1045" t="s">
        <v>1203</v>
      </c>
      <c r="B8" s="1045"/>
      <c r="C8" s="1045"/>
      <c r="D8" s="2"/>
      <c r="E8" s="158">
        <v>868414421.03194356</v>
      </c>
      <c r="F8" s="117">
        <v>646892774.75283229</v>
      </c>
      <c r="G8" s="117">
        <v>549642144.51203966</v>
      </c>
      <c r="H8" s="117">
        <v>67344228.417728901</v>
      </c>
      <c r="I8" s="117">
        <v>29906401.823062155</v>
      </c>
      <c r="J8" s="117">
        <v>221484047.46170244</v>
      </c>
      <c r="K8" s="117">
        <v>247400044.96104524</v>
      </c>
      <c r="L8" s="117">
        <v>-25915997.499343891</v>
      </c>
    </row>
    <row r="9" spans="1:12" s="115" customFormat="1" ht="15.75" hidden="1" customHeight="1">
      <c r="A9" s="1045" t="s">
        <v>1204</v>
      </c>
      <c r="B9" s="1045"/>
      <c r="C9" s="1045"/>
      <c r="D9" s="2"/>
      <c r="E9" s="158">
        <v>1050978800.6989181</v>
      </c>
      <c r="F9" s="117">
        <v>797727295.55094707</v>
      </c>
      <c r="G9" s="117">
        <v>683303155.25964534</v>
      </c>
      <c r="H9" s="117">
        <v>68486492.789971858</v>
      </c>
      <c r="I9" s="117">
        <v>45937647.501329675</v>
      </c>
      <c r="J9" s="117">
        <v>253251505.14797112</v>
      </c>
      <c r="K9" s="117">
        <v>282425075.65857679</v>
      </c>
      <c r="L9" s="117">
        <v>-29173570.510605689</v>
      </c>
    </row>
    <row r="10" spans="1:12" s="115" customFormat="1" ht="15.75" hidden="1" customHeight="1">
      <c r="A10" s="1045" t="s">
        <v>1205</v>
      </c>
      <c r="B10" s="1045"/>
      <c r="C10" s="1045"/>
      <c r="D10" s="2"/>
      <c r="E10" s="98">
        <v>1067995063.900098</v>
      </c>
      <c r="F10" s="50">
        <v>831434490.03410792</v>
      </c>
      <c r="G10" s="50">
        <v>722722020.65428984</v>
      </c>
      <c r="H10" s="50">
        <v>72261525.734537184</v>
      </c>
      <c r="I10" s="50">
        <v>36450943.645281695</v>
      </c>
      <c r="J10" s="50">
        <v>236560573.86598521</v>
      </c>
      <c r="K10" s="50">
        <v>259722000.93643349</v>
      </c>
      <c r="L10" s="50">
        <v>-23161427.07044746</v>
      </c>
    </row>
    <row r="11" spans="1:12" s="115" customFormat="1" ht="15.75" hidden="1" customHeight="1">
      <c r="A11" s="1045" t="s">
        <v>1206</v>
      </c>
      <c r="B11" s="1045"/>
      <c r="C11" s="1045"/>
      <c r="D11" s="2"/>
      <c r="E11" s="98">
        <v>1067774924.8796263</v>
      </c>
      <c r="F11" s="50">
        <v>819185648.9277606</v>
      </c>
      <c r="G11" s="50">
        <v>719392843.58047867</v>
      </c>
      <c r="H11" s="50">
        <v>66133630.380050376</v>
      </c>
      <c r="I11" s="50">
        <v>33659174.967231058</v>
      </c>
      <c r="J11" s="50">
        <v>248589275.95186689</v>
      </c>
      <c r="K11" s="50">
        <v>271931798.65626091</v>
      </c>
      <c r="L11" s="50">
        <v>-23342522.704393949</v>
      </c>
    </row>
    <row r="12" spans="1:12" s="115" customFormat="1" ht="15.75" hidden="1" customHeight="1">
      <c r="A12" s="1045" t="s">
        <v>1207</v>
      </c>
      <c r="B12" s="1045"/>
      <c r="C12" s="1045"/>
      <c r="D12" s="2"/>
      <c r="E12" s="119" t="s">
        <v>369</v>
      </c>
      <c r="F12" s="119" t="s">
        <v>369</v>
      </c>
      <c r="G12" s="119" t="s">
        <v>369</v>
      </c>
      <c r="H12" s="119" t="s">
        <v>369</v>
      </c>
      <c r="I12" s="119" t="s">
        <v>369</v>
      </c>
      <c r="J12" s="119" t="s">
        <v>369</v>
      </c>
      <c r="K12" s="119" t="s">
        <v>369</v>
      </c>
      <c r="L12" s="119" t="s">
        <v>369</v>
      </c>
    </row>
    <row r="13" spans="1:12" s="115" customFormat="1" ht="15.75" hidden="1" customHeight="1">
      <c r="A13" s="1045" t="s">
        <v>1208</v>
      </c>
      <c r="B13" s="1045"/>
      <c r="C13" s="1045"/>
      <c r="D13" s="2"/>
      <c r="E13" s="158">
        <f>F13+J13</f>
        <v>1809278903.2706246</v>
      </c>
      <c r="F13" s="157">
        <f>G13+H13+I13</f>
        <v>1506128939.8401039</v>
      </c>
      <c r="G13" s="157">
        <v>1386454876.1232986</v>
      </c>
      <c r="H13" s="117">
        <v>75937739.828953728</v>
      </c>
      <c r="I13" s="50">
        <v>43736323.887851544</v>
      </c>
      <c r="J13" s="50">
        <v>303149963.43052077</v>
      </c>
      <c r="K13" s="50">
        <v>301856174.15928048</v>
      </c>
      <c r="L13" s="50">
        <v>1293789.2712404351</v>
      </c>
    </row>
    <row r="14" spans="1:12" s="115" customFormat="1" ht="15.75" hidden="1" customHeight="1">
      <c r="A14" s="1045" t="s">
        <v>1209</v>
      </c>
      <c r="B14" s="1045"/>
      <c r="C14" s="1045"/>
      <c r="D14" s="2"/>
      <c r="E14" s="158">
        <f>F14+J14</f>
        <v>1551363741.8683434</v>
      </c>
      <c r="F14" s="157">
        <f>G14+H14+I14</f>
        <v>1274736725.3060017</v>
      </c>
      <c r="G14" s="157">
        <v>1151627766</v>
      </c>
      <c r="H14" s="117">
        <v>87250605.80941993</v>
      </c>
      <c r="I14" s="117">
        <v>35858353.4965818</v>
      </c>
      <c r="J14" s="117">
        <v>276627016.56234175</v>
      </c>
      <c r="K14" s="117">
        <v>291833489.91973096</v>
      </c>
      <c r="L14" s="117">
        <v>-15206473.357389038</v>
      </c>
    </row>
    <row r="15" spans="1:12" s="115" customFormat="1" ht="15.75" hidden="1" customHeight="1">
      <c r="A15" s="1045" t="s">
        <v>1267</v>
      </c>
      <c r="B15" s="1045"/>
      <c r="C15" s="1045"/>
      <c r="D15" s="2"/>
      <c r="E15" s="157">
        <v>1598848494.3334563</v>
      </c>
      <c r="F15" s="157">
        <v>1312842590.7319293</v>
      </c>
      <c r="G15" s="157">
        <v>1238450976.7702041</v>
      </c>
      <c r="H15" s="117">
        <v>32845041.98960245</v>
      </c>
      <c r="I15" s="117">
        <v>41546571.972124033</v>
      </c>
      <c r="J15" s="117">
        <v>286005903.60152584</v>
      </c>
      <c r="K15" s="117">
        <v>288555885.87464345</v>
      </c>
      <c r="L15" s="117">
        <v>-2549982.2731193737</v>
      </c>
    </row>
    <row r="16" spans="1:12" s="115" customFormat="1" ht="16.5" hidden="1" customHeight="1">
      <c r="A16" s="1045" t="s">
        <v>1271</v>
      </c>
      <c r="B16" s="1045"/>
      <c r="C16" s="1045"/>
      <c r="D16" s="2"/>
      <c r="E16" s="153">
        <v>1806885737.2984271</v>
      </c>
      <c r="F16" s="153">
        <v>1486225843.0230834</v>
      </c>
      <c r="G16" s="153">
        <v>1401126342.5779359</v>
      </c>
      <c r="H16" s="153">
        <v>34014531.525050156</v>
      </c>
      <c r="I16" s="153">
        <v>51084968.920095801</v>
      </c>
      <c r="J16" s="153">
        <v>320659894.27534473</v>
      </c>
      <c r="K16" s="153">
        <v>310325617.37253189</v>
      </c>
      <c r="L16" s="153">
        <v>10334276.90281258</v>
      </c>
    </row>
    <row r="17" spans="1:12" s="115" customFormat="1" ht="15.75" hidden="1" customHeight="1">
      <c r="A17" s="1045" t="s">
        <v>1272</v>
      </c>
      <c r="B17" s="1045"/>
      <c r="C17" s="1045"/>
      <c r="D17" s="2"/>
      <c r="E17" s="172" t="s">
        <v>758</v>
      </c>
      <c r="F17" s="172" t="s">
        <v>758</v>
      </c>
      <c r="G17" s="172" t="s">
        <v>758</v>
      </c>
      <c r="H17" s="172" t="s">
        <v>758</v>
      </c>
      <c r="I17" s="172" t="s">
        <v>758</v>
      </c>
      <c r="J17" s="172" t="s">
        <v>758</v>
      </c>
      <c r="K17" s="172" t="s">
        <v>758</v>
      </c>
      <c r="L17" s="172" t="s">
        <v>758</v>
      </c>
    </row>
    <row r="18" spans="1:12" s="115" customFormat="1" ht="15.75" hidden="1" customHeight="1">
      <c r="A18" s="1045" t="s">
        <v>1273</v>
      </c>
      <c r="B18" s="1045"/>
      <c r="C18" s="1045"/>
      <c r="D18" s="2"/>
      <c r="E18" s="153">
        <v>1829300639.4857309</v>
      </c>
      <c r="F18" s="153">
        <v>1468974356.7092235</v>
      </c>
      <c r="G18" s="153">
        <v>1400273915.3743753</v>
      </c>
      <c r="H18" s="153">
        <v>39172976.468415625</v>
      </c>
      <c r="I18" s="153">
        <v>29527464.866432294</v>
      </c>
      <c r="J18" s="153">
        <v>360326282.77650476</v>
      </c>
      <c r="K18" s="153">
        <v>339716985.98869389</v>
      </c>
      <c r="L18" s="153">
        <v>20609296.787810676</v>
      </c>
    </row>
    <row r="19" spans="1:12" s="115" customFormat="1" ht="15.75" hidden="1" customHeight="1">
      <c r="A19" s="1045" t="s">
        <v>1274</v>
      </c>
      <c r="B19" s="1045"/>
      <c r="C19" s="1045"/>
      <c r="D19" s="2"/>
      <c r="E19" s="153">
        <v>1913570358.5609207</v>
      </c>
      <c r="F19" s="153">
        <v>1552484302.749403</v>
      </c>
      <c r="G19" s="153">
        <v>1477562456.9443328</v>
      </c>
      <c r="H19" s="153">
        <v>40045147.25936126</v>
      </c>
      <c r="I19" s="153">
        <v>34876698.545709863</v>
      </c>
      <c r="J19" s="153">
        <v>361086055.8115235</v>
      </c>
      <c r="K19" s="153">
        <v>319772959.59404767</v>
      </c>
      <c r="L19" s="153">
        <v>41313096.217477351</v>
      </c>
    </row>
    <row r="20" spans="1:12" s="115" customFormat="1" ht="15.75" customHeight="1">
      <c r="A20" s="1045" t="s">
        <v>1275</v>
      </c>
      <c r="B20" s="1045"/>
      <c r="C20" s="1045"/>
      <c r="D20" s="2"/>
      <c r="E20" s="153">
        <v>1539118673.3509581</v>
      </c>
      <c r="F20" s="153">
        <f>G20+H20+I20</f>
        <v>1166920151.6425643</v>
      </c>
      <c r="G20" s="153">
        <v>1062087252.4524095</v>
      </c>
      <c r="H20" s="153">
        <v>56827116.239590183</v>
      </c>
      <c r="I20" s="153">
        <v>48005782.95056469</v>
      </c>
      <c r="J20" s="153">
        <v>372198521.70839393</v>
      </c>
      <c r="K20" s="153">
        <v>332871018.11529732</v>
      </c>
      <c r="L20" s="153">
        <v>39327503.59309642</v>
      </c>
    </row>
    <row r="21" spans="1:12" s="115" customFormat="1" ht="15.75" customHeight="1">
      <c r="A21" s="1045" t="s">
        <v>1276</v>
      </c>
      <c r="B21" s="1045"/>
      <c r="C21" s="1045"/>
      <c r="D21" s="2"/>
      <c r="E21" s="153">
        <v>1511689974.7652631</v>
      </c>
      <c r="F21" s="153">
        <v>1133574109.914207</v>
      </c>
      <c r="G21" s="153">
        <v>1031174496.1632237</v>
      </c>
      <c r="H21" s="153">
        <v>52105190.225929603</v>
      </c>
      <c r="I21" s="153">
        <v>50294423.525053836</v>
      </c>
      <c r="J21" s="153">
        <v>378115864.85105443</v>
      </c>
      <c r="K21" s="153">
        <v>336693174.74083924</v>
      </c>
      <c r="L21" s="153">
        <v>41422690.110215887</v>
      </c>
    </row>
    <row r="22" spans="1:12" s="115" customFormat="1" ht="15.75" customHeight="1">
      <c r="A22" s="1045" t="s">
        <v>1277</v>
      </c>
      <c r="B22" s="1045"/>
      <c r="C22" s="1045"/>
      <c r="D22" s="2"/>
      <c r="E22" s="172" t="s">
        <v>10</v>
      </c>
      <c r="F22" s="172" t="s">
        <v>10</v>
      </c>
      <c r="G22" s="172" t="s">
        <v>10</v>
      </c>
      <c r="H22" s="172" t="s">
        <v>10</v>
      </c>
      <c r="I22" s="172" t="s">
        <v>10</v>
      </c>
      <c r="J22" s="172" t="s">
        <v>10</v>
      </c>
      <c r="K22" s="172" t="s">
        <v>10</v>
      </c>
      <c r="L22" s="172" t="s">
        <v>10</v>
      </c>
    </row>
    <row r="23" spans="1:12" s="115" customFormat="1" ht="15.75" customHeight="1">
      <c r="A23" s="1045" t="s">
        <v>1278</v>
      </c>
      <c r="B23" s="1045"/>
      <c r="C23" s="1045"/>
      <c r="D23" s="2"/>
      <c r="E23" s="153">
        <v>1567436670.0432057</v>
      </c>
      <c r="F23" s="153">
        <v>1147874112.0064602</v>
      </c>
      <c r="G23" s="153">
        <v>1024533682.1974041</v>
      </c>
      <c r="H23" s="153">
        <v>78055215.714696065</v>
      </c>
      <c r="I23" s="153">
        <v>45285214.094360769</v>
      </c>
      <c r="J23" s="153">
        <v>419562558.03674507</v>
      </c>
      <c r="K23" s="153">
        <v>343623497.72454584</v>
      </c>
      <c r="L23" s="153">
        <v>75939060.31219919</v>
      </c>
    </row>
    <row r="24" spans="1:12" s="115" customFormat="1" ht="15.75" customHeight="1">
      <c r="A24" s="1045" t="s">
        <v>1279</v>
      </c>
      <c r="B24" s="1045"/>
      <c r="C24" s="1045"/>
      <c r="D24" s="2"/>
      <c r="E24" s="153">
        <v>1802674463.860043</v>
      </c>
      <c r="F24" s="153">
        <v>1378698885.5560005</v>
      </c>
      <c r="G24" s="153">
        <v>1277319529.5257151</v>
      </c>
      <c r="H24" s="153">
        <v>57076741.036398001</v>
      </c>
      <c r="I24" s="153">
        <v>44302614.993889943</v>
      </c>
      <c r="J24" s="153">
        <v>423975578.30404252</v>
      </c>
      <c r="K24" s="153">
        <v>349985543.05605161</v>
      </c>
      <c r="L24" s="153">
        <v>73990035.247990996</v>
      </c>
    </row>
    <row r="25" spans="1:12" ht="18.600000000000001" customHeight="1">
      <c r="A25" s="1045" t="s">
        <v>57</v>
      </c>
      <c r="B25" s="1045"/>
      <c r="C25" s="1045"/>
      <c r="D25" s="2"/>
      <c r="E25" s="1004"/>
      <c r="F25" s="1004"/>
      <c r="G25" s="735"/>
      <c r="H25" s="735"/>
      <c r="I25" s="735"/>
      <c r="J25" s="735"/>
      <c r="K25" s="735"/>
      <c r="L25" s="735"/>
    </row>
    <row r="26" spans="1:12" ht="18.600000000000001" customHeight="1">
      <c r="A26" s="661"/>
      <c r="B26" s="661" t="s">
        <v>58</v>
      </c>
      <c r="C26" s="661"/>
      <c r="D26" s="122"/>
      <c r="E26" s="735">
        <v>1787797110.9087672</v>
      </c>
      <c r="F26" s="745">
        <v>1372274190.1693192</v>
      </c>
      <c r="G26" s="735">
        <v>1272006127.1747513</v>
      </c>
      <c r="H26" s="735">
        <v>56645196.715174243</v>
      </c>
      <c r="I26" s="735">
        <v>43622866.279396206</v>
      </c>
      <c r="J26" s="735">
        <v>415522920.73944938</v>
      </c>
      <c r="K26" s="735">
        <v>343787756.39749479</v>
      </c>
      <c r="L26" s="735">
        <v>71735164.341954306</v>
      </c>
    </row>
    <row r="27" spans="1:12" ht="18.600000000000001" customHeight="1">
      <c r="A27" s="661"/>
      <c r="B27" s="661" t="s">
        <v>20</v>
      </c>
      <c r="C27" s="661"/>
      <c r="D27" s="122"/>
      <c r="E27" s="735">
        <v>14877352.951274605</v>
      </c>
      <c r="F27" s="735">
        <v>6424695.3866816061</v>
      </c>
      <c r="G27" s="735">
        <v>5313402.3509641243</v>
      </c>
      <c r="H27" s="735">
        <v>431544.32122375438</v>
      </c>
      <c r="I27" s="735">
        <v>679748.7144937265</v>
      </c>
      <c r="J27" s="735">
        <v>8452657.5645930003</v>
      </c>
      <c r="K27" s="735">
        <v>6197786.6585563095</v>
      </c>
      <c r="L27" s="735">
        <v>2254870.9060366871</v>
      </c>
    </row>
    <row r="28" spans="1:12" ht="18.600000000000001" customHeight="1">
      <c r="A28" s="1045" t="s">
        <v>21</v>
      </c>
      <c r="B28" s="1045"/>
      <c r="C28" s="1045"/>
      <c r="D28" s="2"/>
      <c r="E28" s="735"/>
      <c r="F28" s="735"/>
      <c r="G28" s="735"/>
      <c r="H28" s="735"/>
      <c r="I28" s="735"/>
      <c r="J28" s="735"/>
      <c r="K28" s="735"/>
      <c r="L28" s="735"/>
    </row>
    <row r="29" spans="1:12" ht="18.600000000000001" customHeight="1">
      <c r="A29" s="661"/>
      <c r="B29" s="661" t="s">
        <v>71</v>
      </c>
      <c r="C29" s="661"/>
      <c r="D29" s="122"/>
      <c r="E29" s="735">
        <v>1411751321.1764846</v>
      </c>
      <c r="F29" s="735">
        <v>1100528763.6747689</v>
      </c>
      <c r="G29" s="735">
        <v>1025526670.026014</v>
      </c>
      <c r="H29" s="735">
        <v>44209926.691508129</v>
      </c>
      <c r="I29" s="735">
        <v>30792166.95724671</v>
      </c>
      <c r="J29" s="735">
        <v>311222557.50171417</v>
      </c>
      <c r="K29" s="735">
        <v>259178143.64653084</v>
      </c>
      <c r="L29" s="735">
        <v>52044413.855182678</v>
      </c>
    </row>
    <row r="30" spans="1:12" ht="18.600000000000001" customHeight="1">
      <c r="A30" s="661"/>
      <c r="B30" s="661" t="s">
        <v>72</v>
      </c>
      <c r="C30" s="661"/>
      <c r="D30" s="122"/>
      <c r="E30" s="735">
        <v>72599409.242889389</v>
      </c>
      <c r="F30" s="735">
        <v>55230232.43305333</v>
      </c>
      <c r="G30" s="735">
        <v>52071817.641836628</v>
      </c>
      <c r="H30" s="735">
        <v>1619639.8138579689</v>
      </c>
      <c r="I30" s="735">
        <v>1538774.9773587354</v>
      </c>
      <c r="J30" s="735">
        <v>17369176.809836026</v>
      </c>
      <c r="K30" s="735">
        <v>18029581.385108761</v>
      </c>
      <c r="L30" s="735">
        <v>-660404.57527272322</v>
      </c>
    </row>
    <row r="31" spans="1:12" ht="18.600000000000001" customHeight="1">
      <c r="A31" s="661"/>
      <c r="B31" s="661" t="s">
        <v>73</v>
      </c>
      <c r="C31" s="661"/>
      <c r="D31" s="122"/>
      <c r="E31" s="735">
        <v>135472987.01202556</v>
      </c>
      <c r="F31" s="735">
        <v>95636310.470275745</v>
      </c>
      <c r="G31" s="735">
        <v>87365743.323031664</v>
      </c>
      <c r="H31" s="735">
        <v>4206797.7748039002</v>
      </c>
      <c r="I31" s="735">
        <v>4063769.3724401854</v>
      </c>
      <c r="J31" s="735">
        <v>39836676.541749932</v>
      </c>
      <c r="K31" s="735">
        <v>36977284.494110599</v>
      </c>
      <c r="L31" s="735">
        <v>2859392.0476392815</v>
      </c>
    </row>
    <row r="32" spans="1:12" ht="18.600000000000001" customHeight="1">
      <c r="A32" s="661"/>
      <c r="B32" s="661" t="s">
        <v>318</v>
      </c>
      <c r="C32" s="661"/>
      <c r="D32" s="122"/>
      <c r="E32" s="735">
        <v>20706711.284646235</v>
      </c>
      <c r="F32" s="735">
        <v>9335058.2289042082</v>
      </c>
      <c r="G32" s="735">
        <v>8026899.0708318716</v>
      </c>
      <c r="H32" s="735">
        <v>531809.61722800857</v>
      </c>
      <c r="I32" s="735">
        <v>776349.54084432789</v>
      </c>
      <c r="J32" s="735">
        <v>11371653.055742046</v>
      </c>
      <c r="K32" s="735">
        <v>8707184.5183003023</v>
      </c>
      <c r="L32" s="735">
        <v>2664468.5374417314</v>
      </c>
    </row>
    <row r="33" spans="1:12" ht="18.600000000000001" customHeight="1">
      <c r="A33" s="661"/>
      <c r="B33" s="661" t="s">
        <v>317</v>
      </c>
      <c r="C33" s="661"/>
      <c r="D33" s="122"/>
      <c r="E33" s="735">
        <v>162144035.14399999</v>
      </c>
      <c r="F33" s="735">
        <v>117968520.74900004</v>
      </c>
      <c r="G33" s="735">
        <v>104328399.46400002</v>
      </c>
      <c r="H33" s="735">
        <v>6508567.1390000014</v>
      </c>
      <c r="I33" s="735">
        <v>7131554.1459999979</v>
      </c>
      <c r="J33" s="735">
        <v>44175514.395000063</v>
      </c>
      <c r="K33" s="735">
        <v>27093349.011999998</v>
      </c>
      <c r="L33" s="735">
        <v>17082165.382999994</v>
      </c>
    </row>
    <row r="34" spans="1:12" ht="13.5" customHeight="1">
      <c r="A34" s="1045" t="s">
        <v>22</v>
      </c>
      <c r="B34" s="1045"/>
      <c r="C34" s="1045"/>
      <c r="D34" s="2"/>
      <c r="E34" s="735"/>
      <c r="F34" s="735"/>
      <c r="G34" s="735"/>
      <c r="H34" s="735"/>
      <c r="I34" s="735"/>
      <c r="J34" s="735"/>
      <c r="K34" s="735"/>
      <c r="L34" s="735"/>
    </row>
    <row r="35" spans="1:12" ht="18.600000000000001" customHeight="1">
      <c r="A35" s="1049" t="s">
        <v>59</v>
      </c>
      <c r="B35" s="1049"/>
      <c r="C35" s="6"/>
      <c r="D35" s="2"/>
      <c r="E35" s="735">
        <v>1795168495.5654268</v>
      </c>
      <c r="F35" s="735">
        <v>1374065940.907603</v>
      </c>
      <c r="G35" s="735">
        <v>1272840648.9008324</v>
      </c>
      <c r="H35" s="735">
        <v>56936103.944020748</v>
      </c>
      <c r="I35" s="735">
        <v>44289188.062752329</v>
      </c>
      <c r="J35" s="735">
        <v>421102554.65782392</v>
      </c>
      <c r="K35" s="735">
        <v>347502352.63507932</v>
      </c>
      <c r="L35" s="735">
        <v>73600202.022744894</v>
      </c>
    </row>
    <row r="36" spans="1:12" ht="18.600000000000001" customHeight="1">
      <c r="A36" s="7"/>
      <c r="B36" s="661" t="s">
        <v>23</v>
      </c>
      <c r="C36" s="6"/>
      <c r="D36" s="2"/>
      <c r="E36" s="735">
        <v>1122935798.4466918</v>
      </c>
      <c r="F36" s="735">
        <v>863400987.84120834</v>
      </c>
      <c r="G36" s="735">
        <v>791662470.65530622</v>
      </c>
      <c r="H36" s="735">
        <v>40784769.602134511</v>
      </c>
      <c r="I36" s="735">
        <v>30953747.58376766</v>
      </c>
      <c r="J36" s="735">
        <v>259534810.60548198</v>
      </c>
      <c r="K36" s="735">
        <v>209600171.5931356</v>
      </c>
      <c r="L36" s="735">
        <v>49934639.012346461</v>
      </c>
    </row>
    <row r="37" spans="1:12" ht="18.600000000000001" customHeight="1">
      <c r="A37" s="121"/>
      <c r="B37" s="121" t="s">
        <v>1150</v>
      </c>
      <c r="C37" s="121"/>
      <c r="D37" s="122"/>
      <c r="E37" s="735">
        <v>216667900.79601797</v>
      </c>
      <c r="F37" s="735">
        <v>172784202.09272295</v>
      </c>
      <c r="G37" s="735">
        <v>159285925.20050511</v>
      </c>
      <c r="H37" s="735">
        <v>7625235.2743244302</v>
      </c>
      <c r="I37" s="735">
        <v>5873041.6178934807</v>
      </c>
      <c r="J37" s="735">
        <v>43883698.70329503</v>
      </c>
      <c r="K37" s="735">
        <v>44373656.219167866</v>
      </c>
      <c r="L37" s="735">
        <v>-489957.51587279176</v>
      </c>
    </row>
    <row r="38" spans="1:12" ht="18.600000000000001" customHeight="1">
      <c r="A38" s="121"/>
      <c r="B38" s="121" t="s">
        <v>1151</v>
      </c>
      <c r="C38" s="121"/>
      <c r="D38" s="122"/>
      <c r="E38" s="735">
        <v>711888242.60496593</v>
      </c>
      <c r="F38" s="735">
        <v>543784264.32724154</v>
      </c>
      <c r="G38" s="735">
        <v>492565506.49896896</v>
      </c>
      <c r="H38" s="735">
        <v>29132241.986352254</v>
      </c>
      <c r="I38" s="735">
        <v>22086515.84192019</v>
      </c>
      <c r="J38" s="735">
        <v>168103978.27772421</v>
      </c>
      <c r="K38" s="735">
        <v>125653269.42478262</v>
      </c>
      <c r="L38" s="735">
        <v>42450708.852941498</v>
      </c>
    </row>
    <row r="39" spans="1:12" ht="18.600000000000001" customHeight="1">
      <c r="A39" s="121"/>
      <c r="B39" s="121" t="s">
        <v>1152</v>
      </c>
      <c r="C39" s="121"/>
      <c r="D39" s="122"/>
      <c r="E39" s="735">
        <v>122318376.65008241</v>
      </c>
      <c r="F39" s="735">
        <v>94057037.283172235</v>
      </c>
      <c r="G39" s="735">
        <v>89791911.990610749</v>
      </c>
      <c r="H39" s="735">
        <v>2629785.2190193166</v>
      </c>
      <c r="I39" s="735">
        <v>1635340.0735421903</v>
      </c>
      <c r="J39" s="735">
        <v>28261339.366910286</v>
      </c>
      <c r="K39" s="735">
        <v>23480736.251206528</v>
      </c>
      <c r="L39" s="735">
        <v>4780603.1157037392</v>
      </c>
    </row>
    <row r="40" spans="1:12" ht="18.600000000000001" customHeight="1">
      <c r="A40" s="121"/>
      <c r="B40" s="121" t="s">
        <v>1153</v>
      </c>
      <c r="C40" s="121"/>
      <c r="D40" s="122"/>
      <c r="E40" s="735">
        <v>72061278.395623311</v>
      </c>
      <c r="F40" s="735">
        <v>52775484.138070628</v>
      </c>
      <c r="G40" s="735">
        <v>50019126.96522031</v>
      </c>
      <c r="H40" s="735">
        <v>1397507.1224385458</v>
      </c>
      <c r="I40" s="735">
        <v>1358850.0504117876</v>
      </c>
      <c r="J40" s="735">
        <v>19285794.257552635</v>
      </c>
      <c r="K40" s="735">
        <v>16092509.69797869</v>
      </c>
      <c r="L40" s="735">
        <v>3193284.559573954</v>
      </c>
    </row>
    <row r="41" spans="1:12" ht="18.600000000000001" customHeight="1">
      <c r="A41" s="121"/>
      <c r="B41" s="661" t="s">
        <v>25</v>
      </c>
      <c r="C41" s="121"/>
      <c r="D41" s="122"/>
      <c r="E41" s="735">
        <v>255438601.95894259</v>
      </c>
      <c r="F41" s="735">
        <v>186118733.76520973</v>
      </c>
      <c r="G41" s="735">
        <v>173803836.42000502</v>
      </c>
      <c r="H41" s="735">
        <v>5808822.2853294453</v>
      </c>
      <c r="I41" s="735">
        <v>6506075.0598752946</v>
      </c>
      <c r="J41" s="735">
        <v>69319868.193733454</v>
      </c>
      <c r="K41" s="735">
        <v>61369118.072095446</v>
      </c>
      <c r="L41" s="735">
        <v>7950750.1216380699</v>
      </c>
    </row>
    <row r="42" spans="1:12" ht="18.600000000000001" customHeight="1">
      <c r="A42" s="121"/>
      <c r="B42" s="121" t="s">
        <v>1136</v>
      </c>
      <c r="C42" s="121"/>
      <c r="D42" s="122"/>
      <c r="E42" s="735">
        <v>192976443.77060097</v>
      </c>
      <c r="F42" s="735">
        <v>143181040.58757725</v>
      </c>
      <c r="G42" s="735">
        <v>132961800.04791301</v>
      </c>
      <c r="H42" s="735">
        <v>5105686.0563232219</v>
      </c>
      <c r="I42" s="735">
        <v>5113554.4833409134</v>
      </c>
      <c r="J42" s="735">
        <v>49795403.183023863</v>
      </c>
      <c r="K42" s="735">
        <v>43345552.174027167</v>
      </c>
      <c r="L42" s="735">
        <v>6449851.0089967623</v>
      </c>
    </row>
    <row r="43" spans="1:12" ht="18.600000000000001" customHeight="1">
      <c r="A43" s="121"/>
      <c r="B43" s="121" t="s">
        <v>1137</v>
      </c>
      <c r="C43" s="121"/>
      <c r="D43" s="122"/>
      <c r="E43" s="735">
        <v>62462158.188341767</v>
      </c>
      <c r="F43" s="735">
        <v>42937693.177632287</v>
      </c>
      <c r="G43" s="735">
        <v>40842036.372091644</v>
      </c>
      <c r="H43" s="735">
        <v>703136.22900622361</v>
      </c>
      <c r="I43" s="735">
        <v>1392520.5765343781</v>
      </c>
      <c r="J43" s="735">
        <v>19524465.01070955</v>
      </c>
      <c r="K43" s="735">
        <v>18023565.89806826</v>
      </c>
      <c r="L43" s="735">
        <v>1500899.1126413029</v>
      </c>
    </row>
    <row r="44" spans="1:12" ht="18.600000000000001" customHeight="1">
      <c r="A44" s="121"/>
      <c r="B44" s="661" t="s">
        <v>26</v>
      </c>
      <c r="C44" s="121"/>
      <c r="D44" s="122"/>
      <c r="E44" s="735">
        <v>400985781.78806961</v>
      </c>
      <c r="F44" s="735">
        <v>313596676.89272827</v>
      </c>
      <c r="G44" s="735">
        <v>297062255.48063534</v>
      </c>
      <c r="H44" s="735">
        <v>10098542.407836441</v>
      </c>
      <c r="I44" s="735">
        <v>6435879.0042563258</v>
      </c>
      <c r="J44" s="735">
        <v>87389104.895341322</v>
      </c>
      <c r="K44" s="735">
        <v>71932214.056910664</v>
      </c>
      <c r="L44" s="735">
        <v>15456890.838430803</v>
      </c>
    </row>
    <row r="45" spans="1:12" ht="18.600000000000001" customHeight="1">
      <c r="A45" s="121"/>
      <c r="B45" s="121" t="s">
        <v>1138</v>
      </c>
      <c r="C45" s="6"/>
      <c r="D45" s="2"/>
      <c r="E45" s="735">
        <v>86475366.931194991</v>
      </c>
      <c r="F45" s="735">
        <v>68887524.331968337</v>
      </c>
      <c r="G45" s="735">
        <v>64701069.201638244</v>
      </c>
      <c r="H45" s="735">
        <v>2267953.4369479828</v>
      </c>
      <c r="I45" s="735">
        <v>1918501.6933821123</v>
      </c>
      <c r="J45" s="735">
        <v>17587842.59922668</v>
      </c>
      <c r="K45" s="735">
        <v>16665647.645908883</v>
      </c>
      <c r="L45" s="735">
        <v>922194.95331780333</v>
      </c>
    </row>
    <row r="46" spans="1:12" ht="18.600000000000001" customHeight="1">
      <c r="A46" s="121"/>
      <c r="B46" s="121" t="s">
        <v>1139</v>
      </c>
      <c r="C46" s="6"/>
      <c r="D46" s="2"/>
      <c r="E46" s="735">
        <v>255930887.58922669</v>
      </c>
      <c r="F46" s="735">
        <v>203849119.19699612</v>
      </c>
      <c r="G46" s="735">
        <v>193227119.55693519</v>
      </c>
      <c r="H46" s="735">
        <v>6740774.2171129147</v>
      </c>
      <c r="I46" s="735">
        <v>3881225.4229480401</v>
      </c>
      <c r="J46" s="735">
        <v>52081768.392230496</v>
      </c>
      <c r="K46" s="735">
        <v>40853058.1286541</v>
      </c>
      <c r="L46" s="735">
        <v>11228710.263576454</v>
      </c>
    </row>
    <row r="47" spans="1:12" ht="18.600000000000001" customHeight="1">
      <c r="A47" s="121"/>
      <c r="B47" s="121" t="s">
        <v>1140</v>
      </c>
      <c r="C47" s="6"/>
      <c r="D47" s="2"/>
      <c r="E47" s="735">
        <v>58579527.267648123</v>
      </c>
      <c r="F47" s="735">
        <v>40860033.363763869</v>
      </c>
      <c r="G47" s="735">
        <v>39134066.722062141</v>
      </c>
      <c r="H47" s="735">
        <v>1089814.7537755407</v>
      </c>
      <c r="I47" s="735">
        <v>636151.88792617293</v>
      </c>
      <c r="J47" s="735">
        <v>17719493.903884217</v>
      </c>
      <c r="K47" s="735">
        <v>14413508.282347661</v>
      </c>
      <c r="L47" s="735">
        <v>3305985.6215365543</v>
      </c>
    </row>
    <row r="48" spans="1:12" ht="18.600000000000001" customHeight="1">
      <c r="A48" s="121"/>
      <c r="B48" s="661" t="s">
        <v>28</v>
      </c>
      <c r="C48" s="6"/>
      <c r="D48" s="2"/>
      <c r="E48" s="735">
        <v>15808313.371724982</v>
      </c>
      <c r="F48" s="735">
        <v>10949542.408458753</v>
      </c>
      <c r="G48" s="735">
        <v>10312086.344885293</v>
      </c>
      <c r="H48" s="735">
        <v>243969.64872035064</v>
      </c>
      <c r="I48" s="735">
        <v>393486.41485310567</v>
      </c>
      <c r="J48" s="735">
        <v>4858770.9632662218</v>
      </c>
      <c r="K48" s="735">
        <v>4600848.9129366595</v>
      </c>
      <c r="L48" s="735">
        <v>257922.05032956277</v>
      </c>
    </row>
    <row r="49" spans="1:12" ht="18.600000000000001" customHeight="1">
      <c r="A49" s="1049" t="s">
        <v>29</v>
      </c>
      <c r="B49" s="1049"/>
      <c r="C49" s="6"/>
      <c r="D49" s="2"/>
      <c r="E49" s="735">
        <v>7505968.2946161479</v>
      </c>
      <c r="F49" s="735">
        <v>4632944.6483976664</v>
      </c>
      <c r="G49" s="735">
        <v>4478880.624882807</v>
      </c>
      <c r="H49" s="735">
        <v>140637.09237724659</v>
      </c>
      <c r="I49" s="735">
        <v>13426.931137612704</v>
      </c>
      <c r="J49" s="735">
        <v>2873023.6462184819</v>
      </c>
      <c r="K49" s="735">
        <v>2483190.4209723729</v>
      </c>
      <c r="L49" s="735">
        <v>389833.22524610895</v>
      </c>
    </row>
    <row r="50" spans="1:12" ht="18.600000000000001" customHeight="1">
      <c r="A50" s="1045" t="s">
        <v>152</v>
      </c>
      <c r="B50" s="1045"/>
      <c r="C50" s="1045"/>
      <c r="D50" s="122"/>
      <c r="E50" s="735"/>
      <c r="F50" s="735"/>
      <c r="G50" s="735"/>
      <c r="H50" s="735"/>
      <c r="I50" s="735"/>
      <c r="J50" s="735"/>
      <c r="K50" s="735"/>
      <c r="L50" s="735"/>
    </row>
    <row r="51" spans="1:12" ht="18.600000000000001" customHeight="1">
      <c r="A51" s="1049" t="s">
        <v>30</v>
      </c>
      <c r="B51" s="1049" t="s">
        <v>30</v>
      </c>
      <c r="C51" s="647"/>
      <c r="D51" s="122"/>
      <c r="E51" s="735">
        <v>847938796.58404768</v>
      </c>
      <c r="F51" s="735">
        <v>643739534.05782962</v>
      </c>
      <c r="G51" s="735">
        <v>594374596.4962163</v>
      </c>
      <c r="H51" s="735">
        <v>26255093.192504305</v>
      </c>
      <c r="I51" s="735">
        <v>23109844.369108845</v>
      </c>
      <c r="J51" s="735">
        <v>204199262.52621785</v>
      </c>
      <c r="K51" s="735">
        <v>161086966.98317796</v>
      </c>
      <c r="L51" s="735">
        <v>43112295.543039091</v>
      </c>
    </row>
    <row r="52" spans="1:12" ht="18.600000000000001" customHeight="1">
      <c r="A52" s="661"/>
      <c r="B52" s="661" t="s">
        <v>31</v>
      </c>
      <c r="C52" s="661"/>
      <c r="D52" s="122"/>
      <c r="E52" s="735">
        <v>309485482.92006803</v>
      </c>
      <c r="F52" s="735">
        <v>239404870.86708593</v>
      </c>
      <c r="G52" s="735">
        <v>222984568.1406607</v>
      </c>
      <c r="H52" s="735">
        <v>7276882.4860593071</v>
      </c>
      <c r="I52" s="735">
        <v>9143420.2403657474</v>
      </c>
      <c r="J52" s="735">
        <v>70080612.052982748</v>
      </c>
      <c r="K52" s="735">
        <v>65496310.473846242</v>
      </c>
      <c r="L52" s="735">
        <v>4584301.5791365597</v>
      </c>
    </row>
    <row r="53" spans="1:12" ht="18.600000000000001" customHeight="1">
      <c r="A53" s="661"/>
      <c r="B53" s="661" t="s">
        <v>32</v>
      </c>
      <c r="C53" s="661"/>
      <c r="D53" s="122"/>
      <c r="E53" s="735">
        <v>281980869.61128664</v>
      </c>
      <c r="F53" s="735">
        <v>208984476.0454486</v>
      </c>
      <c r="G53" s="735">
        <v>192201584.21794033</v>
      </c>
      <c r="H53" s="735">
        <v>10028910.973373426</v>
      </c>
      <c r="I53" s="735">
        <v>6753980.8541348092</v>
      </c>
      <c r="J53" s="735">
        <v>72996393.565838128</v>
      </c>
      <c r="K53" s="735">
        <v>57797592.223358095</v>
      </c>
      <c r="L53" s="735">
        <v>15198801.342480104</v>
      </c>
    </row>
    <row r="54" spans="1:12" ht="18.600000000000001" customHeight="1">
      <c r="A54" s="661"/>
      <c r="B54" s="661" t="s">
        <v>33</v>
      </c>
      <c r="C54" s="661"/>
      <c r="D54" s="122"/>
      <c r="E54" s="735">
        <v>256472444.05269206</v>
      </c>
      <c r="F54" s="735">
        <v>195350187.14529511</v>
      </c>
      <c r="G54" s="735">
        <v>179188444.13761532</v>
      </c>
      <c r="H54" s="735">
        <v>8949299.7330715694</v>
      </c>
      <c r="I54" s="735">
        <v>7212443.2746082908</v>
      </c>
      <c r="J54" s="735">
        <v>61122256.907396801</v>
      </c>
      <c r="K54" s="735">
        <v>37793064.285974339</v>
      </c>
      <c r="L54" s="735">
        <v>23329192.621422473</v>
      </c>
    </row>
    <row r="55" spans="1:12" ht="18.600000000000001" customHeight="1" thickBot="1">
      <c r="A55" s="1050" t="s">
        <v>34</v>
      </c>
      <c r="B55" s="1050"/>
      <c r="C55" s="662"/>
      <c r="D55" s="817"/>
      <c r="E55" s="751">
        <v>954735667.275998</v>
      </c>
      <c r="F55" s="751">
        <v>734959351.49817276</v>
      </c>
      <c r="G55" s="751">
        <v>682944933.0294981</v>
      </c>
      <c r="H55" s="751">
        <v>30821647.843893707</v>
      </c>
      <c r="I55" s="751">
        <v>21192770.624781162</v>
      </c>
      <c r="J55" s="751">
        <v>219776315.7778236</v>
      </c>
      <c r="K55" s="751">
        <v>188898576.07287106</v>
      </c>
      <c r="L55" s="751">
        <v>30877739.704951797</v>
      </c>
    </row>
    <row r="56" spans="1:12" s="802" customFormat="1">
      <c r="A56" s="173" t="s">
        <v>1016</v>
      </c>
      <c r="B56" s="174"/>
      <c r="C56" s="175"/>
      <c r="D56" s="176"/>
      <c r="H56" s="803"/>
    </row>
    <row r="60" spans="1:12">
      <c r="B60" s="121" t="s">
        <v>1141</v>
      </c>
      <c r="E60" s="104">
        <f>E39+E40</f>
        <v>194379655.04570574</v>
      </c>
      <c r="F60" s="104">
        <f t="shared" ref="F60:L60" si="0">F39+F40</f>
        <v>146832521.42124286</v>
      </c>
      <c r="G60" s="104">
        <f t="shared" si="0"/>
        <v>139811038.95583105</v>
      </c>
      <c r="H60" s="104">
        <f t="shared" si="0"/>
        <v>4027292.3414578624</v>
      </c>
      <c r="I60" s="104">
        <f t="shared" si="0"/>
        <v>2994190.1239539776</v>
      </c>
      <c r="J60" s="104">
        <f t="shared" si="0"/>
        <v>47547133.624462917</v>
      </c>
      <c r="K60" s="104">
        <f t="shared" si="0"/>
        <v>39573245.949185222</v>
      </c>
      <c r="L60" s="104">
        <f t="shared" si="0"/>
        <v>7973887.6752776932</v>
      </c>
    </row>
  </sheetData>
  <mergeCells count="39">
    <mergeCell ref="J3:L3"/>
    <mergeCell ref="H1:L1"/>
    <mergeCell ref="A12:C12"/>
    <mergeCell ref="A14:C14"/>
    <mergeCell ref="I4:I5"/>
    <mergeCell ref="L4:L5"/>
    <mergeCell ref="K4:K5"/>
    <mergeCell ref="E3:E5"/>
    <mergeCell ref="H4:H5"/>
    <mergeCell ref="J4:J5"/>
    <mergeCell ref="A6:C6"/>
    <mergeCell ref="A8:C8"/>
    <mergeCell ref="A13:C13"/>
    <mergeCell ref="A11:C11"/>
    <mergeCell ref="A10:C10"/>
    <mergeCell ref="A1:G1"/>
    <mergeCell ref="A9:C9"/>
    <mergeCell ref="A7:C7"/>
    <mergeCell ref="F4:F5"/>
    <mergeCell ref="G4:G5"/>
    <mergeCell ref="A3:C5"/>
    <mergeCell ref="A25:C25"/>
    <mergeCell ref="A15:C15"/>
    <mergeCell ref="A20:C20"/>
    <mergeCell ref="A18:C18"/>
    <mergeCell ref="A16:C16"/>
    <mergeCell ref="A17:C17"/>
    <mergeCell ref="A19:C19"/>
    <mergeCell ref="A21:C21"/>
    <mergeCell ref="A23:C23"/>
    <mergeCell ref="A22:C22"/>
    <mergeCell ref="A24:C24"/>
    <mergeCell ref="A55:B55"/>
    <mergeCell ref="A49:B49"/>
    <mergeCell ref="A28:C28"/>
    <mergeCell ref="A51:B51"/>
    <mergeCell ref="A34:C34"/>
    <mergeCell ref="A50:C50"/>
    <mergeCell ref="A35:B3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AK74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7" width="21.85546875" style="104" customWidth="1"/>
    <col min="8" max="12" width="18.28515625" style="104" customWidth="1"/>
    <col min="13" max="13" width="9.140625" style="104"/>
    <col min="14" max="14" width="14.140625" style="104" bestFit="1" customWidth="1"/>
    <col min="15" max="16384" width="9.140625" style="104"/>
  </cols>
  <sheetData>
    <row r="1" spans="1:12" s="103" customFormat="1" ht="28.5" customHeight="1">
      <c r="A1" s="1070" t="s">
        <v>518</v>
      </c>
      <c r="B1" s="1070"/>
      <c r="C1" s="1070"/>
      <c r="D1" s="1070"/>
      <c r="E1" s="1070"/>
      <c r="F1" s="1070"/>
      <c r="G1" s="1070"/>
      <c r="H1" s="1048" t="s">
        <v>1100</v>
      </c>
      <c r="I1" s="1048"/>
      <c r="J1" s="1048"/>
      <c r="K1" s="1048"/>
      <c r="L1" s="1048"/>
    </row>
    <row r="2" spans="1:12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177" t="s">
        <v>323</v>
      </c>
    </row>
    <row r="3" spans="1:12" s="155" customFormat="1" ht="12.95" customHeight="1">
      <c r="A3" s="1060" t="s">
        <v>1</v>
      </c>
      <c r="B3" s="1060"/>
      <c r="C3" s="1060"/>
      <c r="D3" s="641"/>
      <c r="E3" s="1051" t="s">
        <v>1080</v>
      </c>
      <c r="F3" s="171" t="s">
        <v>179</v>
      </c>
      <c r="G3" s="171"/>
      <c r="H3" s="171"/>
      <c r="I3" s="171"/>
      <c r="J3" s="1136" t="s">
        <v>1081</v>
      </c>
      <c r="K3" s="1137"/>
      <c r="L3" s="1137"/>
    </row>
    <row r="4" spans="1:12" s="155" customFormat="1" ht="12.95" customHeight="1">
      <c r="A4" s="1061"/>
      <c r="B4" s="1061"/>
      <c r="C4" s="1061"/>
      <c r="D4" s="642"/>
      <c r="E4" s="1052"/>
      <c r="F4" s="1130" t="s">
        <v>61</v>
      </c>
      <c r="G4" s="1130" t="s">
        <v>180</v>
      </c>
      <c r="H4" s="1139" t="s">
        <v>181</v>
      </c>
      <c r="I4" s="1130" t="s">
        <v>182</v>
      </c>
      <c r="J4" s="1130" t="s">
        <v>61</v>
      </c>
      <c r="K4" s="1130" t="s">
        <v>1083</v>
      </c>
      <c r="L4" s="1138" t="s">
        <v>1082</v>
      </c>
    </row>
    <row r="5" spans="1:12" s="658" customFormat="1" ht="48.75" customHeight="1">
      <c r="A5" s="1062"/>
      <c r="B5" s="1062"/>
      <c r="C5" s="1062"/>
      <c r="D5" s="162"/>
      <c r="E5" s="1053"/>
      <c r="F5" s="1053"/>
      <c r="G5" s="1053"/>
      <c r="H5" s="1059"/>
      <c r="I5" s="1053"/>
      <c r="J5" s="1053"/>
      <c r="K5" s="1053"/>
      <c r="L5" s="1056"/>
    </row>
    <row r="6" spans="1:12" s="115" customFormat="1" ht="13.5" hidden="1" customHeight="1">
      <c r="A6" s="1066" t="s">
        <v>779</v>
      </c>
      <c r="B6" s="1066"/>
      <c r="C6" s="1066"/>
      <c r="D6" s="111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38654505</v>
      </c>
    </row>
    <row r="7" spans="1:12" s="115" customFormat="1" ht="13.5" hidden="1" customHeight="1">
      <c r="A7" s="1045" t="s">
        <v>780</v>
      </c>
      <c r="B7" s="1045"/>
      <c r="C7" s="1045"/>
      <c r="D7" s="111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65227930.940402821</v>
      </c>
    </row>
    <row r="8" spans="1:12" s="115" customFormat="1" ht="13.5" hidden="1" customHeight="1">
      <c r="A8" s="1045" t="s">
        <v>1202</v>
      </c>
      <c r="B8" s="1045"/>
      <c r="C8" s="1045"/>
      <c r="D8" s="111"/>
      <c r="E8" s="116">
        <v>948584982</v>
      </c>
      <c r="F8" s="117"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82824847</v>
      </c>
    </row>
    <row r="9" spans="1:12" s="115" customFormat="1" ht="13.5" hidden="1" customHeight="1">
      <c r="A9" s="1045" t="s">
        <v>1203</v>
      </c>
      <c r="B9" s="1045"/>
      <c r="C9" s="1045"/>
      <c r="D9" s="111"/>
      <c r="E9" s="158">
        <v>887937777.42154884</v>
      </c>
      <c r="F9" s="157">
        <v>868414421.03194356</v>
      </c>
      <c r="G9" s="157">
        <v>647532310.41547668</v>
      </c>
      <c r="H9" s="157">
        <v>52581956.153102256</v>
      </c>
      <c r="I9" s="157">
        <v>10688689.552511062</v>
      </c>
      <c r="J9" s="157">
        <v>276449626.26490414</v>
      </c>
      <c r="K9" s="157">
        <v>307812038.4449591</v>
      </c>
      <c r="L9" s="157">
        <v>54210746.42529235</v>
      </c>
    </row>
    <row r="10" spans="1:12" s="115" customFormat="1" ht="13.5" hidden="1" customHeight="1">
      <c r="A10" s="1045" t="s">
        <v>1204</v>
      </c>
      <c r="B10" s="1045"/>
      <c r="C10" s="1045"/>
      <c r="D10" s="111"/>
      <c r="E10" s="158">
        <v>1094008385.2415526</v>
      </c>
      <c r="F10" s="157">
        <v>1050978800.6989181</v>
      </c>
      <c r="G10" s="157">
        <v>817188245.88725257</v>
      </c>
      <c r="H10" s="157">
        <v>141809653.47389013</v>
      </c>
      <c r="I10" s="157">
        <v>20316280.878726214</v>
      </c>
      <c r="J10" s="157">
        <v>296025460.82286692</v>
      </c>
      <c r="K10" s="157">
        <v>359036850.71176863</v>
      </c>
      <c r="L10" s="157">
        <v>56668654.987001732</v>
      </c>
    </row>
    <row r="11" spans="1:12" s="115" customFormat="1" ht="13.7" hidden="1" customHeight="1">
      <c r="A11" s="1045" t="s">
        <v>1205</v>
      </c>
      <c r="B11" s="1045"/>
      <c r="C11" s="1045"/>
      <c r="D11" s="111"/>
      <c r="E11" s="158">
        <v>1104507474.4175601</v>
      </c>
      <c r="F11" s="98">
        <v>1067995063.900094</v>
      </c>
      <c r="G11" s="98">
        <v>844266328.09188735</v>
      </c>
      <c r="H11" s="98">
        <v>83545723.626557037</v>
      </c>
      <c r="I11" s="98">
        <v>16213505.051686004</v>
      </c>
      <c r="J11" s="98">
        <v>331835129.9245007</v>
      </c>
      <c r="K11" s="98">
        <v>412671969.48914409</v>
      </c>
      <c r="L11" s="98">
        <v>51170554.744952828</v>
      </c>
    </row>
    <row r="12" spans="1:12" s="115" customFormat="1" ht="13.7" hidden="1" customHeight="1">
      <c r="A12" s="1045" t="s">
        <v>1206</v>
      </c>
      <c r="B12" s="1045"/>
      <c r="C12" s="1045"/>
      <c r="D12" s="111"/>
      <c r="E12" s="158">
        <v>1110604457.444062</v>
      </c>
      <c r="F12" s="98">
        <v>1067774924.8796263</v>
      </c>
      <c r="G12" s="98">
        <v>840124875.26148772</v>
      </c>
      <c r="H12" s="98">
        <v>59000259.028558321</v>
      </c>
      <c r="I12" s="98">
        <v>22343556.438847698</v>
      </c>
      <c r="J12" s="98">
        <v>368720316.52669519</v>
      </c>
      <c r="K12" s="98">
        <v>390060743.2673859</v>
      </c>
      <c r="L12" s="98">
        <v>59212231.787924983</v>
      </c>
    </row>
    <row r="13" spans="1:12" s="115" customFormat="1" ht="13.7" hidden="1" customHeight="1">
      <c r="A13" s="1045" t="s">
        <v>1207</v>
      </c>
      <c r="B13" s="1045"/>
      <c r="C13" s="1045"/>
      <c r="D13" s="2"/>
      <c r="E13" s="119" t="s">
        <v>369</v>
      </c>
      <c r="F13" s="119" t="s">
        <v>369</v>
      </c>
      <c r="G13" s="119" t="s">
        <v>369</v>
      </c>
      <c r="H13" s="119" t="s">
        <v>369</v>
      </c>
      <c r="I13" s="119" t="s">
        <v>369</v>
      </c>
      <c r="J13" s="119" t="s">
        <v>369</v>
      </c>
      <c r="K13" s="119" t="s">
        <v>369</v>
      </c>
      <c r="L13" s="119" t="s">
        <v>369</v>
      </c>
    </row>
    <row r="14" spans="1:12" s="115" customFormat="1" ht="13.7" hidden="1" customHeight="1">
      <c r="A14" s="1045" t="s">
        <v>1208</v>
      </c>
      <c r="B14" s="1045"/>
      <c r="C14" s="1045"/>
      <c r="D14" s="111"/>
      <c r="E14" s="158">
        <f>F14+J14</f>
        <v>1809278903.2706246</v>
      </c>
      <c r="F14" s="157">
        <f>G14+H14+I14</f>
        <v>1506128939.8401039</v>
      </c>
      <c r="G14" s="157">
        <v>1386454876.1232986</v>
      </c>
      <c r="H14" s="98">
        <v>75937739.828953728</v>
      </c>
      <c r="I14" s="98">
        <v>43736323.887851544</v>
      </c>
      <c r="J14" s="98">
        <v>303149963.43052077</v>
      </c>
      <c r="K14" s="98">
        <v>301856174.15928048</v>
      </c>
      <c r="L14" s="98">
        <v>1293789.2712404351</v>
      </c>
    </row>
    <row r="15" spans="1:12" s="115" customFormat="1" ht="13.7" hidden="1" customHeight="1">
      <c r="A15" s="1045" t="s">
        <v>1209</v>
      </c>
      <c r="B15" s="1045"/>
      <c r="C15" s="1045"/>
      <c r="D15" s="111"/>
      <c r="E15" s="158">
        <f>F15+J15</f>
        <v>1551363741.8683434</v>
      </c>
      <c r="F15" s="157">
        <f>G15+H15+I15</f>
        <v>1274736725.3060017</v>
      </c>
      <c r="G15" s="157">
        <v>1151627766</v>
      </c>
      <c r="H15" s="157">
        <v>87250605.80941993</v>
      </c>
      <c r="I15" s="157">
        <v>35858353.4965818</v>
      </c>
      <c r="J15" s="157">
        <v>276627016.56234175</v>
      </c>
      <c r="K15" s="157">
        <v>291833489.91973096</v>
      </c>
      <c r="L15" s="157">
        <v>-15206473.357389038</v>
      </c>
    </row>
    <row r="16" spans="1:12" s="115" customFormat="1" ht="15.75" hidden="1" customHeight="1">
      <c r="A16" s="1045" t="s">
        <v>1267</v>
      </c>
      <c r="B16" s="1045"/>
      <c r="C16" s="1045"/>
      <c r="D16" s="2"/>
      <c r="E16" s="157">
        <v>1598848494.3334563</v>
      </c>
      <c r="F16" s="157">
        <v>1312842590.7319293</v>
      </c>
      <c r="G16" s="157">
        <v>1238450976.7702041</v>
      </c>
      <c r="H16" s="117">
        <v>32845041.98960245</v>
      </c>
      <c r="I16" s="117">
        <v>41546571.972124033</v>
      </c>
      <c r="J16" s="117">
        <v>286005903.60152584</v>
      </c>
      <c r="K16" s="117">
        <v>288555885.87464345</v>
      </c>
      <c r="L16" s="117">
        <v>-2549982.2731193737</v>
      </c>
    </row>
    <row r="17" spans="1:15" s="115" customFormat="1" ht="16.5" hidden="1" customHeight="1">
      <c r="A17" s="1045" t="s">
        <v>1271</v>
      </c>
      <c r="B17" s="1045"/>
      <c r="C17" s="1045"/>
      <c r="D17" s="2"/>
      <c r="E17" s="153">
        <v>1806885737.2984271</v>
      </c>
      <c r="F17" s="153">
        <v>1486225843.0230834</v>
      </c>
      <c r="G17" s="153">
        <v>1401126342.5779359</v>
      </c>
      <c r="H17" s="153">
        <v>34014531.525050156</v>
      </c>
      <c r="I17" s="153">
        <v>51084968.920095801</v>
      </c>
      <c r="J17" s="153">
        <v>320659894.27534473</v>
      </c>
      <c r="K17" s="153">
        <v>310325617.37253189</v>
      </c>
      <c r="L17" s="153">
        <v>10334276.90281258</v>
      </c>
    </row>
    <row r="18" spans="1:15" s="115" customFormat="1" ht="15" hidden="1" customHeight="1">
      <c r="A18" s="1045" t="s">
        <v>1272</v>
      </c>
      <c r="B18" s="1045"/>
      <c r="C18" s="1045"/>
      <c r="D18" s="2"/>
      <c r="E18" s="172" t="s">
        <v>758</v>
      </c>
      <c r="F18" s="172" t="s">
        <v>758</v>
      </c>
      <c r="G18" s="172" t="s">
        <v>758</v>
      </c>
      <c r="H18" s="172" t="s">
        <v>758</v>
      </c>
      <c r="I18" s="172" t="s">
        <v>758</v>
      </c>
      <c r="J18" s="172" t="s">
        <v>758</v>
      </c>
      <c r="K18" s="172" t="s">
        <v>758</v>
      </c>
      <c r="L18" s="172" t="s">
        <v>758</v>
      </c>
    </row>
    <row r="19" spans="1:15" s="115" customFormat="1" ht="15" hidden="1" customHeight="1">
      <c r="A19" s="1045" t="s">
        <v>1273</v>
      </c>
      <c r="B19" s="1045"/>
      <c r="C19" s="1045"/>
      <c r="D19" s="2"/>
      <c r="E19" s="153">
        <v>1829300639.4857309</v>
      </c>
      <c r="F19" s="153">
        <v>1468974356.7092235</v>
      </c>
      <c r="G19" s="153">
        <v>1400273915.3743753</v>
      </c>
      <c r="H19" s="153">
        <v>39172976.468415625</v>
      </c>
      <c r="I19" s="153">
        <v>29527464.866432294</v>
      </c>
      <c r="J19" s="153">
        <v>360326282.77650476</v>
      </c>
      <c r="K19" s="153">
        <v>339716985.98869389</v>
      </c>
      <c r="L19" s="153">
        <v>20609296.787810676</v>
      </c>
    </row>
    <row r="20" spans="1:15" s="115" customFormat="1" ht="15" hidden="1" customHeight="1">
      <c r="A20" s="1045" t="s">
        <v>1274</v>
      </c>
      <c r="B20" s="1045"/>
      <c r="C20" s="1045"/>
      <c r="D20" s="2"/>
      <c r="E20" s="153">
        <v>1913570358.5609207</v>
      </c>
      <c r="F20" s="153">
        <v>1552484302.749403</v>
      </c>
      <c r="G20" s="153">
        <v>1477562456.9443328</v>
      </c>
      <c r="H20" s="153">
        <v>40045147.25936126</v>
      </c>
      <c r="I20" s="153">
        <v>34876698.545709863</v>
      </c>
      <c r="J20" s="153">
        <v>361086055.8115235</v>
      </c>
      <c r="K20" s="153">
        <v>319772959.59404767</v>
      </c>
      <c r="L20" s="153">
        <v>41313096.217477351</v>
      </c>
    </row>
    <row r="21" spans="1:15" s="115" customFormat="1" ht="15" customHeight="1">
      <c r="A21" s="1045" t="s">
        <v>1275</v>
      </c>
      <c r="B21" s="1045"/>
      <c r="C21" s="1045"/>
      <c r="D21" s="2"/>
      <c r="E21" s="153">
        <v>1539118673.3509581</v>
      </c>
      <c r="F21" s="153">
        <f>G21+H21+I21</f>
        <v>1166920151.6425643</v>
      </c>
      <c r="G21" s="153">
        <v>1062087252.4524095</v>
      </c>
      <c r="H21" s="153">
        <v>56827116.239590183</v>
      </c>
      <c r="I21" s="153">
        <v>48005782.95056469</v>
      </c>
      <c r="J21" s="153">
        <v>372198521.70839393</v>
      </c>
      <c r="K21" s="153">
        <v>332871018.11529732</v>
      </c>
      <c r="L21" s="153">
        <v>39327503.59309642</v>
      </c>
    </row>
    <row r="22" spans="1:15" s="115" customFormat="1" ht="13.7" customHeight="1">
      <c r="A22" s="1045" t="s">
        <v>1276</v>
      </c>
      <c r="B22" s="1045"/>
      <c r="C22" s="1045"/>
      <c r="D22" s="2"/>
      <c r="E22" s="153">
        <v>1511689974.7652631</v>
      </c>
      <c r="F22" s="153">
        <v>1133574109.914207</v>
      </c>
      <c r="G22" s="153">
        <v>1031174496.1632237</v>
      </c>
      <c r="H22" s="153">
        <v>52105190.225929603</v>
      </c>
      <c r="I22" s="153">
        <v>50294423.525053836</v>
      </c>
      <c r="J22" s="153">
        <v>378115864.85105443</v>
      </c>
      <c r="K22" s="153">
        <v>336693174.74083924</v>
      </c>
      <c r="L22" s="153">
        <v>41422690.110215887</v>
      </c>
    </row>
    <row r="23" spans="1:15" s="115" customFormat="1" ht="13.7" customHeight="1">
      <c r="A23" s="1045" t="s">
        <v>1277</v>
      </c>
      <c r="B23" s="1045"/>
      <c r="C23" s="1045"/>
      <c r="D23" s="2"/>
      <c r="E23" s="172" t="s">
        <v>10</v>
      </c>
      <c r="F23" s="172" t="s">
        <v>10</v>
      </c>
      <c r="G23" s="172" t="s">
        <v>10</v>
      </c>
      <c r="H23" s="172" t="s">
        <v>10</v>
      </c>
      <c r="I23" s="172" t="s">
        <v>10</v>
      </c>
      <c r="J23" s="172" t="s">
        <v>10</v>
      </c>
      <c r="K23" s="172" t="s">
        <v>10</v>
      </c>
      <c r="L23" s="172" t="s">
        <v>10</v>
      </c>
    </row>
    <row r="24" spans="1:15" s="115" customFormat="1" ht="13.7" customHeight="1">
      <c r="A24" s="1045" t="s">
        <v>1278</v>
      </c>
      <c r="B24" s="1045"/>
      <c r="C24" s="1045"/>
      <c r="D24" s="2"/>
      <c r="E24" s="153">
        <v>1567436670.0432057</v>
      </c>
      <c r="F24" s="153">
        <v>1147874112.0064602</v>
      </c>
      <c r="G24" s="153">
        <v>1024533682.1974041</v>
      </c>
      <c r="H24" s="153">
        <v>78055215.714696065</v>
      </c>
      <c r="I24" s="153">
        <v>45285214.094360769</v>
      </c>
      <c r="J24" s="153">
        <v>419562558.03674507</v>
      </c>
      <c r="K24" s="153">
        <v>343623497.72454584</v>
      </c>
      <c r="L24" s="153">
        <v>75939060.31219919</v>
      </c>
    </row>
    <row r="25" spans="1:15" s="115" customFormat="1" ht="13.7" customHeight="1">
      <c r="A25" s="1045" t="s">
        <v>1279</v>
      </c>
      <c r="B25" s="1045"/>
      <c r="C25" s="1045"/>
      <c r="D25" s="2"/>
      <c r="E25" s="153">
        <v>1802674463.860043</v>
      </c>
      <c r="F25" s="153">
        <v>1378698885.5560005</v>
      </c>
      <c r="G25" s="153">
        <v>1277319529.5257151</v>
      </c>
      <c r="H25" s="153">
        <v>57076741.036398001</v>
      </c>
      <c r="I25" s="153">
        <v>44302614.993889943</v>
      </c>
      <c r="J25" s="153">
        <v>423975578.30404252</v>
      </c>
      <c r="K25" s="153">
        <v>349985543.05605161</v>
      </c>
      <c r="L25" s="153">
        <v>73990035.247990996</v>
      </c>
    </row>
    <row r="26" spans="1:15" ht="13.7" customHeight="1">
      <c r="A26" s="1045" t="s">
        <v>12</v>
      </c>
      <c r="B26" s="1045"/>
      <c r="C26" s="1045"/>
      <c r="D26" s="111"/>
      <c r="E26" s="159"/>
      <c r="F26" s="154"/>
      <c r="G26" s="154"/>
      <c r="H26" s="154"/>
      <c r="I26" s="154"/>
      <c r="J26" s="154"/>
      <c r="K26" s="154"/>
      <c r="L26" s="154"/>
      <c r="N26" s="115"/>
      <c r="O26" s="115"/>
    </row>
    <row r="27" spans="1:15" ht="13.7" customHeight="1">
      <c r="A27" s="661"/>
      <c r="B27" s="121" t="s">
        <v>1154</v>
      </c>
      <c r="C27" s="661"/>
      <c r="D27" s="801"/>
      <c r="E27" s="756">
        <v>305802461.75612384</v>
      </c>
      <c r="F27" s="745">
        <v>216210894.77471602</v>
      </c>
      <c r="G27" s="745">
        <v>202063380.02417913</v>
      </c>
      <c r="H27" s="745">
        <v>5583718.8225079002</v>
      </c>
      <c r="I27" s="745">
        <v>8563795.9280289058</v>
      </c>
      <c r="J27" s="745">
        <v>89591566.981408566</v>
      </c>
      <c r="K27" s="745">
        <v>103189216.57212678</v>
      </c>
      <c r="L27" s="745">
        <v>-13597649.590718277</v>
      </c>
      <c r="N27" s="115"/>
      <c r="O27" s="115"/>
    </row>
    <row r="28" spans="1:15" ht="13.7" customHeight="1">
      <c r="A28" s="661"/>
      <c r="B28" s="121" t="s">
        <v>1144</v>
      </c>
      <c r="C28" s="661"/>
      <c r="D28" s="801"/>
      <c r="E28" s="756">
        <v>266763622.88034493</v>
      </c>
      <c r="F28" s="745">
        <v>208095162.40203661</v>
      </c>
      <c r="G28" s="745">
        <v>194066601.5638352</v>
      </c>
      <c r="H28" s="745">
        <v>8255330.0360422181</v>
      </c>
      <c r="I28" s="745">
        <v>5773230.8021590421</v>
      </c>
      <c r="J28" s="745">
        <v>58668460.478308499</v>
      </c>
      <c r="K28" s="745">
        <v>58593473.984074302</v>
      </c>
      <c r="L28" s="745">
        <v>74986.494234215439</v>
      </c>
      <c r="N28" s="115"/>
      <c r="O28" s="115"/>
    </row>
    <row r="29" spans="1:15" ht="13.7" customHeight="1">
      <c r="A29" s="661"/>
      <c r="B29" s="121" t="s">
        <v>1145</v>
      </c>
      <c r="C29" s="661"/>
      <c r="D29" s="801"/>
      <c r="E29" s="756">
        <v>345352816.22485065</v>
      </c>
      <c r="F29" s="745">
        <v>270614396.97440904</v>
      </c>
      <c r="G29" s="745">
        <v>255522655.98613718</v>
      </c>
      <c r="H29" s="745">
        <v>7199836.1638830882</v>
      </c>
      <c r="I29" s="745">
        <v>7891904.8243885785</v>
      </c>
      <c r="J29" s="745">
        <v>74738419.250442281</v>
      </c>
      <c r="K29" s="745">
        <v>59669517.954543963</v>
      </c>
      <c r="L29" s="745">
        <v>15068901.295898257</v>
      </c>
      <c r="N29" s="115"/>
      <c r="O29" s="115"/>
    </row>
    <row r="30" spans="1:15" ht="13.7" customHeight="1">
      <c r="A30" s="661"/>
      <c r="B30" s="121" t="s">
        <v>1146</v>
      </c>
      <c r="C30" s="661"/>
      <c r="D30" s="801"/>
      <c r="E30" s="756">
        <v>230222250.42268047</v>
      </c>
      <c r="F30" s="745">
        <v>177059837.57699528</v>
      </c>
      <c r="G30" s="745">
        <v>159641252.51456761</v>
      </c>
      <c r="H30" s="745">
        <v>9248932.3301143292</v>
      </c>
      <c r="I30" s="745">
        <v>8169652.7323134551</v>
      </c>
      <c r="J30" s="745">
        <v>53162412.845685147</v>
      </c>
      <c r="K30" s="745">
        <v>37239853.037716173</v>
      </c>
      <c r="L30" s="745">
        <v>15922559.807968985</v>
      </c>
      <c r="N30" s="115"/>
      <c r="O30" s="115"/>
    </row>
    <row r="31" spans="1:15" ht="13.7" customHeight="1">
      <c r="A31" s="661"/>
      <c r="B31" s="121" t="s">
        <v>1147</v>
      </c>
      <c r="C31" s="661"/>
      <c r="D31" s="801"/>
      <c r="E31" s="756">
        <v>325265506.8440432</v>
      </c>
      <c r="F31" s="745">
        <v>261013701.12284583</v>
      </c>
      <c r="G31" s="745">
        <v>242568550.30799538</v>
      </c>
      <c r="H31" s="745">
        <v>12443462.762850471</v>
      </c>
      <c r="I31" s="745">
        <v>6001688.0520000001</v>
      </c>
      <c r="J31" s="745">
        <v>64251805.721197315</v>
      </c>
      <c r="K31" s="745">
        <v>37808435.282589488</v>
      </c>
      <c r="L31" s="745">
        <v>26443370.438607831</v>
      </c>
      <c r="N31" s="115"/>
      <c r="O31" s="115"/>
    </row>
    <row r="32" spans="1:15" ht="13.7" customHeight="1">
      <c r="A32" s="661"/>
      <c r="B32" s="121" t="s">
        <v>1148</v>
      </c>
      <c r="C32" s="661"/>
      <c r="D32" s="801"/>
      <c r="E32" s="756">
        <v>329267805.73199999</v>
      </c>
      <c r="F32" s="745">
        <v>245704892.70500004</v>
      </c>
      <c r="G32" s="745">
        <v>223457089.12900001</v>
      </c>
      <c r="H32" s="745">
        <v>14345460.921</v>
      </c>
      <c r="I32" s="745">
        <v>7902342.6550000003</v>
      </c>
      <c r="J32" s="745">
        <v>83562913.027000025</v>
      </c>
      <c r="K32" s="745">
        <v>53485046.225000009</v>
      </c>
      <c r="L32" s="745">
        <v>30077866.802000001</v>
      </c>
      <c r="N32" s="115"/>
      <c r="O32" s="115"/>
    </row>
    <row r="33" spans="1:15" ht="13.7" customHeight="1">
      <c r="A33" s="1045" t="s">
        <v>13</v>
      </c>
      <c r="B33" s="1045"/>
      <c r="C33" s="1045"/>
      <c r="D33" s="2"/>
      <c r="E33" s="756"/>
      <c r="F33" s="745"/>
      <c r="G33" s="745"/>
      <c r="H33" s="745"/>
      <c r="I33" s="745"/>
      <c r="J33" s="745"/>
      <c r="K33" s="745"/>
      <c r="L33" s="745"/>
      <c r="N33" s="115"/>
      <c r="O33" s="115"/>
    </row>
    <row r="34" spans="1:15" ht="13.5" customHeight="1">
      <c r="A34" s="661"/>
      <c r="B34" s="62" t="s">
        <v>455</v>
      </c>
      <c r="C34" s="661"/>
      <c r="D34" s="122"/>
      <c r="E34" s="756">
        <v>103327757.92652166</v>
      </c>
      <c r="F34" s="745">
        <v>75027791.973902389</v>
      </c>
      <c r="G34" s="745">
        <v>70063785.522669271</v>
      </c>
      <c r="H34" s="745">
        <v>2458294.7704165978</v>
      </c>
      <c r="I34" s="745">
        <v>2505711.6808165363</v>
      </c>
      <c r="J34" s="745">
        <v>28299965.95261924</v>
      </c>
      <c r="K34" s="745">
        <v>41035958.268999137</v>
      </c>
      <c r="L34" s="745">
        <v>-12735992.31637986</v>
      </c>
      <c r="N34" s="115"/>
      <c r="O34" s="115"/>
    </row>
    <row r="35" spans="1:15" ht="13.7" customHeight="1">
      <c r="A35" s="661"/>
      <c r="B35" s="62" t="s">
        <v>456</v>
      </c>
      <c r="C35" s="661"/>
      <c r="D35" s="122"/>
      <c r="E35" s="756">
        <v>30239128.693036098</v>
      </c>
      <c r="F35" s="745">
        <v>18075064.594885014</v>
      </c>
      <c r="G35" s="745">
        <v>16074261.9363713</v>
      </c>
      <c r="H35" s="745">
        <v>562743.57144090836</v>
      </c>
      <c r="I35" s="745">
        <v>1438059.0870727922</v>
      </c>
      <c r="J35" s="745">
        <v>12164064.098151093</v>
      </c>
      <c r="K35" s="745">
        <v>13372327.34935021</v>
      </c>
      <c r="L35" s="745">
        <v>-1208263.25119912</v>
      </c>
      <c r="N35" s="115"/>
      <c r="O35" s="115"/>
    </row>
    <row r="36" spans="1:15" ht="13.7" customHeight="1">
      <c r="A36" s="121"/>
      <c r="B36" s="62" t="s">
        <v>457</v>
      </c>
      <c r="C36" s="121"/>
      <c r="D36" s="122"/>
      <c r="E36" s="756">
        <v>66279510.727304064</v>
      </c>
      <c r="F36" s="745">
        <v>44448340.09010189</v>
      </c>
      <c r="G36" s="745">
        <v>41247753.756633841</v>
      </c>
      <c r="H36" s="745">
        <v>1464413.5983439602</v>
      </c>
      <c r="I36" s="745">
        <v>1736172.7351241191</v>
      </c>
      <c r="J36" s="745">
        <v>21831170.637202114</v>
      </c>
      <c r="K36" s="745">
        <v>22953061.38060502</v>
      </c>
      <c r="L36" s="745">
        <v>-1121890.7434028983</v>
      </c>
      <c r="N36" s="115"/>
      <c r="O36" s="115"/>
    </row>
    <row r="37" spans="1:15" ht="13.7" customHeight="1">
      <c r="A37" s="121"/>
      <c r="B37" s="62" t="s">
        <v>458</v>
      </c>
      <c r="C37" s="121"/>
      <c r="D37" s="122"/>
      <c r="E37" s="756">
        <v>149170737.06789625</v>
      </c>
      <c r="F37" s="745">
        <v>107530815.22944719</v>
      </c>
      <c r="G37" s="745">
        <v>98274223.091610163</v>
      </c>
      <c r="H37" s="745">
        <v>4176472.0863679224</v>
      </c>
      <c r="I37" s="745">
        <v>5080120.0514691174</v>
      </c>
      <c r="J37" s="745">
        <v>41639921.838449091</v>
      </c>
      <c r="K37" s="745">
        <v>42708239.52135013</v>
      </c>
      <c r="L37" s="745">
        <v>-1068317.6829009946</v>
      </c>
      <c r="N37" s="115"/>
      <c r="O37" s="115"/>
    </row>
    <row r="38" spans="1:15" ht="13.7" customHeight="1">
      <c r="A38" s="121"/>
      <c r="B38" s="62" t="s">
        <v>459</v>
      </c>
      <c r="C38" s="121"/>
      <c r="D38" s="122"/>
      <c r="E38" s="756">
        <v>179532223.92131165</v>
      </c>
      <c r="F38" s="745">
        <v>138386822.40283069</v>
      </c>
      <c r="G38" s="745">
        <v>130161209.27969749</v>
      </c>
      <c r="H38" s="745">
        <v>3945523.4994701878</v>
      </c>
      <c r="I38" s="745">
        <v>4280089.6236630101</v>
      </c>
      <c r="J38" s="745">
        <v>41145401.518480994</v>
      </c>
      <c r="K38" s="745">
        <v>40231861.90244396</v>
      </c>
      <c r="L38" s="745">
        <v>913539.61603701324</v>
      </c>
      <c r="N38" s="115"/>
      <c r="O38" s="115"/>
    </row>
    <row r="39" spans="1:15" ht="13.7" customHeight="1">
      <c r="A39" s="121"/>
      <c r="B39" s="62" t="s">
        <v>460</v>
      </c>
      <c r="C39" s="121"/>
      <c r="D39" s="122"/>
      <c r="E39" s="756">
        <v>349317835.78925526</v>
      </c>
      <c r="F39" s="745">
        <v>283337368.1256125</v>
      </c>
      <c r="G39" s="745">
        <v>264914784.8338992</v>
      </c>
      <c r="H39" s="745">
        <v>10263790.161640059</v>
      </c>
      <c r="I39" s="745">
        <v>8158793.1300731283</v>
      </c>
      <c r="J39" s="745">
        <v>65980467.663642935</v>
      </c>
      <c r="K39" s="745">
        <v>57663551.128375277</v>
      </c>
      <c r="L39" s="745">
        <v>8316916.5352676334</v>
      </c>
      <c r="N39" s="115"/>
      <c r="O39" s="115"/>
    </row>
    <row r="40" spans="1:15" ht="13.7" customHeight="1">
      <c r="A40" s="121"/>
      <c r="B40" s="62" t="s">
        <v>461</v>
      </c>
      <c r="C40" s="121"/>
      <c r="D40" s="122"/>
      <c r="E40" s="756">
        <v>176060827.4794814</v>
      </c>
      <c r="F40" s="745">
        <v>148727555.50041908</v>
      </c>
      <c r="G40" s="745">
        <v>142538582.94326416</v>
      </c>
      <c r="H40" s="745">
        <v>3589346.1984686721</v>
      </c>
      <c r="I40" s="745">
        <v>2599626.3586862558</v>
      </c>
      <c r="J40" s="745">
        <v>27333271.979062393</v>
      </c>
      <c r="K40" s="745">
        <v>22785105.897020008</v>
      </c>
      <c r="L40" s="745">
        <v>4548166.0820423849</v>
      </c>
      <c r="N40" s="115"/>
      <c r="O40" s="115"/>
    </row>
    <row r="41" spans="1:15" ht="13.7" customHeight="1">
      <c r="A41" s="121"/>
      <c r="B41" s="62" t="s">
        <v>462</v>
      </c>
      <c r="C41" s="121"/>
      <c r="D41" s="122"/>
      <c r="E41" s="756">
        <v>177814573.91623732</v>
      </c>
      <c r="F41" s="745">
        <v>133212882.85280336</v>
      </c>
      <c r="G41" s="745">
        <v>115125640.59056865</v>
      </c>
      <c r="H41" s="745">
        <v>11094179.784249697</v>
      </c>
      <c r="I41" s="745">
        <v>6993062.4779850198</v>
      </c>
      <c r="J41" s="745">
        <v>44601691.063433945</v>
      </c>
      <c r="K41" s="745">
        <v>29022706.558907114</v>
      </c>
      <c r="L41" s="745">
        <v>15578984.504526818</v>
      </c>
      <c r="N41" s="115"/>
      <c r="O41" s="115"/>
    </row>
    <row r="42" spans="1:15" ht="13.7" customHeight="1">
      <c r="A42" s="121"/>
      <c r="B42" s="62" t="s">
        <v>463</v>
      </c>
      <c r="C42" s="121"/>
      <c r="D42" s="122"/>
      <c r="E42" s="756">
        <v>406913480.22799993</v>
      </c>
      <c r="F42" s="745">
        <v>320044364.67300004</v>
      </c>
      <c r="G42" s="745">
        <v>300625146.98200005</v>
      </c>
      <c r="H42" s="745">
        <v>10212598.377999999</v>
      </c>
      <c r="I42" s="745">
        <v>9206619.3129999992</v>
      </c>
      <c r="J42" s="745">
        <v>86869115.555000022</v>
      </c>
      <c r="K42" s="745">
        <v>46644121.759000011</v>
      </c>
      <c r="L42" s="745">
        <v>40224993.795999989</v>
      </c>
      <c r="N42" s="115"/>
      <c r="O42" s="115"/>
    </row>
    <row r="43" spans="1:15" ht="13.7" customHeight="1">
      <c r="A43" s="121"/>
      <c r="B43" s="62" t="s">
        <v>403</v>
      </c>
      <c r="C43" s="121"/>
      <c r="D43" s="122"/>
      <c r="E43" s="756">
        <v>164018388.111</v>
      </c>
      <c r="F43" s="745">
        <v>109907880.11300001</v>
      </c>
      <c r="G43" s="745">
        <v>98294140.589000002</v>
      </c>
      <c r="H43" s="745">
        <v>9309378.9880000018</v>
      </c>
      <c r="I43" s="745">
        <v>2304360.5360000003</v>
      </c>
      <c r="J43" s="745">
        <v>54110507.998000011</v>
      </c>
      <c r="K43" s="745">
        <v>33568609.289999999</v>
      </c>
      <c r="L43" s="745">
        <v>20541898.708000001</v>
      </c>
      <c r="N43" s="115"/>
      <c r="O43" s="115"/>
    </row>
    <row r="44" spans="1:15" ht="13.7" customHeight="1">
      <c r="A44" s="1045" t="s">
        <v>14</v>
      </c>
      <c r="B44" s="1045"/>
      <c r="C44" s="1045"/>
      <c r="D44" s="122"/>
      <c r="E44" s="756"/>
      <c r="F44" s="745"/>
      <c r="G44" s="745"/>
      <c r="H44" s="745"/>
      <c r="I44" s="745"/>
      <c r="J44" s="745"/>
      <c r="K44" s="745"/>
      <c r="L44" s="745"/>
      <c r="N44" s="115"/>
      <c r="O44" s="115"/>
    </row>
    <row r="45" spans="1:15" ht="13.7" customHeight="1">
      <c r="A45" s="121"/>
      <c r="B45" s="62" t="s">
        <v>455</v>
      </c>
      <c r="C45" s="121"/>
      <c r="D45" s="122"/>
      <c r="E45" s="756">
        <v>92531986.210184366</v>
      </c>
      <c r="F45" s="745">
        <v>66868292.80232963</v>
      </c>
      <c r="G45" s="745">
        <v>60440984.916772723</v>
      </c>
      <c r="H45" s="745">
        <v>2650534.7449952504</v>
      </c>
      <c r="I45" s="745">
        <v>3776773.1405616575</v>
      </c>
      <c r="J45" s="745">
        <v>25663693.407854695</v>
      </c>
      <c r="K45" s="745">
        <v>39351645.91296979</v>
      </c>
      <c r="L45" s="745">
        <v>-13687952.505115069</v>
      </c>
      <c r="N45" s="115"/>
      <c r="O45" s="115"/>
    </row>
    <row r="46" spans="1:15" ht="13.7" customHeight="1">
      <c r="A46" s="121"/>
      <c r="B46" s="62" t="s">
        <v>456</v>
      </c>
      <c r="C46" s="121"/>
      <c r="D46" s="122"/>
      <c r="E46" s="756">
        <v>28075611.205447525</v>
      </c>
      <c r="F46" s="745">
        <v>15035487.698849656</v>
      </c>
      <c r="G46" s="745">
        <v>13934431.440262981</v>
      </c>
      <c r="H46" s="745">
        <v>297773.04117461591</v>
      </c>
      <c r="I46" s="745">
        <v>803283.21741205489</v>
      </c>
      <c r="J46" s="745">
        <v>13040123.506597862</v>
      </c>
      <c r="K46" s="745">
        <v>13944922.274277121</v>
      </c>
      <c r="L46" s="745">
        <v>-904798.76767925208</v>
      </c>
      <c r="N46" s="115"/>
      <c r="O46" s="115"/>
    </row>
    <row r="47" spans="1:15" ht="13.7" customHeight="1">
      <c r="A47" s="121"/>
      <c r="B47" s="62" t="s">
        <v>457</v>
      </c>
      <c r="C47" s="121"/>
      <c r="D47" s="122"/>
      <c r="E47" s="756">
        <v>71165428.455807626</v>
      </c>
      <c r="F47" s="745">
        <v>48843204.468768142</v>
      </c>
      <c r="G47" s="745">
        <v>45610840.560885452</v>
      </c>
      <c r="H47" s="745">
        <v>1452429.3246651271</v>
      </c>
      <c r="I47" s="745">
        <v>1779934.5832176255</v>
      </c>
      <c r="J47" s="745">
        <v>22322223.987039451</v>
      </c>
      <c r="K47" s="745">
        <v>22952946.236199632</v>
      </c>
      <c r="L47" s="745">
        <v>-630722.24916018127</v>
      </c>
      <c r="N47" s="115"/>
      <c r="O47" s="115"/>
    </row>
    <row r="48" spans="1:15" ht="13.7" customHeight="1">
      <c r="A48" s="661"/>
      <c r="B48" s="62" t="s">
        <v>458</v>
      </c>
      <c r="C48" s="661"/>
      <c r="D48" s="122"/>
      <c r="E48" s="756">
        <v>143875985.56812984</v>
      </c>
      <c r="F48" s="745">
        <v>100898514.27718651</v>
      </c>
      <c r="G48" s="745">
        <v>94219859.099364132</v>
      </c>
      <c r="H48" s="745">
        <v>3053808.6931823213</v>
      </c>
      <c r="I48" s="745">
        <v>3624846.484640108</v>
      </c>
      <c r="J48" s="745">
        <v>42977471.290943377</v>
      </c>
      <c r="K48" s="745">
        <v>41921736.319029905</v>
      </c>
      <c r="L48" s="745">
        <v>1055734.9719134693</v>
      </c>
      <c r="N48" s="115"/>
      <c r="O48" s="115"/>
    </row>
    <row r="49" spans="1:37" ht="13.7" customHeight="1">
      <c r="A49" s="661"/>
      <c r="B49" s="62" t="s">
        <v>459</v>
      </c>
      <c r="C49" s="661"/>
      <c r="D49" s="122"/>
      <c r="E49" s="756">
        <v>190707896.14794978</v>
      </c>
      <c r="F49" s="745">
        <v>149164646.25662705</v>
      </c>
      <c r="G49" s="745">
        <v>138645774.90623623</v>
      </c>
      <c r="H49" s="745">
        <v>5530538.6264906386</v>
      </c>
      <c r="I49" s="745">
        <v>4988332.723900116</v>
      </c>
      <c r="J49" s="745">
        <v>41543249.891322888</v>
      </c>
      <c r="K49" s="745">
        <v>41549516.953977063</v>
      </c>
      <c r="L49" s="745">
        <v>-6267.0626542012178</v>
      </c>
      <c r="N49" s="115"/>
      <c r="O49" s="115"/>
    </row>
    <row r="50" spans="1:37" ht="13.7" customHeight="1">
      <c r="A50" s="661"/>
      <c r="B50" s="62" t="s">
        <v>460</v>
      </c>
      <c r="C50" s="661"/>
      <c r="D50" s="122"/>
      <c r="E50" s="756">
        <v>380144641.62159288</v>
      </c>
      <c r="F50" s="745">
        <v>305633700.90592176</v>
      </c>
      <c r="G50" s="745">
        <v>285898306.90847617</v>
      </c>
      <c r="H50" s="745">
        <v>10794794.744171688</v>
      </c>
      <c r="I50" s="745">
        <v>8940599.2532739863</v>
      </c>
      <c r="J50" s="745">
        <v>74510940.71567139</v>
      </c>
      <c r="K50" s="745">
        <v>63879517.298759952</v>
      </c>
      <c r="L50" s="745">
        <v>10631423.416911358</v>
      </c>
      <c r="N50" s="115"/>
      <c r="O50" s="115"/>
    </row>
    <row r="51" spans="1:37" ht="13.7" customHeight="1">
      <c r="A51" s="661"/>
      <c r="B51" s="62" t="s">
        <v>461</v>
      </c>
      <c r="C51" s="661"/>
      <c r="D51" s="122"/>
      <c r="E51" s="756">
        <v>167246815.07581028</v>
      </c>
      <c r="F51" s="745">
        <v>140838937.43354514</v>
      </c>
      <c r="G51" s="745">
        <v>132585244.96659411</v>
      </c>
      <c r="H51" s="745">
        <v>6061901.8234686721</v>
      </c>
      <c r="I51" s="745">
        <v>2191790.6434823181</v>
      </c>
      <c r="J51" s="745">
        <v>26407877.642265175</v>
      </c>
      <c r="K51" s="745">
        <v>20562259.627258722</v>
      </c>
      <c r="L51" s="745">
        <v>5845618.0150064547</v>
      </c>
      <c r="M51" s="108"/>
      <c r="N51" s="115"/>
      <c r="O51" s="115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1:37" ht="13.7" customHeight="1">
      <c r="A52" s="661"/>
      <c r="B52" s="62" t="s">
        <v>462</v>
      </c>
      <c r="C52" s="661"/>
      <c r="D52" s="122"/>
      <c r="E52" s="756">
        <v>168291511.89912125</v>
      </c>
      <c r="F52" s="745">
        <v>123049847.3417742</v>
      </c>
      <c r="G52" s="745">
        <v>107528924.16612239</v>
      </c>
      <c r="H52" s="745">
        <v>8078248.6022496987</v>
      </c>
      <c r="I52" s="745">
        <v>7442674.5734021142</v>
      </c>
      <c r="J52" s="745">
        <v>45241664.557347067</v>
      </c>
      <c r="K52" s="745">
        <v>28650649.834578659</v>
      </c>
      <c r="L52" s="745">
        <v>16591014.7227684</v>
      </c>
      <c r="M52" s="108"/>
      <c r="N52" s="115"/>
      <c r="O52" s="115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</row>
    <row r="53" spans="1:37" ht="13.7" customHeight="1">
      <c r="A53" s="661"/>
      <c r="B53" s="62" t="s">
        <v>463</v>
      </c>
      <c r="C53" s="661"/>
      <c r="D53" s="122"/>
      <c r="E53" s="756">
        <v>398135782.30599988</v>
      </c>
      <c r="F53" s="745">
        <v>318626215.49600011</v>
      </c>
      <c r="G53" s="745">
        <v>302818224.14899999</v>
      </c>
      <c r="H53" s="745">
        <v>10678781.288999999</v>
      </c>
      <c r="I53" s="745">
        <v>5129210.0580000021</v>
      </c>
      <c r="J53" s="745">
        <v>79509566.810000017</v>
      </c>
      <c r="K53" s="745">
        <v>43856739.309000008</v>
      </c>
      <c r="L53" s="745">
        <v>35652827.501000002</v>
      </c>
      <c r="N53" s="115"/>
      <c r="O53" s="115"/>
    </row>
    <row r="54" spans="1:37" ht="13.7" customHeight="1">
      <c r="A54" s="661"/>
      <c r="B54" s="62" t="s">
        <v>403</v>
      </c>
      <c r="C54" s="661"/>
      <c r="D54" s="122"/>
      <c r="E54" s="756">
        <v>162498805.37</v>
      </c>
      <c r="F54" s="745">
        <v>109740038.875</v>
      </c>
      <c r="G54" s="745">
        <v>95636938.412000015</v>
      </c>
      <c r="H54" s="745">
        <v>8477930.1469999999</v>
      </c>
      <c r="I54" s="745">
        <v>5625170.3159999996</v>
      </c>
      <c r="J54" s="745">
        <v>52758766.494999997</v>
      </c>
      <c r="K54" s="745">
        <v>33315609.289999999</v>
      </c>
      <c r="L54" s="745">
        <v>19443157.205000002</v>
      </c>
      <c r="N54" s="115"/>
      <c r="O54" s="115"/>
    </row>
    <row r="55" spans="1:37" ht="13.7" customHeight="1">
      <c r="A55" s="1045" t="s">
        <v>15</v>
      </c>
      <c r="B55" s="1045"/>
      <c r="C55" s="1045"/>
      <c r="D55" s="2"/>
      <c r="E55" s="756"/>
      <c r="F55" s="745"/>
      <c r="G55" s="745"/>
      <c r="H55" s="745"/>
      <c r="I55" s="745"/>
      <c r="J55" s="745"/>
      <c r="K55" s="745"/>
      <c r="L55" s="745"/>
      <c r="N55" s="115"/>
      <c r="O55" s="115"/>
    </row>
    <row r="56" spans="1:37" ht="13.7" customHeight="1">
      <c r="A56" s="108"/>
      <c r="B56" s="62" t="s">
        <v>455</v>
      </c>
      <c r="C56" s="108"/>
      <c r="D56" s="123"/>
      <c r="E56" s="756">
        <v>8925439.7761118487</v>
      </c>
      <c r="F56" s="745">
        <v>2248134.020463943</v>
      </c>
      <c r="G56" s="745">
        <v>1838838.7400016182</v>
      </c>
      <c r="H56" s="745">
        <v>26985.030487799075</v>
      </c>
      <c r="I56" s="745">
        <v>382310.24997452676</v>
      </c>
      <c r="J56" s="745">
        <v>6677305.7556478987</v>
      </c>
      <c r="K56" s="745">
        <v>7322499.7206958076</v>
      </c>
      <c r="L56" s="745">
        <v>-645193.96504790056</v>
      </c>
      <c r="N56" s="115"/>
      <c r="O56" s="115"/>
    </row>
    <row r="57" spans="1:37" ht="13.7" customHeight="1">
      <c r="A57" s="6"/>
      <c r="B57" s="62" t="s">
        <v>456</v>
      </c>
      <c r="C57" s="6"/>
      <c r="D57" s="2"/>
      <c r="E57" s="756">
        <v>11222997.705774823</v>
      </c>
      <c r="F57" s="745">
        <v>4017204.6622993769</v>
      </c>
      <c r="G57" s="745">
        <v>3732367.7363190143</v>
      </c>
      <c r="H57" s="745">
        <v>104286.71196238748</v>
      </c>
      <c r="I57" s="745">
        <v>180550.21401797546</v>
      </c>
      <c r="J57" s="745">
        <v>7205793.0434754444</v>
      </c>
      <c r="K57" s="745">
        <v>6749368.8914215881</v>
      </c>
      <c r="L57" s="745">
        <v>456424.1520538567</v>
      </c>
      <c r="N57" s="115"/>
      <c r="O57" s="115"/>
    </row>
    <row r="58" spans="1:37" ht="13.7" customHeight="1">
      <c r="A58" s="661"/>
      <c r="B58" s="62" t="s">
        <v>457</v>
      </c>
      <c r="C58" s="661"/>
      <c r="D58" s="122"/>
      <c r="E58" s="756">
        <v>27110736.169041432</v>
      </c>
      <c r="F58" s="745">
        <v>13760164.038370909</v>
      </c>
      <c r="G58" s="745">
        <v>11766541.19161867</v>
      </c>
      <c r="H58" s="745">
        <v>579391.93551543332</v>
      </c>
      <c r="I58" s="745">
        <v>1414230.9112368068</v>
      </c>
      <c r="J58" s="745">
        <v>13350572.13067051</v>
      </c>
      <c r="K58" s="745">
        <v>14383910.828568637</v>
      </c>
      <c r="L58" s="745">
        <v>-1033338.6978981119</v>
      </c>
      <c r="N58" s="115"/>
      <c r="O58" s="115"/>
    </row>
    <row r="59" spans="1:37" ht="13.7" customHeight="1">
      <c r="A59" s="661"/>
      <c r="B59" s="62" t="s">
        <v>458</v>
      </c>
      <c r="C59" s="661"/>
      <c r="D59" s="122"/>
      <c r="E59" s="756">
        <v>57860973.370393626</v>
      </c>
      <c r="F59" s="745">
        <v>33526109.488798633</v>
      </c>
      <c r="G59" s="745">
        <v>30858698.521283906</v>
      </c>
      <c r="H59" s="745">
        <v>1371890.4913054155</v>
      </c>
      <c r="I59" s="745">
        <v>1295520.4762092943</v>
      </c>
      <c r="J59" s="745">
        <v>24334863.881594986</v>
      </c>
      <c r="K59" s="745">
        <v>26553289.047552001</v>
      </c>
      <c r="L59" s="745">
        <v>-2218425.1659570029</v>
      </c>
      <c r="N59" s="115"/>
      <c r="O59" s="115"/>
    </row>
    <row r="60" spans="1:37" ht="13.7" customHeight="1">
      <c r="A60" s="661"/>
      <c r="B60" s="62" t="s">
        <v>459</v>
      </c>
      <c r="C60" s="661"/>
      <c r="D60" s="122"/>
      <c r="E60" s="756">
        <v>71636203.435286373</v>
      </c>
      <c r="F60" s="745">
        <v>45930058.416055098</v>
      </c>
      <c r="G60" s="745">
        <v>41780504.400837444</v>
      </c>
      <c r="H60" s="745">
        <v>1588804.7099015422</v>
      </c>
      <c r="I60" s="745">
        <v>2560749.3053161199</v>
      </c>
      <c r="J60" s="745">
        <v>25706145.019231312</v>
      </c>
      <c r="K60" s="745">
        <v>28040607.636955794</v>
      </c>
      <c r="L60" s="745">
        <v>-2334462.6177244899</v>
      </c>
      <c r="N60" s="115"/>
      <c r="O60" s="115"/>
    </row>
    <row r="61" spans="1:37" ht="13.7" customHeight="1">
      <c r="A61" s="661"/>
      <c r="B61" s="62" t="s">
        <v>460</v>
      </c>
      <c r="C61" s="661"/>
      <c r="D61" s="122"/>
      <c r="E61" s="756">
        <v>202227937.33038664</v>
      </c>
      <c r="F61" s="745">
        <v>146055727.30770466</v>
      </c>
      <c r="G61" s="745">
        <v>134758521.90198821</v>
      </c>
      <c r="H61" s="745">
        <v>5685233.9571062615</v>
      </c>
      <c r="I61" s="745">
        <v>5611971.4486102434</v>
      </c>
      <c r="J61" s="745">
        <v>56172210.022682026</v>
      </c>
      <c r="K61" s="745">
        <v>59937464.618696071</v>
      </c>
      <c r="L61" s="745">
        <v>-3765254.5960140754</v>
      </c>
      <c r="N61" s="115"/>
      <c r="O61" s="115"/>
    </row>
    <row r="62" spans="1:37" ht="13.7" customHeight="1">
      <c r="A62" s="661"/>
      <c r="B62" s="62" t="s">
        <v>461</v>
      </c>
      <c r="C62" s="661"/>
      <c r="D62" s="122"/>
      <c r="E62" s="756">
        <v>120221003.36892292</v>
      </c>
      <c r="F62" s="745">
        <v>91236987.016872063</v>
      </c>
      <c r="G62" s="745">
        <v>84363033.884339318</v>
      </c>
      <c r="H62" s="745">
        <v>2908591.9865482342</v>
      </c>
      <c r="I62" s="745">
        <v>3965361.1459844494</v>
      </c>
      <c r="J62" s="745">
        <v>28984016.352050856</v>
      </c>
      <c r="K62" s="745">
        <v>28939891.321192235</v>
      </c>
      <c r="L62" s="745">
        <v>44125.030858623613</v>
      </c>
      <c r="N62" s="115"/>
      <c r="O62" s="115"/>
    </row>
    <row r="63" spans="1:37" ht="13.7" customHeight="1">
      <c r="A63" s="661"/>
      <c r="B63" s="62" t="s">
        <v>462</v>
      </c>
      <c r="C63" s="661"/>
      <c r="D63" s="122"/>
      <c r="E63" s="756">
        <v>202325673.30525187</v>
      </c>
      <c r="F63" s="745">
        <v>166565582.39124858</v>
      </c>
      <c r="G63" s="745">
        <v>158323722.59238994</v>
      </c>
      <c r="H63" s="745">
        <v>4492532.665160683</v>
      </c>
      <c r="I63" s="745">
        <v>3749327.133697941</v>
      </c>
      <c r="J63" s="745">
        <v>35760090.914003402</v>
      </c>
      <c r="K63" s="745">
        <v>32591929.330114011</v>
      </c>
      <c r="L63" s="745">
        <v>3168161.5838893913</v>
      </c>
      <c r="N63" s="115"/>
      <c r="O63" s="115"/>
    </row>
    <row r="64" spans="1:37" ht="13.7" customHeight="1">
      <c r="A64" s="661"/>
      <c r="B64" s="62" t="s">
        <v>463</v>
      </c>
      <c r="C64" s="661"/>
      <c r="D64" s="122"/>
      <c r="E64" s="756">
        <v>313485045.75984842</v>
      </c>
      <c r="F64" s="745">
        <v>255083680.53267589</v>
      </c>
      <c r="G64" s="745">
        <v>239359023.10662827</v>
      </c>
      <c r="H64" s="745">
        <v>7825255.4804102564</v>
      </c>
      <c r="I64" s="745">
        <v>7899401.9456374953</v>
      </c>
      <c r="J64" s="745">
        <v>58401365.227172501</v>
      </c>
      <c r="K64" s="745">
        <v>45156891.458982825</v>
      </c>
      <c r="L64" s="745">
        <v>13244473.768189669</v>
      </c>
      <c r="N64" s="115"/>
      <c r="O64" s="115"/>
    </row>
    <row r="65" spans="1:15" ht="13.7" customHeight="1" thickBot="1">
      <c r="A65" s="662"/>
      <c r="B65" s="63" t="s">
        <v>403</v>
      </c>
      <c r="C65" s="662"/>
      <c r="D65" s="124"/>
      <c r="E65" s="754">
        <v>787658453.63902545</v>
      </c>
      <c r="F65" s="751">
        <v>620275237.68151259</v>
      </c>
      <c r="G65" s="751">
        <v>570538277.45030761</v>
      </c>
      <c r="H65" s="751">
        <v>32493768.068</v>
      </c>
      <c r="I65" s="751">
        <v>17243192.163205128</v>
      </c>
      <c r="J65" s="751">
        <v>167383215.9575128</v>
      </c>
      <c r="K65" s="751">
        <v>100309690.2018718</v>
      </c>
      <c r="L65" s="751">
        <v>67073525.755641013</v>
      </c>
      <c r="N65" s="115"/>
      <c r="O65" s="115"/>
    </row>
    <row r="66" spans="1:15" s="165" customFormat="1" ht="13.7" customHeight="1">
      <c r="A66" s="1140" t="s">
        <v>1015</v>
      </c>
      <c r="B66" s="1140"/>
      <c r="C66" s="1140"/>
      <c r="D66" s="1140"/>
      <c r="E66" s="1140"/>
      <c r="F66" s="1140"/>
      <c r="G66" s="1140"/>
      <c r="H66" s="1001"/>
      <c r="K66" s="166"/>
      <c r="L66" s="166"/>
    </row>
    <row r="67" spans="1:15" ht="12.75" customHeight="1">
      <c r="K67" s="108"/>
      <c r="L67" s="108"/>
    </row>
    <row r="68" spans="1:15">
      <c r="K68" s="108"/>
      <c r="L68" s="108"/>
    </row>
    <row r="69" spans="1:15">
      <c r="K69" s="108"/>
      <c r="L69" s="108"/>
    </row>
    <row r="70" spans="1:15" ht="15">
      <c r="A70" s="104"/>
      <c r="B70" s="104"/>
      <c r="C70" s="104"/>
      <c r="D70" s="104"/>
      <c r="K70" s="108"/>
      <c r="L70" s="108"/>
    </row>
    <row r="71" spans="1:15" ht="15">
      <c r="A71" s="104"/>
      <c r="B71" s="104"/>
      <c r="C71" s="104"/>
      <c r="D71" s="104"/>
      <c r="K71" s="108"/>
      <c r="L71" s="108"/>
    </row>
    <row r="72" spans="1:15" ht="15">
      <c r="A72" s="104"/>
      <c r="B72" s="104"/>
      <c r="C72" s="104"/>
      <c r="D72" s="104"/>
      <c r="K72" s="108"/>
      <c r="L72" s="108"/>
    </row>
    <row r="73" spans="1:15" ht="15">
      <c r="A73" s="104"/>
      <c r="B73" s="104"/>
      <c r="C73" s="104"/>
      <c r="D73" s="104"/>
      <c r="K73" s="108"/>
      <c r="L73" s="108"/>
    </row>
    <row r="74" spans="1:15" ht="15">
      <c r="A74" s="104"/>
      <c r="B74" s="104"/>
      <c r="C74" s="104"/>
      <c r="D74" s="104"/>
      <c r="K74" s="108"/>
      <c r="L74" s="108"/>
    </row>
  </sheetData>
  <mergeCells count="37">
    <mergeCell ref="A66:G66"/>
    <mergeCell ref="A44:C44"/>
    <mergeCell ref="A55:C55"/>
    <mergeCell ref="A16:C16"/>
    <mergeCell ref="A26:C26"/>
    <mergeCell ref="A33:C33"/>
    <mergeCell ref="A21:C21"/>
    <mergeCell ref="A22:C22"/>
    <mergeCell ref="A24:C24"/>
    <mergeCell ref="A23:C23"/>
    <mergeCell ref="A25:C25"/>
    <mergeCell ref="A9:C9"/>
    <mergeCell ref="H1:L1"/>
    <mergeCell ref="G4:G5"/>
    <mergeCell ref="H4:H5"/>
    <mergeCell ref="I4:I5"/>
    <mergeCell ref="J3:L3"/>
    <mergeCell ref="L4:L5"/>
    <mergeCell ref="K4:K5"/>
    <mergeCell ref="A1:G1"/>
    <mergeCell ref="A7:C7"/>
    <mergeCell ref="A10:C10"/>
    <mergeCell ref="A14:C14"/>
    <mergeCell ref="J4:J5"/>
    <mergeCell ref="A20:C20"/>
    <mergeCell ref="A17:C17"/>
    <mergeCell ref="A19:C19"/>
    <mergeCell ref="A8:C8"/>
    <mergeCell ref="A15:C15"/>
    <mergeCell ref="A13:C13"/>
    <mergeCell ref="A18:C18"/>
    <mergeCell ref="A12:C12"/>
    <mergeCell ref="A6:C6"/>
    <mergeCell ref="A11:C11"/>
    <mergeCell ref="E3:E5"/>
    <mergeCell ref="F4:F5"/>
    <mergeCell ref="A3:C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B72"/>
  <sheetViews>
    <sheetView view="pageBreakPreview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5" width="17.140625" style="15" customWidth="1"/>
    <col min="6" max="6" width="17.140625" style="104" customWidth="1"/>
    <col min="7" max="7" width="20.7109375" style="104" customWidth="1"/>
    <col min="8" max="8" width="17.140625" style="104" customWidth="1"/>
    <col min="9" max="13" width="20.7109375" style="104" customWidth="1"/>
    <col min="14" max="14" width="20" style="104" bestFit="1" customWidth="1"/>
    <col min="15" max="21" width="9.140625" style="104"/>
    <col min="22" max="23" width="14.140625" style="104" bestFit="1" customWidth="1"/>
    <col min="24" max="24" width="12.85546875" style="104" bestFit="1" customWidth="1"/>
    <col min="25" max="26" width="14.140625" style="104" bestFit="1" customWidth="1"/>
    <col min="27" max="27" width="11.5703125" style="104" bestFit="1" customWidth="1"/>
    <col min="28" max="16384" width="9.140625" style="104"/>
  </cols>
  <sheetData>
    <row r="1" spans="1:54" s="103" customFormat="1" ht="34.5" customHeight="1">
      <c r="A1" s="656"/>
      <c r="B1" s="656"/>
      <c r="C1" s="656"/>
      <c r="D1" s="656"/>
      <c r="E1" s="656"/>
      <c r="F1" s="656"/>
      <c r="G1" s="656"/>
      <c r="H1" s="656" t="s">
        <v>519</v>
      </c>
      <c r="I1" s="672" t="s">
        <v>327</v>
      </c>
      <c r="J1" s="672"/>
      <c r="K1" s="672"/>
      <c r="L1" s="672"/>
      <c r="M1" s="672"/>
    </row>
    <row r="2" spans="1:54" ht="12.95" customHeight="1" thickBot="1">
      <c r="A2" s="104"/>
      <c r="B2" s="105"/>
      <c r="C2" s="105"/>
      <c r="D2" s="106"/>
      <c r="E2" s="106"/>
      <c r="M2" s="177" t="s">
        <v>323</v>
      </c>
    </row>
    <row r="3" spans="1:54" s="155" customFormat="1" ht="15" customHeight="1">
      <c r="A3" s="1060" t="s">
        <v>18</v>
      </c>
      <c r="B3" s="1060"/>
      <c r="C3" s="1060"/>
      <c r="D3" s="641"/>
      <c r="E3" s="1144" t="s">
        <v>1286</v>
      </c>
      <c r="F3" s="1144" t="s">
        <v>1287</v>
      </c>
      <c r="G3" s="1051" t="s">
        <v>1019</v>
      </c>
      <c r="H3" s="1144" t="s">
        <v>1288</v>
      </c>
      <c r="I3" s="1155" t="s">
        <v>1289</v>
      </c>
      <c r="J3" s="1057" t="s">
        <v>1290</v>
      </c>
      <c r="K3" s="1148" t="s">
        <v>1291</v>
      </c>
      <c r="L3" s="1102" t="s">
        <v>1292</v>
      </c>
      <c r="M3" s="1145" t="s">
        <v>1293</v>
      </c>
    </row>
    <row r="4" spans="1:54" s="155" customFormat="1" ht="15" customHeight="1">
      <c r="A4" s="1061"/>
      <c r="B4" s="1061"/>
      <c r="C4" s="1061"/>
      <c r="D4" s="642"/>
      <c r="E4" s="1142"/>
      <c r="F4" s="1142"/>
      <c r="G4" s="1142"/>
      <c r="H4" s="1142"/>
      <c r="I4" s="1153"/>
      <c r="J4" s="1153"/>
      <c r="K4" s="1149"/>
      <c r="L4" s="1151"/>
      <c r="M4" s="1146"/>
    </row>
    <row r="5" spans="1:54" s="644" customFormat="1" ht="48.75" customHeight="1">
      <c r="A5" s="1062"/>
      <c r="B5" s="1062"/>
      <c r="C5" s="1062"/>
      <c r="D5" s="673"/>
      <c r="E5" s="1143"/>
      <c r="F5" s="1143"/>
      <c r="G5" s="1143"/>
      <c r="H5" s="1143"/>
      <c r="I5" s="1154"/>
      <c r="J5" s="1154"/>
      <c r="K5" s="1150"/>
      <c r="L5" s="1152"/>
      <c r="M5" s="1147"/>
    </row>
    <row r="6" spans="1:54" s="115" customFormat="1" ht="12.75" hidden="1" customHeight="1">
      <c r="A6" s="1066" t="s">
        <v>1201</v>
      </c>
      <c r="B6" s="1066"/>
      <c r="C6" s="1066"/>
      <c r="D6" s="2"/>
      <c r="E6" s="119">
        <v>0</v>
      </c>
      <c r="F6" s="113">
        <f t="shared" ref="F6:F12" si="0">G6-H6+J6+K6-L6-M6</f>
        <v>126226820</v>
      </c>
      <c r="G6" s="113">
        <v>741559210</v>
      </c>
      <c r="H6" s="113">
        <v>200806813</v>
      </c>
      <c r="I6" s="113"/>
      <c r="J6" s="113">
        <v>134398980</v>
      </c>
      <c r="K6" s="113">
        <v>554575873</v>
      </c>
      <c r="L6" s="113">
        <v>526282949</v>
      </c>
      <c r="M6" s="113">
        <v>577217481</v>
      </c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</row>
    <row r="7" spans="1:54" s="115" customFormat="1" ht="12.75" hidden="1" customHeight="1">
      <c r="A7" s="1045" t="s">
        <v>780</v>
      </c>
      <c r="B7" s="1045"/>
      <c r="C7" s="1045"/>
      <c r="D7" s="2"/>
      <c r="E7" s="119">
        <v>0</v>
      </c>
      <c r="F7" s="117">
        <f t="shared" si="0"/>
        <v>119186128.76965982</v>
      </c>
      <c r="G7" s="117">
        <v>756432558.290663</v>
      </c>
      <c r="H7" s="117">
        <v>271812621.98691934</v>
      </c>
      <c r="I7" s="117"/>
      <c r="J7" s="117">
        <v>123272356.01037998</v>
      </c>
      <c r="K7" s="117">
        <v>501494769.53363603</v>
      </c>
      <c r="L7" s="117">
        <v>500259936.87579286</v>
      </c>
      <c r="M7" s="117">
        <v>489940996.20230705</v>
      </c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</row>
    <row r="8" spans="1:54" s="115" customFormat="1" ht="12.75" hidden="1" customHeight="1">
      <c r="A8" s="1045" t="s">
        <v>1202</v>
      </c>
      <c r="B8" s="1045"/>
      <c r="C8" s="1045"/>
      <c r="D8" s="2"/>
      <c r="E8" s="119">
        <v>0</v>
      </c>
      <c r="F8" s="117">
        <f t="shared" si="0"/>
        <v>121896435</v>
      </c>
      <c r="G8" s="117">
        <v>664797824</v>
      </c>
      <c r="H8" s="117">
        <v>171446835</v>
      </c>
      <c r="I8" s="117"/>
      <c r="J8" s="117">
        <v>94437596</v>
      </c>
      <c r="K8" s="117">
        <v>506459891</v>
      </c>
      <c r="L8" s="117">
        <v>489213132</v>
      </c>
      <c r="M8" s="117">
        <v>483138909</v>
      </c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</row>
    <row r="9" spans="1:54" s="115" customFormat="1" ht="12.75" hidden="1" customHeight="1">
      <c r="A9" s="1045" t="s">
        <v>1203</v>
      </c>
      <c r="B9" s="1045"/>
      <c r="C9" s="1045"/>
      <c r="D9" s="2"/>
      <c r="E9" s="119">
        <v>0</v>
      </c>
      <c r="F9" s="117">
        <f t="shared" si="0"/>
        <v>54053922.637355268</v>
      </c>
      <c r="G9" s="117">
        <v>618526174.8069942</v>
      </c>
      <c r="H9" s="117">
        <v>229549165.78038287</v>
      </c>
      <c r="I9" s="117"/>
      <c r="J9" s="117">
        <v>91350274.64845255</v>
      </c>
      <c r="K9" s="117">
        <v>401820999.30479008</v>
      </c>
      <c r="L9" s="117">
        <v>419108300.79884535</v>
      </c>
      <c r="M9" s="117">
        <v>408986059.54365325</v>
      </c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</row>
    <row r="10" spans="1:54" s="115" customFormat="1" ht="12.75" hidden="1" customHeight="1">
      <c r="A10" s="1045" t="s">
        <v>1204</v>
      </c>
      <c r="B10" s="1045"/>
      <c r="C10" s="1045"/>
      <c r="D10" s="2"/>
      <c r="E10" s="119">
        <v>0</v>
      </c>
      <c r="F10" s="117">
        <f t="shared" si="0"/>
        <v>17516259.56893599</v>
      </c>
      <c r="G10" s="117">
        <v>702432333.95259309</v>
      </c>
      <c r="H10" s="117">
        <v>276989951.66201019</v>
      </c>
      <c r="I10" s="117"/>
      <c r="J10" s="117">
        <v>100773783.08861336</v>
      </c>
      <c r="K10" s="117">
        <v>444122840.59282225</v>
      </c>
      <c r="L10" s="117">
        <v>476703908.25929618</v>
      </c>
      <c r="M10" s="117">
        <v>476118838.14378631</v>
      </c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</row>
    <row r="11" spans="1:54" s="115" customFormat="1" ht="12.75" hidden="1" customHeight="1">
      <c r="A11" s="1045" t="s">
        <v>1205</v>
      </c>
      <c r="B11" s="1045"/>
      <c r="C11" s="1045"/>
      <c r="D11" s="2"/>
      <c r="E11" s="119">
        <v>0</v>
      </c>
      <c r="F11" s="117">
        <f t="shared" si="0"/>
        <v>529227099.5126642</v>
      </c>
      <c r="G11" s="50">
        <v>774876938.08685613</v>
      </c>
      <c r="H11" s="119">
        <v>318129140.68098992</v>
      </c>
      <c r="I11" s="119"/>
      <c r="J11" s="50">
        <v>35521358.976925708</v>
      </c>
      <c r="K11" s="50">
        <v>381497471.03714108</v>
      </c>
      <c r="L11" s="50">
        <v>340666948.07070595</v>
      </c>
      <c r="M11" s="50">
        <v>3872579.8365629241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</row>
    <row r="12" spans="1:54" s="115" customFormat="1" ht="19.5" hidden="1" customHeight="1">
      <c r="A12" s="1045" t="s">
        <v>1206</v>
      </c>
      <c r="B12" s="1045"/>
      <c r="C12" s="1045"/>
      <c r="D12" s="2"/>
      <c r="E12" s="119">
        <v>0</v>
      </c>
      <c r="F12" s="117">
        <f t="shared" si="0"/>
        <v>552581020.29235148</v>
      </c>
      <c r="G12" s="50">
        <v>894111596.32216477</v>
      </c>
      <c r="H12" s="119">
        <v>407598370.52959192</v>
      </c>
      <c r="I12" s="119"/>
      <c r="J12" s="50">
        <v>27358185.305937532</v>
      </c>
      <c r="K12" s="50">
        <v>415806488.11875683</v>
      </c>
      <c r="L12" s="50">
        <v>372508410.50904661</v>
      </c>
      <c r="M12" s="50">
        <v>4588468.4158692267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</row>
    <row r="13" spans="1:54" s="115" customFormat="1" ht="18" hidden="1" customHeight="1">
      <c r="A13" s="1045" t="s">
        <v>1207</v>
      </c>
      <c r="B13" s="1045"/>
      <c r="C13" s="1045"/>
      <c r="D13" s="2"/>
      <c r="E13" s="119">
        <v>0</v>
      </c>
      <c r="F13" s="998">
        <v>601944046.60906851</v>
      </c>
      <c r="G13" s="119">
        <v>964138796.51983845</v>
      </c>
      <c r="H13" s="119">
        <v>420174749.07216549</v>
      </c>
      <c r="I13" s="119">
        <v>0</v>
      </c>
      <c r="J13" s="140">
        <v>35762875.215576738</v>
      </c>
      <c r="K13" s="140">
        <v>0</v>
      </c>
      <c r="L13" s="140">
        <v>0</v>
      </c>
      <c r="M13" s="140">
        <v>4368036.0241957745</v>
      </c>
      <c r="N13" s="180"/>
      <c r="O13" s="181"/>
      <c r="P13" s="181"/>
      <c r="Q13" s="181"/>
      <c r="R13" s="181"/>
      <c r="S13" s="181"/>
      <c r="T13" s="181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</row>
    <row r="14" spans="1:54" s="115" customFormat="1" ht="18" hidden="1" customHeight="1">
      <c r="A14" s="1045" t="s">
        <v>1208</v>
      </c>
      <c r="B14" s="1045"/>
      <c r="C14" s="1045"/>
      <c r="D14" s="2"/>
      <c r="E14" s="119">
        <v>0</v>
      </c>
      <c r="F14" s="117">
        <f>G14-H14+J14+K14-L14-M14</f>
        <v>577199200.16932869</v>
      </c>
      <c r="G14" s="50">
        <v>983599304.593889</v>
      </c>
      <c r="H14" s="119">
        <v>430278692.11617327</v>
      </c>
      <c r="I14" s="119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</row>
    <row r="15" spans="1:54" s="115" customFormat="1" ht="18" hidden="1" customHeight="1">
      <c r="A15" s="1045" t="s">
        <v>1209</v>
      </c>
      <c r="B15" s="1045"/>
      <c r="C15" s="1045"/>
      <c r="D15" s="2"/>
      <c r="E15" s="119">
        <v>0</v>
      </c>
      <c r="F15" s="117">
        <f>G15-H15+J15+K15-L15-M15</f>
        <v>591176187.09769225</v>
      </c>
      <c r="G15" s="50">
        <v>968305206.06731093</v>
      </c>
      <c r="H15" s="119">
        <v>425949152.6498071</v>
      </c>
      <c r="I15" s="119">
        <v>0</v>
      </c>
      <c r="J15" s="139">
        <v>37406337.186333112</v>
      </c>
      <c r="K15" s="139">
        <v>426671623.98629969</v>
      </c>
      <c r="L15" s="139">
        <v>408187718.46355063</v>
      </c>
      <c r="M15" s="139">
        <v>7070109.0288936626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</row>
    <row r="16" spans="1:54" s="115" customFormat="1" ht="17.25" hidden="1" customHeight="1">
      <c r="A16" s="1045" t="s">
        <v>1267</v>
      </c>
      <c r="B16" s="1045"/>
      <c r="C16" s="1045"/>
      <c r="D16" s="2"/>
      <c r="E16" s="119">
        <v>579860441.43710458</v>
      </c>
      <c r="F16" s="117">
        <v>521853082.56788772</v>
      </c>
      <c r="G16" s="50">
        <v>868105175.52775121</v>
      </c>
      <c r="H16" s="50">
        <v>357466959.9643718</v>
      </c>
      <c r="I16" s="50">
        <v>299459601.09515411</v>
      </c>
      <c r="J16" s="139">
        <v>21692557.30789056</v>
      </c>
      <c r="K16" s="139">
        <v>502300405.08922678</v>
      </c>
      <c r="L16" s="139">
        <v>505889501.15825289</v>
      </c>
      <c r="M16" s="139">
        <v>6888594.2343562962</v>
      </c>
      <c r="N16" s="180"/>
      <c r="O16" s="181"/>
      <c r="P16" s="181"/>
      <c r="Q16" s="181"/>
      <c r="R16" s="181"/>
      <c r="S16" s="181"/>
      <c r="T16" s="181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</row>
    <row r="17" spans="1:54" s="115" customFormat="1" ht="18" hidden="1" customHeight="1">
      <c r="A17" s="1045" t="s">
        <v>1271</v>
      </c>
      <c r="B17" s="1045"/>
      <c r="C17" s="1045"/>
      <c r="D17" s="2"/>
      <c r="E17" s="178">
        <v>681935234.71638656</v>
      </c>
      <c r="F17" s="178">
        <v>590578353.62427771</v>
      </c>
      <c r="G17" s="178">
        <v>937044383.52443826</v>
      </c>
      <c r="H17" s="178">
        <v>381261277.62549567</v>
      </c>
      <c r="I17" s="178">
        <v>289904396.53338641</v>
      </c>
      <c r="J17" s="126">
        <v>18475678.485761065</v>
      </c>
      <c r="K17" s="126">
        <v>596990781.119326</v>
      </c>
      <c r="L17" s="126">
        <v>578160728.5131588</v>
      </c>
      <c r="M17" s="126">
        <v>2510483.3665946699</v>
      </c>
      <c r="N17" s="180"/>
      <c r="O17" s="181"/>
      <c r="P17" s="181"/>
      <c r="Q17" s="181"/>
      <c r="R17" s="181"/>
      <c r="S17" s="181"/>
      <c r="T17" s="181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</row>
    <row r="18" spans="1:54" s="115" customFormat="1" ht="18" hidden="1" customHeight="1">
      <c r="A18" s="1045" t="s">
        <v>1272</v>
      </c>
      <c r="B18" s="1045"/>
      <c r="C18" s="1045"/>
      <c r="D18" s="2"/>
      <c r="E18" s="182">
        <v>0</v>
      </c>
      <c r="F18" s="178">
        <v>607232241.20353246</v>
      </c>
      <c r="G18" s="178">
        <v>1003221608.936448</v>
      </c>
      <c r="H18" s="178">
        <v>403309013.92628628</v>
      </c>
      <c r="I18" s="182">
        <v>0</v>
      </c>
      <c r="J18" s="178">
        <v>6972609.8170829285</v>
      </c>
      <c r="K18" s="178">
        <v>543367712.19140029</v>
      </c>
      <c r="L18" s="178">
        <v>539216484.37587118</v>
      </c>
      <c r="M18" s="178">
        <v>3804191.4392418195</v>
      </c>
      <c r="N18" s="180"/>
      <c r="O18" s="181"/>
      <c r="P18" s="181"/>
      <c r="Q18" s="181"/>
      <c r="R18" s="181"/>
      <c r="S18" s="181"/>
      <c r="T18" s="181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</row>
    <row r="19" spans="1:54" s="115" customFormat="1" ht="19.5" hidden="1" customHeight="1">
      <c r="A19" s="1045" t="s">
        <v>1273</v>
      </c>
      <c r="B19" s="1045"/>
      <c r="C19" s="1045"/>
      <c r="D19" s="2"/>
      <c r="E19" s="178">
        <v>683633555.04922509</v>
      </c>
      <c r="F19" s="178">
        <v>574744237.52682424</v>
      </c>
      <c r="G19" s="178">
        <v>970849266.94598389</v>
      </c>
      <c r="H19" s="178">
        <v>419903502.28074831</v>
      </c>
      <c r="I19" s="178">
        <v>311014184.75834781</v>
      </c>
      <c r="J19" s="126">
        <v>26626161.534641959</v>
      </c>
      <c r="K19" s="126">
        <v>471136516.85751724</v>
      </c>
      <c r="L19" s="126">
        <v>472749175.82649487</v>
      </c>
      <c r="M19" s="126">
        <v>1215029.7040749842</v>
      </c>
      <c r="N19" s="180"/>
      <c r="O19" s="181"/>
      <c r="P19" s="181"/>
      <c r="Q19" s="181"/>
      <c r="R19" s="181"/>
      <c r="S19" s="181"/>
      <c r="T19" s="181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</row>
    <row r="20" spans="1:54" s="115" customFormat="1" ht="18" hidden="1" customHeight="1">
      <c r="A20" s="1045" t="s">
        <v>1274</v>
      </c>
      <c r="B20" s="1045"/>
      <c r="C20" s="1045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139">
        <v>19356673.986337218</v>
      </c>
      <c r="K20" s="139">
        <v>472565988.36896783</v>
      </c>
      <c r="L20" s="139">
        <v>453305260.32758719</v>
      </c>
      <c r="M20" s="139">
        <v>3707591.4065191075</v>
      </c>
      <c r="N20" s="180"/>
      <c r="O20" s="181"/>
      <c r="P20" s="181"/>
      <c r="Q20" s="181"/>
      <c r="R20" s="181"/>
      <c r="S20" s="181"/>
      <c r="T20" s="181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</row>
    <row r="21" spans="1:54" s="115" customFormat="1" ht="18" customHeight="1">
      <c r="A21" s="1045" t="s">
        <v>1275</v>
      </c>
      <c r="B21" s="1045"/>
      <c r="C21" s="1045"/>
      <c r="D21" s="2"/>
      <c r="E21" s="178">
        <v>716262327.50647795</v>
      </c>
      <c r="F21" s="178">
        <v>610787773.83475637</v>
      </c>
      <c r="G21" s="154">
        <v>1030147265.4051361</v>
      </c>
      <c r="H21" s="178">
        <v>454560295.94557261</v>
      </c>
      <c r="I21" s="178">
        <v>349085742.27385134</v>
      </c>
      <c r="J21" s="126">
        <v>20125074.550239943</v>
      </c>
      <c r="K21" s="126">
        <v>467124506.29757822</v>
      </c>
      <c r="L21" s="126">
        <v>449083899.65039593</v>
      </c>
      <c r="M21" s="126">
        <v>2964876.8222299484</v>
      </c>
      <c r="N21" s="180"/>
      <c r="O21" s="181"/>
      <c r="P21" s="181"/>
      <c r="Q21" s="181"/>
      <c r="R21" s="181"/>
      <c r="S21" s="181"/>
      <c r="T21" s="181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</row>
    <row r="22" spans="1:54" s="115" customFormat="1" ht="18" customHeight="1">
      <c r="A22" s="1045" t="s">
        <v>1276</v>
      </c>
      <c r="B22" s="1045"/>
      <c r="C22" s="1045"/>
      <c r="D22" s="2"/>
      <c r="E22" s="178">
        <v>724364663.16857815</v>
      </c>
      <c r="F22" s="178">
        <v>591629898.36522436</v>
      </c>
      <c r="G22" s="154">
        <v>1032399775.2184964</v>
      </c>
      <c r="H22" s="178">
        <v>475031708.663809</v>
      </c>
      <c r="I22" s="178">
        <v>342296943.86045474</v>
      </c>
      <c r="J22" s="126">
        <v>24804570.290867642</v>
      </c>
      <c r="K22" s="126">
        <v>513062537.33096856</v>
      </c>
      <c r="L22" s="126">
        <v>501070753.58251137</v>
      </c>
      <c r="M22" s="126">
        <v>2534522.2287871907</v>
      </c>
      <c r="N22" s="180"/>
      <c r="O22" s="181"/>
      <c r="P22" s="181"/>
      <c r="Q22" s="181"/>
      <c r="R22" s="181"/>
      <c r="S22" s="181"/>
      <c r="T22" s="181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</row>
    <row r="23" spans="1:54" s="115" customFormat="1" ht="18" customHeight="1">
      <c r="A23" s="1045" t="s">
        <v>1277</v>
      </c>
      <c r="B23" s="1045"/>
      <c r="C23" s="1045"/>
      <c r="D23" s="2"/>
      <c r="E23" s="182" t="s">
        <v>1017</v>
      </c>
      <c r="F23" s="178">
        <v>547611812.77995157</v>
      </c>
      <c r="G23" s="154">
        <v>964911579.01463199</v>
      </c>
      <c r="H23" s="178">
        <v>397665197.40919787</v>
      </c>
      <c r="I23" s="182" t="s">
        <v>1018</v>
      </c>
      <c r="J23" s="126">
        <v>9682279.3254384361</v>
      </c>
      <c r="K23" s="126">
        <v>269631490.04391009</v>
      </c>
      <c r="L23" s="126">
        <v>293813184.71593726</v>
      </c>
      <c r="M23" s="126">
        <v>5135153.4788963636</v>
      </c>
      <c r="N23" s="180"/>
      <c r="O23" s="181"/>
      <c r="P23" s="181"/>
      <c r="Q23" s="181"/>
      <c r="R23" s="181"/>
      <c r="S23" s="181"/>
      <c r="T23" s="181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</row>
    <row r="24" spans="1:54" s="115" customFormat="1" ht="18" customHeight="1">
      <c r="A24" s="1045" t="s">
        <v>1278</v>
      </c>
      <c r="B24" s="1045"/>
      <c r="C24" s="1045"/>
      <c r="D24" s="2"/>
      <c r="E24" s="178">
        <v>708940198.25449634</v>
      </c>
      <c r="F24" s="178">
        <v>567102429.23699069</v>
      </c>
      <c r="G24" s="154">
        <v>984714767.54821241</v>
      </c>
      <c r="H24" s="178">
        <v>449262020.67258739</v>
      </c>
      <c r="I24" s="178">
        <v>307424251.65508211</v>
      </c>
      <c r="J24" s="126">
        <v>33402695.785703655</v>
      </c>
      <c r="K24" s="126">
        <v>382269483.92824727</v>
      </c>
      <c r="L24" s="126">
        <v>381803427.49317777</v>
      </c>
      <c r="M24" s="126">
        <v>2219069.8594061723</v>
      </c>
      <c r="N24" s="180"/>
      <c r="O24" s="181"/>
      <c r="P24" s="181"/>
      <c r="Q24" s="181"/>
      <c r="R24" s="181"/>
      <c r="S24" s="181"/>
      <c r="T24" s="181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</row>
    <row r="25" spans="1:54" s="115" customFormat="1" ht="18" customHeight="1">
      <c r="A25" s="1045" t="s">
        <v>1279</v>
      </c>
      <c r="B25" s="1045"/>
      <c r="C25" s="1045"/>
      <c r="D25" s="2"/>
      <c r="E25" s="178">
        <v>722039413.9271723</v>
      </c>
      <c r="F25" s="178">
        <v>595707112.30569518</v>
      </c>
      <c r="G25" s="154">
        <v>1042311856.8282638</v>
      </c>
      <c r="H25" s="178">
        <v>457751889.70682365</v>
      </c>
      <c r="I25" s="178">
        <v>331419588.08534634</v>
      </c>
      <c r="J25" s="126">
        <v>13782461.485977666</v>
      </c>
      <c r="K25" s="126">
        <v>395867764.92653602</v>
      </c>
      <c r="L25" s="126">
        <v>394024027.29688913</v>
      </c>
      <c r="M25" s="126">
        <v>4479053.9313703449</v>
      </c>
      <c r="N25" s="180"/>
      <c r="O25" s="181"/>
      <c r="P25" s="181"/>
      <c r="Q25" s="181"/>
      <c r="R25" s="181"/>
      <c r="S25" s="181"/>
      <c r="T25" s="181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</row>
    <row r="26" spans="1:54" ht="18" customHeight="1">
      <c r="A26" s="1045" t="s">
        <v>57</v>
      </c>
      <c r="B26" s="1045"/>
      <c r="C26" s="1045"/>
      <c r="D26" s="2"/>
      <c r="E26" s="999"/>
      <c r="F26" s="178"/>
      <c r="G26" s="178"/>
      <c r="H26" s="178"/>
      <c r="I26" s="178"/>
      <c r="J26" s="784"/>
      <c r="K26" s="784"/>
      <c r="L26" s="784"/>
      <c r="M26" s="784"/>
      <c r="N26" s="1000"/>
      <c r="O26" s="181"/>
      <c r="P26" s="181"/>
      <c r="Q26" s="181"/>
      <c r="R26" s="181"/>
      <c r="S26" s="181"/>
      <c r="T26" s="181"/>
      <c r="U26" s="739"/>
      <c r="V26" s="180"/>
      <c r="W26" s="180"/>
      <c r="X26" s="180"/>
      <c r="Y26" s="180"/>
      <c r="Z26" s="180"/>
      <c r="AA26" s="180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</row>
    <row r="27" spans="1:54" ht="18" customHeight="1">
      <c r="A27" s="661"/>
      <c r="B27" s="661" t="s">
        <v>58</v>
      </c>
      <c r="C27" s="661"/>
      <c r="D27" s="122"/>
      <c r="E27" s="784">
        <v>683844652.02517736</v>
      </c>
      <c r="F27" s="784">
        <v>560232832.88145745</v>
      </c>
      <c r="G27" s="784">
        <v>1003446026.822621</v>
      </c>
      <c r="H27" s="784">
        <v>453090396.88062614</v>
      </c>
      <c r="I27" s="784">
        <v>329478577.73690629</v>
      </c>
      <c r="J27" s="784">
        <v>12157780.118006684</v>
      </c>
      <c r="K27" s="784">
        <v>395042220.69920146</v>
      </c>
      <c r="L27" s="784">
        <v>392843743.94637692</v>
      </c>
      <c r="M27" s="784">
        <v>4479053.9313703449</v>
      </c>
      <c r="N27" s="180"/>
      <c r="O27" s="181"/>
      <c r="P27" s="181"/>
      <c r="Q27" s="181"/>
      <c r="R27" s="181"/>
      <c r="S27" s="181"/>
      <c r="T27" s="181"/>
      <c r="U27" s="739"/>
      <c r="V27" s="180"/>
      <c r="W27" s="180"/>
      <c r="X27" s="180"/>
      <c r="Y27" s="180"/>
      <c r="Z27" s="180"/>
      <c r="AA27" s="180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</row>
    <row r="28" spans="1:54" ht="18" customHeight="1">
      <c r="A28" s="661"/>
      <c r="B28" s="661" t="s">
        <v>20</v>
      </c>
      <c r="C28" s="661"/>
      <c r="D28" s="122"/>
      <c r="E28" s="784">
        <v>38194761.901995711</v>
      </c>
      <c r="F28" s="784">
        <v>35474279.424238361</v>
      </c>
      <c r="G28" s="784">
        <v>38865830.005642615</v>
      </c>
      <c r="H28" s="784">
        <v>4661492.8261974799</v>
      </c>
      <c r="I28" s="784">
        <v>1941010.3484401228</v>
      </c>
      <c r="J28" s="784">
        <v>1624681.3679709816</v>
      </c>
      <c r="K28" s="784">
        <v>825544.22733450506</v>
      </c>
      <c r="L28" s="784">
        <v>1180283.3505122743</v>
      </c>
      <c r="M28" s="784">
        <v>0</v>
      </c>
      <c r="N28" s="180"/>
      <c r="O28" s="181"/>
      <c r="P28" s="181"/>
      <c r="Q28" s="181"/>
      <c r="R28" s="181"/>
      <c r="S28" s="181"/>
      <c r="T28" s="181"/>
      <c r="U28" s="739"/>
      <c r="V28" s="180"/>
      <c r="W28" s="180"/>
      <c r="X28" s="180"/>
      <c r="Y28" s="180"/>
      <c r="Z28" s="180"/>
      <c r="AA28" s="180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</row>
    <row r="29" spans="1:54" ht="18" customHeight="1">
      <c r="A29" s="1045" t="s">
        <v>21</v>
      </c>
      <c r="B29" s="1045"/>
      <c r="C29" s="1045"/>
      <c r="D29" s="2"/>
      <c r="E29" s="784"/>
      <c r="F29" s="784"/>
      <c r="G29" s="784"/>
      <c r="H29" s="784"/>
      <c r="I29" s="784"/>
      <c r="J29" s="784"/>
      <c r="K29" s="784"/>
      <c r="L29" s="784"/>
      <c r="M29" s="784"/>
      <c r="N29" s="180"/>
      <c r="O29" s="181"/>
      <c r="P29" s="181"/>
      <c r="Q29" s="181"/>
      <c r="R29" s="181"/>
      <c r="S29" s="181"/>
      <c r="T29" s="181"/>
      <c r="U29" s="739"/>
      <c r="V29" s="180"/>
      <c r="W29" s="180"/>
      <c r="X29" s="180"/>
      <c r="Y29" s="180"/>
      <c r="Z29" s="180"/>
      <c r="AA29" s="180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</row>
    <row r="30" spans="1:54" ht="18" customHeight="1">
      <c r="A30" s="661"/>
      <c r="B30" s="661" t="s">
        <v>71</v>
      </c>
      <c r="C30" s="661"/>
      <c r="D30" s="122"/>
      <c r="E30" s="784">
        <v>420623364.64331239</v>
      </c>
      <c r="F30" s="784">
        <v>355108409.70285499</v>
      </c>
      <c r="G30" s="784">
        <v>709756210.68542361</v>
      </c>
      <c r="H30" s="784">
        <v>353370832.81578243</v>
      </c>
      <c r="I30" s="784">
        <v>287855877.87532556</v>
      </c>
      <c r="J30" s="784">
        <v>5234278.2716427436</v>
      </c>
      <c r="K30" s="784">
        <v>309949930.56941819</v>
      </c>
      <c r="L30" s="784">
        <v>312845577.64473677</v>
      </c>
      <c r="M30" s="784">
        <v>3615599.363111218</v>
      </c>
      <c r="N30" s="180"/>
      <c r="O30" s="181"/>
      <c r="P30" s="181"/>
      <c r="Q30" s="181"/>
      <c r="R30" s="181"/>
      <c r="S30" s="181"/>
      <c r="T30" s="181"/>
      <c r="U30" s="739"/>
      <c r="V30" s="180"/>
      <c r="W30" s="180"/>
      <c r="X30" s="180"/>
      <c r="Y30" s="180"/>
      <c r="Z30" s="180"/>
      <c r="AA30" s="180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</row>
    <row r="31" spans="1:54" ht="18" customHeight="1">
      <c r="A31" s="661"/>
      <c r="B31" s="661" t="s">
        <v>72</v>
      </c>
      <c r="C31" s="661"/>
      <c r="D31" s="122"/>
      <c r="E31" s="784">
        <v>59253170.048533998</v>
      </c>
      <c r="F31" s="784">
        <v>44634763.874373443</v>
      </c>
      <c r="G31" s="784">
        <v>72700731.952911541</v>
      </c>
      <c r="H31" s="784">
        <v>31026824.563913032</v>
      </c>
      <c r="I31" s="784">
        <v>16408418.389752492</v>
      </c>
      <c r="J31" s="784">
        <v>3373224.5691286344</v>
      </c>
      <c r="K31" s="784">
        <v>8533653.0307684243</v>
      </c>
      <c r="L31" s="784">
        <v>8464180.7826471198</v>
      </c>
      <c r="M31" s="785">
        <v>481840.33187500003</v>
      </c>
      <c r="N31" s="180"/>
      <c r="O31" s="181"/>
      <c r="P31" s="181"/>
      <c r="Q31" s="181"/>
      <c r="R31" s="181"/>
      <c r="S31" s="181"/>
      <c r="T31" s="181"/>
      <c r="U31" s="739"/>
      <c r="V31" s="180"/>
      <c r="W31" s="180"/>
      <c r="X31" s="180"/>
      <c r="Y31" s="180"/>
      <c r="Z31" s="180"/>
      <c r="AA31" s="180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</row>
    <row r="32" spans="1:54" ht="18" customHeight="1">
      <c r="A32" s="661"/>
      <c r="B32" s="661" t="s">
        <v>73</v>
      </c>
      <c r="C32" s="661"/>
      <c r="D32" s="122"/>
      <c r="E32" s="784">
        <v>122058199.46485136</v>
      </c>
      <c r="F32" s="784">
        <v>95521639.359620914</v>
      </c>
      <c r="G32" s="784">
        <v>138118057.77239701</v>
      </c>
      <c r="H32" s="784">
        <v>45525741.260935344</v>
      </c>
      <c r="I32" s="784">
        <v>18989181.155704871</v>
      </c>
      <c r="J32" s="784">
        <v>2272717.6238225577</v>
      </c>
      <c r="K32" s="784">
        <v>21934654.385104876</v>
      </c>
      <c r="L32" s="784">
        <v>21165618.089384068</v>
      </c>
      <c r="M32" s="785">
        <v>112431.07138412728</v>
      </c>
      <c r="N32" s="180"/>
      <c r="O32" s="181"/>
      <c r="P32" s="181"/>
      <c r="Q32" s="181"/>
      <c r="R32" s="181"/>
      <c r="S32" s="181"/>
      <c r="T32" s="181"/>
      <c r="U32" s="739"/>
      <c r="V32" s="180"/>
      <c r="W32" s="180"/>
      <c r="X32" s="180"/>
      <c r="Y32" s="180"/>
      <c r="Z32" s="180"/>
      <c r="AA32" s="180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</row>
    <row r="33" spans="1:54" ht="18" customHeight="1">
      <c r="A33" s="661"/>
      <c r="B33" s="661" t="s">
        <v>318</v>
      </c>
      <c r="C33" s="661"/>
      <c r="D33" s="122"/>
      <c r="E33" s="784">
        <v>47066461.91147621</v>
      </c>
      <c r="F33" s="784">
        <v>41943542.468846366</v>
      </c>
      <c r="G33" s="784">
        <v>47332097.909532301</v>
      </c>
      <c r="H33" s="784">
        <v>7249464.5601934828</v>
      </c>
      <c r="I33" s="784">
        <v>2126545.1175636393</v>
      </c>
      <c r="J33" s="784">
        <v>2003470.8203837289</v>
      </c>
      <c r="K33" s="784">
        <v>1096665.6762445651</v>
      </c>
      <c r="L33" s="784">
        <v>1239227.3771207298</v>
      </c>
      <c r="M33" s="785">
        <v>0</v>
      </c>
      <c r="N33" s="180"/>
      <c r="O33" s="181"/>
      <c r="P33" s="181"/>
      <c r="Q33" s="181"/>
      <c r="R33" s="181"/>
      <c r="S33" s="181"/>
      <c r="T33" s="181"/>
      <c r="U33" s="739"/>
      <c r="V33" s="180"/>
      <c r="W33" s="180"/>
      <c r="X33" s="180"/>
      <c r="Y33" s="180"/>
      <c r="Z33" s="180"/>
      <c r="AA33" s="180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</row>
    <row r="34" spans="1:54" ht="13.5" customHeight="1">
      <c r="A34" s="661"/>
      <c r="B34" s="661" t="s">
        <v>317</v>
      </c>
      <c r="C34" s="661"/>
      <c r="D34" s="122"/>
      <c r="E34" s="784">
        <v>73038217.859000027</v>
      </c>
      <c r="F34" s="784">
        <v>58498756.899999961</v>
      </c>
      <c r="G34" s="784">
        <v>74404758.508000076</v>
      </c>
      <c r="H34" s="784">
        <v>20579026.50600002</v>
      </c>
      <c r="I34" s="784">
        <v>6039565.5469999984</v>
      </c>
      <c r="J34" s="784">
        <v>898770.20099999988</v>
      </c>
      <c r="K34" s="784">
        <v>54352861.264999993</v>
      </c>
      <c r="L34" s="784">
        <v>50309423.40299999</v>
      </c>
      <c r="M34" s="785">
        <v>269183.16500000004</v>
      </c>
      <c r="N34" s="180"/>
      <c r="O34" s="181"/>
      <c r="P34" s="181"/>
      <c r="Q34" s="181"/>
      <c r="R34" s="181"/>
      <c r="S34" s="181"/>
      <c r="T34" s="181"/>
      <c r="U34" s="739"/>
      <c r="V34" s="180"/>
      <c r="W34" s="180"/>
      <c r="X34" s="180"/>
      <c r="Y34" s="180"/>
      <c r="Z34" s="180"/>
      <c r="AA34" s="180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</row>
    <row r="35" spans="1:54" ht="18" customHeight="1">
      <c r="A35" s="1045" t="s">
        <v>22</v>
      </c>
      <c r="B35" s="1045"/>
      <c r="C35" s="1045"/>
      <c r="D35" s="2"/>
      <c r="E35" s="999"/>
      <c r="F35" s="784"/>
      <c r="G35" s="784"/>
      <c r="H35" s="784"/>
      <c r="I35" s="784"/>
      <c r="J35" s="784"/>
      <c r="K35" s="784"/>
      <c r="L35" s="784"/>
      <c r="M35" s="784"/>
      <c r="N35" s="180"/>
      <c r="O35" s="181"/>
      <c r="P35" s="181"/>
      <c r="Q35" s="181"/>
      <c r="R35" s="181"/>
      <c r="S35" s="181"/>
      <c r="T35" s="181"/>
      <c r="U35" s="739"/>
      <c r="V35" s="180"/>
      <c r="W35" s="180"/>
      <c r="X35" s="180"/>
      <c r="Y35" s="180"/>
      <c r="Z35" s="180"/>
      <c r="AA35" s="180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</row>
    <row r="36" spans="1:54" ht="18" customHeight="1">
      <c r="A36" s="1049" t="s">
        <v>59</v>
      </c>
      <c r="B36" s="1049"/>
      <c r="C36" s="6"/>
      <c r="D36" s="2"/>
      <c r="E36" s="784">
        <v>716075773.87836516</v>
      </c>
      <c r="F36" s="784">
        <v>590084281.03686023</v>
      </c>
      <c r="G36" s="784">
        <v>1036135372.879522</v>
      </c>
      <c r="H36" s="784">
        <v>456979370.40196496</v>
      </c>
      <c r="I36" s="784">
        <v>330987877.56045997</v>
      </c>
      <c r="J36" s="784">
        <v>13782461.485977666</v>
      </c>
      <c r="K36" s="784">
        <v>394965800.00032687</v>
      </c>
      <c r="L36" s="784">
        <v>393340928.99563164</v>
      </c>
      <c r="M36" s="784">
        <v>4479053.9313703449</v>
      </c>
      <c r="N36" s="180"/>
      <c r="O36" s="181"/>
      <c r="P36" s="181"/>
      <c r="Q36" s="181"/>
      <c r="R36" s="181"/>
      <c r="S36" s="181"/>
      <c r="T36" s="181"/>
      <c r="U36" s="739"/>
      <c r="V36" s="180"/>
      <c r="W36" s="180"/>
      <c r="X36" s="180"/>
      <c r="Y36" s="180"/>
      <c r="Z36" s="180"/>
      <c r="AA36" s="180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</row>
    <row r="37" spans="1:54" ht="18" customHeight="1">
      <c r="A37" s="7"/>
      <c r="B37" s="661" t="s">
        <v>23</v>
      </c>
      <c r="C37" s="7"/>
      <c r="D37" s="2"/>
      <c r="E37" s="784">
        <v>348473573.40404671</v>
      </c>
      <c r="F37" s="784">
        <v>300690482.54617906</v>
      </c>
      <c r="G37" s="784">
        <v>574787109.96523964</v>
      </c>
      <c r="H37" s="784">
        <v>280478289.54160029</v>
      </c>
      <c r="I37" s="784">
        <v>232695198.68373153</v>
      </c>
      <c r="J37" s="784">
        <v>6195134.6095918771</v>
      </c>
      <c r="K37" s="784">
        <v>289083279.20257616</v>
      </c>
      <c r="L37" s="784">
        <v>286359004.75287068</v>
      </c>
      <c r="M37" s="784">
        <v>2537746.9367590607</v>
      </c>
      <c r="N37" s="180"/>
      <c r="O37" s="181"/>
      <c r="P37" s="181"/>
      <c r="Q37" s="181"/>
      <c r="R37" s="181"/>
      <c r="S37" s="181"/>
      <c r="T37" s="181"/>
      <c r="U37" s="739"/>
      <c r="V37" s="180"/>
      <c r="W37" s="180"/>
      <c r="X37" s="180"/>
      <c r="Y37" s="180"/>
      <c r="Z37" s="180"/>
      <c r="AA37" s="180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</row>
    <row r="38" spans="1:54" ht="18" customHeight="1">
      <c r="A38" s="121"/>
      <c r="B38" s="121" t="s">
        <v>1150</v>
      </c>
      <c r="C38" s="121"/>
      <c r="D38" s="122"/>
      <c r="E38" s="784">
        <v>71381751.620184138</v>
      </c>
      <c r="F38" s="784">
        <v>63788183.413510896</v>
      </c>
      <c r="G38" s="784">
        <v>114702033.12214692</v>
      </c>
      <c r="H38" s="784">
        <v>50233429.833446369</v>
      </c>
      <c r="I38" s="784">
        <v>42639861.626773097</v>
      </c>
      <c r="J38" s="784">
        <v>2818086.6918690819</v>
      </c>
      <c r="K38" s="784">
        <v>23737305.633470882</v>
      </c>
      <c r="L38" s="784">
        <v>26680842.939441487</v>
      </c>
      <c r="M38" s="784">
        <v>554969.26108824625</v>
      </c>
      <c r="N38" s="180"/>
      <c r="O38" s="181"/>
      <c r="P38" s="181"/>
      <c r="Q38" s="181"/>
      <c r="R38" s="181"/>
      <c r="S38" s="181"/>
      <c r="T38" s="181"/>
      <c r="U38" s="739"/>
      <c r="V38" s="180"/>
      <c r="W38" s="180"/>
      <c r="X38" s="180"/>
      <c r="Y38" s="180"/>
      <c r="Z38" s="180"/>
      <c r="AA38" s="180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</row>
    <row r="39" spans="1:54" ht="18" customHeight="1">
      <c r="A39" s="121"/>
      <c r="B39" s="121" t="s">
        <v>1151</v>
      </c>
      <c r="C39" s="121"/>
      <c r="D39" s="122"/>
      <c r="E39" s="784">
        <v>171411025.42019871</v>
      </c>
      <c r="F39" s="784">
        <v>153582651.26598758</v>
      </c>
      <c r="G39" s="784">
        <v>321560879.47875679</v>
      </c>
      <c r="H39" s="784">
        <v>175401496.18650278</v>
      </c>
      <c r="I39" s="784">
        <v>157573122.03229144</v>
      </c>
      <c r="J39" s="784">
        <v>433629.33694487181</v>
      </c>
      <c r="K39" s="784">
        <v>239446214.26294345</v>
      </c>
      <c r="L39" s="784">
        <v>231742191.17415479</v>
      </c>
      <c r="M39" s="784">
        <v>714384.45199999993</v>
      </c>
      <c r="N39" s="180"/>
      <c r="O39" s="181"/>
      <c r="P39" s="181"/>
      <c r="Q39" s="181"/>
      <c r="R39" s="181"/>
      <c r="S39" s="181"/>
      <c r="T39" s="181"/>
      <c r="U39" s="739"/>
      <c r="V39" s="180"/>
      <c r="W39" s="180"/>
      <c r="X39" s="180"/>
      <c r="Y39" s="180"/>
      <c r="Z39" s="180"/>
      <c r="AA39" s="180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</row>
    <row r="40" spans="1:54" ht="18" customHeight="1">
      <c r="A40" s="121"/>
      <c r="B40" s="121" t="s">
        <v>1152</v>
      </c>
      <c r="C40" s="121"/>
      <c r="D40" s="122"/>
      <c r="E40" s="784">
        <v>55363592.099543758</v>
      </c>
      <c r="F40" s="784">
        <v>43545586.301678449</v>
      </c>
      <c r="G40" s="784">
        <v>77210844.967971921</v>
      </c>
      <c r="H40" s="784">
        <v>32559811.028277155</v>
      </c>
      <c r="I40" s="784">
        <v>20741805.230411846</v>
      </c>
      <c r="J40" s="784">
        <v>1600989.729285182</v>
      </c>
      <c r="K40" s="784">
        <v>13273766.204828922</v>
      </c>
      <c r="L40" s="784">
        <v>15649596.286180809</v>
      </c>
      <c r="M40" s="784">
        <v>330607.28594965278</v>
      </c>
      <c r="N40" s="180"/>
      <c r="O40" s="181"/>
      <c r="P40" s="181"/>
      <c r="Q40" s="181"/>
      <c r="R40" s="181"/>
      <c r="S40" s="181"/>
      <c r="T40" s="181"/>
      <c r="U40" s="739"/>
      <c r="V40" s="180"/>
      <c r="W40" s="180"/>
      <c r="X40" s="180"/>
      <c r="Y40" s="180"/>
      <c r="Z40" s="180"/>
      <c r="AA40" s="180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</row>
    <row r="41" spans="1:54" ht="18" customHeight="1">
      <c r="A41" s="121"/>
      <c r="B41" s="121" t="s">
        <v>1153</v>
      </c>
      <c r="C41" s="121"/>
      <c r="D41" s="122"/>
      <c r="E41" s="784">
        <v>50317204.264120176</v>
      </c>
      <c r="F41" s="784">
        <v>39774061.565001585</v>
      </c>
      <c r="G41" s="784">
        <v>61313352.396364346</v>
      </c>
      <c r="H41" s="784">
        <v>22283552.493373875</v>
      </c>
      <c r="I41" s="784">
        <v>11740409.794255283</v>
      </c>
      <c r="J41" s="784">
        <v>1342428.8514927393</v>
      </c>
      <c r="K41" s="784">
        <v>12625993.101333059</v>
      </c>
      <c r="L41" s="784">
        <v>12286374.353093529</v>
      </c>
      <c r="M41" s="784">
        <v>937785.93772116164</v>
      </c>
      <c r="N41" s="180"/>
      <c r="O41" s="181"/>
      <c r="P41" s="181"/>
      <c r="Q41" s="181"/>
      <c r="R41" s="181"/>
      <c r="S41" s="181"/>
      <c r="T41" s="181"/>
      <c r="U41" s="739"/>
      <c r="V41" s="180"/>
      <c r="W41" s="180"/>
      <c r="X41" s="180"/>
      <c r="Y41" s="180"/>
      <c r="Z41" s="180"/>
      <c r="AA41" s="180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</row>
    <row r="42" spans="1:54" ht="18" customHeight="1">
      <c r="A42" s="121"/>
      <c r="B42" s="661" t="s">
        <v>25</v>
      </c>
      <c r="C42" s="121"/>
      <c r="D42" s="122"/>
      <c r="E42" s="784">
        <v>165631970.65063936</v>
      </c>
      <c r="F42" s="784">
        <v>129258942.38291854</v>
      </c>
      <c r="G42" s="784">
        <v>207317988.99889699</v>
      </c>
      <c r="H42" s="784">
        <v>81187420.083711341</v>
      </c>
      <c r="I42" s="784">
        <v>44814391.815990552</v>
      </c>
      <c r="J42" s="784">
        <v>3541252.8839117042</v>
      </c>
      <c r="K42" s="784">
        <v>17308999.419141408</v>
      </c>
      <c r="L42" s="784">
        <v>16008453.787347484</v>
      </c>
      <c r="M42" s="784">
        <v>1713425.0479728556</v>
      </c>
      <c r="N42" s="180"/>
      <c r="O42" s="181"/>
      <c r="P42" s="181"/>
      <c r="Q42" s="181"/>
      <c r="R42" s="181"/>
      <c r="S42" s="181"/>
      <c r="T42" s="181"/>
      <c r="U42" s="739"/>
      <c r="V42" s="180"/>
      <c r="W42" s="180"/>
      <c r="X42" s="180"/>
      <c r="Y42" s="180"/>
      <c r="Z42" s="180"/>
      <c r="AA42" s="180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</row>
    <row r="43" spans="1:54" ht="18" customHeight="1">
      <c r="A43" s="121"/>
      <c r="B43" s="121" t="s">
        <v>1136</v>
      </c>
      <c r="C43" s="121"/>
      <c r="D43" s="122"/>
      <c r="E43" s="784">
        <v>113212118.46647951</v>
      </c>
      <c r="F43" s="784">
        <v>86251421.343576193</v>
      </c>
      <c r="G43" s="784">
        <v>148718622.01287049</v>
      </c>
      <c r="H43" s="784">
        <v>61636377.29272984</v>
      </c>
      <c r="I43" s="784">
        <v>34675680.169826396</v>
      </c>
      <c r="J43" s="784">
        <v>972673.06944630563</v>
      </c>
      <c r="K43" s="784">
        <v>10968879.569885613</v>
      </c>
      <c r="L43" s="784">
        <v>11081187.889320496</v>
      </c>
      <c r="M43" s="784">
        <v>1691188.1265760609</v>
      </c>
      <c r="N43" s="180"/>
      <c r="O43" s="181"/>
      <c r="P43" s="181"/>
      <c r="Q43" s="181"/>
      <c r="R43" s="181"/>
      <c r="S43" s="181"/>
      <c r="T43" s="181"/>
      <c r="U43" s="739"/>
      <c r="V43" s="180"/>
      <c r="W43" s="180"/>
      <c r="X43" s="180"/>
      <c r="Y43" s="180"/>
      <c r="Z43" s="180"/>
      <c r="AA43" s="180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</row>
    <row r="44" spans="1:54" ht="18" customHeight="1">
      <c r="A44" s="121"/>
      <c r="B44" s="121" t="s">
        <v>1137</v>
      </c>
      <c r="C44" s="121"/>
      <c r="D44" s="122"/>
      <c r="E44" s="784">
        <v>52419852.184159778</v>
      </c>
      <c r="F44" s="784">
        <v>43007521.039342493</v>
      </c>
      <c r="G44" s="784">
        <v>58599366.986026518</v>
      </c>
      <c r="H44" s="784">
        <v>19551042.79098149</v>
      </c>
      <c r="I44" s="784">
        <v>10138711.646164155</v>
      </c>
      <c r="J44" s="784">
        <v>2568579.8144653984</v>
      </c>
      <c r="K44" s="784">
        <v>6340119.8492557881</v>
      </c>
      <c r="L44" s="784">
        <v>4927265.898026987</v>
      </c>
      <c r="M44" s="785">
        <v>22236.921396794383</v>
      </c>
      <c r="N44" s="180"/>
      <c r="O44" s="181"/>
      <c r="P44" s="181"/>
      <c r="Q44" s="181"/>
      <c r="R44" s="181"/>
      <c r="S44" s="181"/>
      <c r="T44" s="181"/>
      <c r="U44" s="739"/>
      <c r="V44" s="180"/>
      <c r="W44" s="180"/>
      <c r="X44" s="180"/>
      <c r="Y44" s="180"/>
      <c r="Z44" s="180"/>
      <c r="AA44" s="180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</row>
    <row r="45" spans="1:54" ht="18" customHeight="1">
      <c r="A45" s="121"/>
      <c r="B45" s="661" t="s">
        <v>26</v>
      </c>
      <c r="C45" s="121"/>
      <c r="D45" s="122"/>
      <c r="E45" s="784">
        <v>187667931.02726719</v>
      </c>
      <c r="F45" s="784">
        <v>146544384.79838806</v>
      </c>
      <c r="G45" s="784">
        <v>237116829.27660841</v>
      </c>
      <c r="H45" s="784">
        <v>92337010.077130258</v>
      </c>
      <c r="I45" s="784">
        <v>51213463.848251194</v>
      </c>
      <c r="J45" s="784">
        <v>3202721.4633875065</v>
      </c>
      <c r="K45" s="784">
        <v>87362189.385768637</v>
      </c>
      <c r="L45" s="784">
        <v>88572463.303607777</v>
      </c>
      <c r="M45" s="784">
        <v>227881.94663842901</v>
      </c>
      <c r="N45" s="180"/>
      <c r="O45" s="181"/>
      <c r="P45" s="181"/>
      <c r="Q45" s="181"/>
      <c r="R45" s="181"/>
      <c r="S45" s="181"/>
      <c r="T45" s="181"/>
      <c r="U45" s="739"/>
      <c r="V45" s="180"/>
      <c r="W45" s="180"/>
      <c r="X45" s="180"/>
      <c r="Y45" s="180"/>
      <c r="Z45" s="180"/>
      <c r="AA45" s="180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</row>
    <row r="46" spans="1:54" ht="18" customHeight="1">
      <c r="A46" s="121"/>
      <c r="B46" s="121" t="s">
        <v>1138</v>
      </c>
      <c r="C46" s="6"/>
      <c r="D46" s="2"/>
      <c r="E46" s="784">
        <v>47669315.699463323</v>
      </c>
      <c r="F46" s="784">
        <v>37783517.708491728</v>
      </c>
      <c r="G46" s="784">
        <v>57645350.935611404</v>
      </c>
      <c r="H46" s="784">
        <v>19480169.692689545</v>
      </c>
      <c r="I46" s="784">
        <v>9594371.7017179579</v>
      </c>
      <c r="J46" s="784">
        <v>984864.11392382742</v>
      </c>
      <c r="K46" s="784">
        <v>7576297.5302780448</v>
      </c>
      <c r="L46" s="784">
        <v>8921858.5926319771</v>
      </c>
      <c r="M46" s="784">
        <v>20966.585999999999</v>
      </c>
      <c r="N46" s="180"/>
      <c r="O46" s="181"/>
      <c r="P46" s="181"/>
      <c r="Q46" s="181"/>
      <c r="R46" s="181"/>
      <c r="S46" s="181"/>
      <c r="T46" s="181"/>
      <c r="U46" s="739"/>
      <c r="V46" s="180"/>
      <c r="W46" s="180"/>
      <c r="X46" s="180"/>
      <c r="Y46" s="180"/>
      <c r="Z46" s="180"/>
      <c r="AA46" s="180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</row>
    <row r="47" spans="1:54" ht="18" customHeight="1">
      <c r="A47" s="121"/>
      <c r="B47" s="121" t="s">
        <v>1139</v>
      </c>
      <c r="C47" s="6"/>
      <c r="D47" s="2"/>
      <c r="E47" s="784">
        <v>103497837.28466807</v>
      </c>
      <c r="F47" s="784">
        <v>78167606.648358807</v>
      </c>
      <c r="G47" s="784">
        <v>136537392.76760039</v>
      </c>
      <c r="H47" s="784">
        <v>59428010.507052049</v>
      </c>
      <c r="I47" s="784">
        <v>34097779.870742783</v>
      </c>
      <c r="J47" s="784">
        <v>1568103.022824252</v>
      </c>
      <c r="K47" s="784">
        <v>75153416.568183407</v>
      </c>
      <c r="L47" s="784">
        <v>75530514.78179422</v>
      </c>
      <c r="M47" s="784">
        <v>132780.42140285255</v>
      </c>
      <c r="N47" s="180"/>
      <c r="O47" s="181"/>
      <c r="P47" s="181"/>
      <c r="Q47" s="181"/>
      <c r="R47" s="181"/>
      <c r="S47" s="181"/>
      <c r="T47" s="181"/>
      <c r="U47" s="739"/>
      <c r="V47" s="180"/>
      <c r="W47" s="180"/>
      <c r="X47" s="180"/>
      <c r="Y47" s="180"/>
      <c r="Z47" s="180"/>
      <c r="AA47" s="180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</row>
    <row r="48" spans="1:54" ht="18" customHeight="1">
      <c r="A48" s="121"/>
      <c r="B48" s="121" t="s">
        <v>1140</v>
      </c>
      <c r="C48" s="6"/>
      <c r="D48" s="2"/>
      <c r="E48" s="784">
        <v>36500778.043135494</v>
      </c>
      <c r="F48" s="784">
        <v>30593260.441537343</v>
      </c>
      <c r="G48" s="784">
        <v>42934085.573396496</v>
      </c>
      <c r="H48" s="784">
        <v>13428829.877388617</v>
      </c>
      <c r="I48" s="784">
        <v>7521312.2757904539</v>
      </c>
      <c r="J48" s="784">
        <v>649754.32663942652</v>
      </c>
      <c r="K48" s="784">
        <v>4632475.2873072019</v>
      </c>
      <c r="L48" s="784">
        <v>4120089.9291815851</v>
      </c>
      <c r="M48" s="785">
        <v>74134.939235576501</v>
      </c>
      <c r="N48" s="180"/>
      <c r="O48" s="181"/>
      <c r="P48" s="181"/>
      <c r="Q48" s="181"/>
      <c r="R48" s="181"/>
      <c r="S48" s="181"/>
      <c r="T48" s="181"/>
      <c r="U48" s="739"/>
      <c r="V48" s="180"/>
      <c r="W48" s="180"/>
      <c r="X48" s="180"/>
      <c r="Y48" s="180"/>
      <c r="Z48" s="180"/>
      <c r="AA48" s="180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</row>
    <row r="49" spans="1:54" ht="18" customHeight="1">
      <c r="A49" s="121"/>
      <c r="B49" s="661" t="s">
        <v>28</v>
      </c>
      <c r="C49" s="6"/>
      <c r="D49" s="2"/>
      <c r="E49" s="784">
        <v>14302298.7964136</v>
      </c>
      <c r="F49" s="784">
        <v>13590471.309375985</v>
      </c>
      <c r="G49" s="784">
        <v>16913444.638778105</v>
      </c>
      <c r="H49" s="784">
        <v>2976650.6995241558</v>
      </c>
      <c r="I49" s="784">
        <v>2264823.2124865404</v>
      </c>
      <c r="J49" s="784">
        <v>843352.52908657875</v>
      </c>
      <c r="K49" s="784">
        <v>1211331.9928406493</v>
      </c>
      <c r="L49" s="784">
        <v>2401007.1518051922</v>
      </c>
      <c r="M49" s="785">
        <v>0</v>
      </c>
      <c r="N49" s="180"/>
      <c r="O49" s="181"/>
      <c r="P49" s="181"/>
      <c r="Q49" s="181"/>
      <c r="R49" s="181"/>
      <c r="S49" s="181"/>
      <c r="T49" s="181"/>
      <c r="U49" s="739"/>
      <c r="V49" s="180"/>
      <c r="W49" s="180"/>
      <c r="X49" s="180"/>
      <c r="Y49" s="180"/>
      <c r="Z49" s="180"/>
      <c r="AA49" s="180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</row>
    <row r="50" spans="1:54" ht="18" customHeight="1">
      <c r="A50" s="1049" t="s">
        <v>29</v>
      </c>
      <c r="B50" s="1049"/>
      <c r="C50" s="6"/>
      <c r="D50" s="2"/>
      <c r="E50" s="784">
        <v>5963640.0488073211</v>
      </c>
      <c r="F50" s="784">
        <v>5622831.2688349951</v>
      </c>
      <c r="G50" s="784">
        <v>6176483.9487420656</v>
      </c>
      <c r="H50" s="784">
        <v>772519.30485867313</v>
      </c>
      <c r="I50" s="784">
        <v>431710.52488634468</v>
      </c>
      <c r="J50" s="785">
        <v>0</v>
      </c>
      <c r="K50" s="784">
        <v>901964.92620912939</v>
      </c>
      <c r="L50" s="784">
        <v>683098.30125752999</v>
      </c>
      <c r="M50" s="785">
        <v>0</v>
      </c>
      <c r="N50" s="180"/>
      <c r="O50" s="181"/>
      <c r="P50" s="181"/>
      <c r="Q50" s="181"/>
      <c r="R50" s="181"/>
      <c r="S50" s="181"/>
      <c r="T50" s="181"/>
      <c r="U50" s="739"/>
      <c r="V50" s="180"/>
      <c r="W50" s="180"/>
      <c r="X50" s="180"/>
      <c r="Y50" s="180"/>
      <c r="Z50" s="180"/>
      <c r="AA50" s="180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</row>
    <row r="51" spans="1:54" ht="18" customHeight="1">
      <c r="A51" s="1045" t="s">
        <v>152</v>
      </c>
      <c r="B51" s="1045"/>
      <c r="C51" s="1045"/>
      <c r="D51" s="2"/>
      <c r="E51" s="784"/>
      <c r="F51" s="784"/>
      <c r="G51" s="784"/>
      <c r="H51" s="784"/>
      <c r="I51" s="784"/>
      <c r="J51" s="784"/>
      <c r="K51" s="784"/>
      <c r="L51" s="784"/>
      <c r="M51" s="784"/>
      <c r="N51" s="180"/>
      <c r="O51" s="181"/>
      <c r="P51" s="181"/>
      <c r="Q51" s="181"/>
      <c r="R51" s="181"/>
      <c r="S51" s="181"/>
      <c r="T51" s="181"/>
      <c r="U51" s="739"/>
      <c r="V51" s="180"/>
      <c r="W51" s="180"/>
      <c r="X51" s="180"/>
      <c r="Y51" s="180"/>
      <c r="Z51" s="180"/>
      <c r="AA51" s="180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</row>
    <row r="52" spans="1:54" ht="18" customHeight="1">
      <c r="A52" s="1049" t="s">
        <v>30</v>
      </c>
      <c r="B52" s="1049" t="s">
        <v>30</v>
      </c>
      <c r="C52" s="647"/>
      <c r="D52" s="2"/>
      <c r="E52" s="784">
        <v>374255449.33291274</v>
      </c>
      <c r="F52" s="784">
        <v>313678006.87518668</v>
      </c>
      <c r="G52" s="784">
        <v>525496611.60644716</v>
      </c>
      <c r="H52" s="784">
        <v>219964877.90530863</v>
      </c>
      <c r="I52" s="784">
        <v>159387435.44758201</v>
      </c>
      <c r="J52" s="784">
        <v>4363632.6656709341</v>
      </c>
      <c r="K52" s="784">
        <v>245556370.05733266</v>
      </c>
      <c r="L52" s="784">
        <v>241036552.69361031</v>
      </c>
      <c r="M52" s="784">
        <v>737176.85534644709</v>
      </c>
      <c r="N52" s="180"/>
      <c r="O52" s="181"/>
      <c r="P52" s="181"/>
      <c r="Q52" s="181"/>
      <c r="R52" s="181"/>
      <c r="S52" s="181"/>
      <c r="T52" s="181"/>
      <c r="U52" s="739"/>
      <c r="V52" s="180"/>
      <c r="W52" s="180"/>
      <c r="X52" s="180"/>
      <c r="Y52" s="180"/>
      <c r="Z52" s="180"/>
      <c r="AA52" s="180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</row>
    <row r="53" spans="1:54" ht="18" customHeight="1">
      <c r="A53" s="661"/>
      <c r="B53" s="661" t="s">
        <v>31</v>
      </c>
      <c r="C53" s="661"/>
      <c r="D53" s="122"/>
      <c r="E53" s="784">
        <v>164730797.54152837</v>
      </c>
      <c r="F53" s="784">
        <v>139317423.76749489</v>
      </c>
      <c r="G53" s="784">
        <v>204636778.10587823</v>
      </c>
      <c r="H53" s="784">
        <v>67603933.90398787</v>
      </c>
      <c r="I53" s="784">
        <v>42190560.129954457</v>
      </c>
      <c r="J53" s="784">
        <v>1597902.4087166458</v>
      </c>
      <c r="K53" s="784">
        <v>41914717.575120881</v>
      </c>
      <c r="L53" s="784">
        <v>41228040.418232977</v>
      </c>
      <c r="M53" s="784">
        <v>0</v>
      </c>
      <c r="N53" s="180"/>
      <c r="O53" s="181"/>
      <c r="P53" s="181"/>
      <c r="Q53" s="181"/>
      <c r="R53" s="181"/>
      <c r="S53" s="181"/>
      <c r="T53" s="181"/>
      <c r="U53" s="739"/>
      <c r="V53" s="180"/>
      <c r="W53" s="180"/>
      <c r="X53" s="180"/>
      <c r="Y53" s="180"/>
      <c r="Z53" s="180"/>
      <c r="AA53" s="180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</row>
    <row r="54" spans="1:54" ht="18" customHeight="1">
      <c r="A54" s="661"/>
      <c r="B54" s="661" t="s">
        <v>32</v>
      </c>
      <c r="C54" s="661"/>
      <c r="D54" s="122"/>
      <c r="E54" s="784">
        <v>103359306.39251025</v>
      </c>
      <c r="F54" s="621">
        <v>83611127.415816024</v>
      </c>
      <c r="G54" s="784">
        <v>148536572.78116822</v>
      </c>
      <c r="H54" s="784">
        <v>65759321.412370116</v>
      </c>
      <c r="I54" s="784">
        <v>46011142.435675956</v>
      </c>
      <c r="J54" s="784">
        <v>1767617.6539975009</v>
      </c>
      <c r="K54" s="784">
        <v>131792175.00436324</v>
      </c>
      <c r="L54" s="784">
        <v>132647450.02534291</v>
      </c>
      <c r="M54" s="784">
        <v>78466.585999999996</v>
      </c>
      <c r="N54" s="180"/>
      <c r="O54" s="181"/>
      <c r="P54" s="181"/>
      <c r="Q54" s="181"/>
      <c r="R54" s="181"/>
      <c r="S54" s="181"/>
      <c r="T54" s="181"/>
      <c r="U54" s="739"/>
      <c r="V54" s="180"/>
      <c r="W54" s="180"/>
      <c r="X54" s="180"/>
      <c r="Y54" s="180"/>
      <c r="Z54" s="180"/>
      <c r="AA54" s="180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</row>
    <row r="55" spans="1:54" ht="18" customHeight="1">
      <c r="A55" s="661"/>
      <c r="B55" s="661" t="s">
        <v>33</v>
      </c>
      <c r="C55" s="661"/>
      <c r="D55" s="122"/>
      <c r="E55" s="784">
        <v>106165345.39887412</v>
      </c>
      <c r="F55" s="621">
        <v>90749455.69187519</v>
      </c>
      <c r="G55" s="784">
        <v>172323260.71940142</v>
      </c>
      <c r="H55" s="784">
        <v>86601622.588950649</v>
      </c>
      <c r="I55" s="784">
        <v>71185732.881951675</v>
      </c>
      <c r="J55" s="784">
        <v>998112.60295678698</v>
      </c>
      <c r="K55" s="784">
        <v>71849477.477848694</v>
      </c>
      <c r="L55" s="784">
        <v>67161062.250034481</v>
      </c>
      <c r="M55" s="784">
        <v>658710.26934644708</v>
      </c>
      <c r="N55" s="180"/>
      <c r="O55" s="181"/>
      <c r="P55" s="181"/>
      <c r="Q55" s="181"/>
      <c r="R55" s="181"/>
      <c r="S55" s="181"/>
      <c r="T55" s="181"/>
      <c r="U55" s="739"/>
      <c r="V55" s="180"/>
      <c r="W55" s="180"/>
      <c r="X55" s="180"/>
      <c r="Y55" s="180"/>
      <c r="Z55" s="180"/>
      <c r="AA55" s="180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</row>
    <row r="56" spans="1:54" ht="18" customHeight="1" thickBot="1">
      <c r="A56" s="1050" t="s">
        <v>34</v>
      </c>
      <c r="B56" s="1050"/>
      <c r="C56" s="662"/>
      <c r="D56" s="124"/>
      <c r="E56" s="623">
        <v>347783964.59426159</v>
      </c>
      <c r="F56" s="623">
        <v>282029105.43050992</v>
      </c>
      <c r="G56" s="623">
        <v>516815245.22181839</v>
      </c>
      <c r="H56" s="623">
        <v>237787011.80151597</v>
      </c>
      <c r="I56" s="623">
        <v>172032152.63776422</v>
      </c>
      <c r="J56" s="623">
        <v>9418828.8203067351</v>
      </c>
      <c r="K56" s="623">
        <v>150311394.86920363</v>
      </c>
      <c r="L56" s="623">
        <v>152987474.60327816</v>
      </c>
      <c r="M56" s="623">
        <v>3741877.0760238981</v>
      </c>
      <c r="N56" s="180"/>
      <c r="O56" s="181"/>
      <c r="P56" s="181"/>
      <c r="Q56" s="181"/>
      <c r="R56" s="181"/>
      <c r="S56" s="181"/>
      <c r="T56" s="181"/>
      <c r="U56" s="739"/>
      <c r="V56" s="180"/>
      <c r="W56" s="180"/>
      <c r="X56" s="180"/>
      <c r="Y56" s="180"/>
      <c r="Z56" s="180"/>
      <c r="AA56" s="180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</row>
    <row r="57" spans="1:54" ht="15" customHeight="1">
      <c r="A57" s="200" t="s">
        <v>520</v>
      </c>
      <c r="I57" s="200" t="s">
        <v>333</v>
      </c>
      <c r="N57" s="180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39"/>
      <c r="AF57" s="739"/>
      <c r="AG57" s="739"/>
      <c r="AH57" s="739"/>
      <c r="AI57" s="739"/>
      <c r="AJ57" s="739"/>
      <c r="AK57" s="739"/>
      <c r="AL57" s="739"/>
      <c r="AM57" s="739"/>
      <c r="AN57" s="739"/>
      <c r="AO57" s="739"/>
      <c r="AP57" s="739"/>
      <c r="AQ57" s="739"/>
      <c r="AR57" s="739"/>
      <c r="AS57" s="739"/>
      <c r="AT57" s="739"/>
      <c r="AU57" s="739"/>
      <c r="AV57" s="739"/>
      <c r="AW57" s="739"/>
      <c r="AX57" s="739"/>
      <c r="AY57" s="739"/>
      <c r="AZ57" s="739"/>
      <c r="BA57" s="739"/>
      <c r="BB57" s="739"/>
    </row>
    <row r="58" spans="1:54" ht="15.75" customHeight="1">
      <c r="A58" s="105" t="s">
        <v>334</v>
      </c>
      <c r="I58" s="1141" t="s">
        <v>464</v>
      </c>
      <c r="J58" s="1141"/>
      <c r="K58" s="1141"/>
      <c r="L58" s="1141"/>
      <c r="M58" s="1141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</row>
    <row r="59" spans="1:54" ht="12.75" customHeight="1">
      <c r="I59" s="1141"/>
      <c r="J59" s="1141"/>
      <c r="K59" s="1141"/>
      <c r="L59" s="1141"/>
      <c r="M59" s="1141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</row>
    <row r="60" spans="1:54" ht="12.75" customHeight="1"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</row>
    <row r="61" spans="1:54" ht="12.75" customHeight="1"/>
    <row r="62" spans="1:54" ht="12.75" customHeight="1">
      <c r="N62" s="739"/>
      <c r="O62" s="73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</row>
    <row r="63" spans="1:54" ht="12.75" customHeight="1">
      <c r="N63" s="73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</row>
    <row r="64" spans="1:54" ht="16.5" customHeight="1">
      <c r="B64" s="121" t="s">
        <v>1141</v>
      </c>
      <c r="E64" s="15">
        <f>E40+E41</f>
        <v>105680796.36366394</v>
      </c>
      <c r="F64" s="15">
        <f t="shared" ref="F64:M64" si="1">F40+F41</f>
        <v>83319647.866680026</v>
      </c>
      <c r="G64" s="15">
        <f t="shared" si="1"/>
        <v>138524197.36433625</v>
      </c>
      <c r="H64" s="15">
        <f t="shared" si="1"/>
        <v>54843363.52165103</v>
      </c>
      <c r="I64" s="15">
        <f t="shared" si="1"/>
        <v>32482215.024667129</v>
      </c>
      <c r="J64" s="15">
        <f t="shared" si="1"/>
        <v>2943418.5807779212</v>
      </c>
      <c r="K64" s="15">
        <f t="shared" si="1"/>
        <v>25899759.306161981</v>
      </c>
      <c r="L64" s="15">
        <f t="shared" si="1"/>
        <v>27935970.639274336</v>
      </c>
      <c r="M64" s="15">
        <f t="shared" si="1"/>
        <v>1268393.2236708144</v>
      </c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</row>
    <row r="65" spans="1:54" ht="12.75" customHeight="1">
      <c r="N65" s="739"/>
      <c r="O65" s="739"/>
      <c r="P65" s="739"/>
      <c r="Q65" s="739"/>
      <c r="R65" s="739"/>
      <c r="S65" s="739"/>
      <c r="T65" s="739"/>
      <c r="U65" s="739"/>
      <c r="V65" s="739"/>
      <c r="W65" s="739"/>
      <c r="X65" s="739"/>
      <c r="Y65" s="739"/>
      <c r="Z65" s="739"/>
      <c r="AA65" s="739"/>
      <c r="AB65" s="739"/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39"/>
      <c r="AN65" s="739"/>
      <c r="AO65" s="739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39"/>
    </row>
    <row r="66" spans="1:54" ht="12.75" customHeight="1">
      <c r="N66" s="739"/>
      <c r="O66" s="739"/>
      <c r="P66" s="739"/>
      <c r="Q66" s="739"/>
      <c r="R66" s="739"/>
      <c r="S66" s="739"/>
      <c r="T66" s="739"/>
      <c r="U66" s="739"/>
      <c r="V66" s="739"/>
      <c r="W66" s="739"/>
      <c r="X66" s="739"/>
      <c r="Y66" s="739"/>
      <c r="Z66" s="739"/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L66" s="739"/>
      <c r="AM66" s="739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</row>
    <row r="67" spans="1:54" ht="12.75" customHeight="1">
      <c r="N67" s="739"/>
      <c r="O67" s="739"/>
      <c r="P67" s="739"/>
      <c r="Q67" s="739"/>
      <c r="R67" s="739"/>
      <c r="S67" s="739"/>
      <c r="T67" s="739"/>
      <c r="U67" s="739"/>
      <c r="V67" s="739"/>
      <c r="W67" s="739"/>
      <c r="X67" s="739"/>
      <c r="Y67" s="739"/>
      <c r="Z67" s="739"/>
      <c r="AA67" s="739"/>
      <c r="AB67" s="739"/>
      <c r="AC67" s="739"/>
      <c r="AD67" s="739"/>
      <c r="AE67" s="739"/>
      <c r="AF67" s="739"/>
      <c r="AG67" s="739"/>
      <c r="AH67" s="739"/>
      <c r="AI67" s="739"/>
      <c r="AJ67" s="739"/>
      <c r="AK67" s="739"/>
      <c r="AL67" s="739"/>
      <c r="AM67" s="739"/>
      <c r="AN67" s="739"/>
      <c r="AO67" s="739"/>
      <c r="AP67" s="739"/>
      <c r="AQ67" s="739"/>
      <c r="AR67" s="739"/>
      <c r="AS67" s="739"/>
      <c r="AT67" s="739"/>
      <c r="AU67" s="739"/>
      <c r="AV67" s="739"/>
      <c r="AW67" s="739"/>
      <c r="AX67" s="739"/>
      <c r="AY67" s="739"/>
      <c r="AZ67" s="739"/>
      <c r="BA67" s="739"/>
      <c r="BB67" s="739"/>
    </row>
    <row r="68" spans="1:54" ht="12.75" customHeight="1">
      <c r="N68" s="739"/>
      <c r="O68" s="739"/>
      <c r="P68" s="739"/>
      <c r="Q68" s="739"/>
      <c r="R68" s="739"/>
      <c r="S68" s="739"/>
      <c r="T68" s="739"/>
      <c r="U68" s="739"/>
      <c r="V68" s="739"/>
      <c r="W68" s="739"/>
      <c r="X68" s="739"/>
      <c r="Y68" s="739"/>
      <c r="Z68" s="739"/>
      <c r="AA68" s="739"/>
      <c r="AB68" s="739"/>
      <c r="AC68" s="739"/>
      <c r="AD68" s="739"/>
      <c r="AE68" s="739"/>
      <c r="AF68" s="739"/>
      <c r="AG68" s="739"/>
      <c r="AH68" s="739"/>
      <c r="AI68" s="739"/>
      <c r="AJ68" s="739"/>
      <c r="AK68" s="739"/>
      <c r="AL68" s="739"/>
      <c r="AM68" s="739"/>
      <c r="AN68" s="739"/>
      <c r="AO68" s="739"/>
      <c r="AP68" s="739"/>
      <c r="AQ68" s="739"/>
      <c r="AR68" s="739"/>
      <c r="AS68" s="739"/>
      <c r="AT68" s="739"/>
      <c r="AU68" s="739"/>
      <c r="AV68" s="739"/>
      <c r="AW68" s="739"/>
      <c r="AX68" s="739"/>
      <c r="AY68" s="739"/>
      <c r="AZ68" s="739"/>
      <c r="BA68" s="739"/>
      <c r="BB68" s="739"/>
    </row>
    <row r="69" spans="1:54" s="108" customFormat="1" ht="12.75" customHeight="1">
      <c r="A69" s="14"/>
      <c r="B69" s="14"/>
      <c r="C69" s="14"/>
      <c r="D69" s="15"/>
      <c r="E69" s="15"/>
      <c r="F69" s="104"/>
      <c r="G69" s="104"/>
      <c r="H69" s="104"/>
      <c r="I69" s="104"/>
      <c r="J69" s="104"/>
      <c r="K69" s="104"/>
      <c r="L69" s="104"/>
      <c r="M69" s="104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  <c r="AA69" s="755"/>
      <c r="AB69" s="755"/>
      <c r="AC69" s="755"/>
      <c r="AD69" s="755"/>
      <c r="AE69" s="755"/>
      <c r="AF69" s="755"/>
      <c r="AG69" s="755"/>
      <c r="AH69" s="755"/>
      <c r="AI69" s="755"/>
      <c r="AJ69" s="755"/>
      <c r="AK69" s="755"/>
      <c r="AL69" s="755"/>
      <c r="AM69" s="755"/>
      <c r="AN69" s="755"/>
      <c r="AO69" s="755"/>
      <c r="AP69" s="755"/>
      <c r="AQ69" s="755"/>
      <c r="AR69" s="755"/>
      <c r="AS69" s="755"/>
      <c r="AT69" s="755"/>
      <c r="AU69" s="755"/>
      <c r="AV69" s="755"/>
      <c r="AW69" s="755"/>
      <c r="AX69" s="755"/>
      <c r="AY69" s="755"/>
      <c r="AZ69" s="755"/>
      <c r="BA69" s="755"/>
      <c r="BB69" s="755"/>
    </row>
    <row r="70" spans="1:54" ht="12.75" customHeight="1">
      <c r="N70" s="739"/>
      <c r="O70" s="739"/>
      <c r="P70" s="739"/>
      <c r="Q70" s="739"/>
      <c r="R70" s="739"/>
      <c r="S70" s="739"/>
      <c r="T70" s="739"/>
      <c r="U70" s="739"/>
      <c r="V70" s="739"/>
      <c r="W70" s="739"/>
      <c r="X70" s="739"/>
      <c r="Y70" s="739"/>
      <c r="Z70" s="739"/>
      <c r="AA70" s="739"/>
      <c r="AB70" s="739"/>
      <c r="AC70" s="739"/>
      <c r="AD70" s="739"/>
      <c r="AE70" s="739"/>
      <c r="AF70" s="739"/>
      <c r="AG70" s="739"/>
      <c r="AH70" s="739"/>
      <c r="AI70" s="739"/>
      <c r="AJ70" s="739"/>
      <c r="AK70" s="739"/>
      <c r="AL70" s="739"/>
      <c r="AM70" s="739"/>
      <c r="AN70" s="739"/>
      <c r="AO70" s="739"/>
      <c r="AP70" s="739"/>
      <c r="AQ70" s="739"/>
      <c r="AR70" s="739"/>
      <c r="AS70" s="739"/>
      <c r="AT70" s="739"/>
      <c r="AU70" s="739"/>
      <c r="AV70" s="739"/>
      <c r="AW70" s="739"/>
      <c r="AX70" s="739"/>
      <c r="AY70" s="739"/>
      <c r="AZ70" s="739"/>
      <c r="BA70" s="739"/>
      <c r="BB70" s="739"/>
    </row>
    <row r="71" spans="1:54" ht="19.5" customHeight="1">
      <c r="A71" s="104"/>
      <c r="B71" s="104"/>
      <c r="C71" s="104"/>
      <c r="D71" s="104"/>
      <c r="E71" s="104"/>
    </row>
    <row r="72" spans="1:54" ht="12.75" customHeight="1">
      <c r="A72" s="104"/>
      <c r="B72" s="104"/>
      <c r="C72" s="104"/>
      <c r="D72" s="104"/>
      <c r="E72" s="104"/>
    </row>
  </sheetData>
  <mergeCells count="39">
    <mergeCell ref="A12:C12"/>
    <mergeCell ref="A29:C29"/>
    <mergeCell ref="A8:C8"/>
    <mergeCell ref="J3:J5"/>
    <mergeCell ref="I3:I5"/>
    <mergeCell ref="A10:C10"/>
    <mergeCell ref="A11:C11"/>
    <mergeCell ref="A9:C9"/>
    <mergeCell ref="A22:C22"/>
    <mergeCell ref="A24:C24"/>
    <mergeCell ref="A51:C51"/>
    <mergeCell ref="A35:C35"/>
    <mergeCell ref="A13:C13"/>
    <mergeCell ref="A36:B36"/>
    <mergeCell ref="A26:C26"/>
    <mergeCell ref="A18:C18"/>
    <mergeCell ref="A20:C20"/>
    <mergeCell ref="A17:C17"/>
    <mergeCell ref="A14:C14"/>
    <mergeCell ref="A21:C21"/>
    <mergeCell ref="A15:C15"/>
    <mergeCell ref="A23:C23"/>
    <mergeCell ref="A25:C25"/>
    <mergeCell ref="I58:M59"/>
    <mergeCell ref="A7:C7"/>
    <mergeCell ref="A6:C6"/>
    <mergeCell ref="G3:G5"/>
    <mergeCell ref="A3:C5"/>
    <mergeCell ref="E3:E5"/>
    <mergeCell ref="M3:M5"/>
    <mergeCell ref="K3:K5"/>
    <mergeCell ref="A52:B52"/>
    <mergeCell ref="A19:C19"/>
    <mergeCell ref="A56:B56"/>
    <mergeCell ref="A50:B50"/>
    <mergeCell ref="A16:C16"/>
    <mergeCell ref="L3:L5"/>
    <mergeCell ref="F3:F5"/>
    <mergeCell ref="H3:H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66"/>
  <sheetViews>
    <sheetView view="pageBreakPreview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6" width="17.140625" style="104" customWidth="1"/>
    <col min="7" max="7" width="20.42578125" style="104" customWidth="1"/>
    <col min="8" max="8" width="17.140625" style="104" customWidth="1"/>
    <col min="9" max="9" width="18.28515625" style="104" customWidth="1"/>
    <col min="10" max="10" width="16.42578125" style="104" customWidth="1"/>
    <col min="11" max="13" width="18.28515625" style="104" customWidth="1"/>
    <col min="14" max="14" width="14.140625" style="104" bestFit="1" customWidth="1"/>
    <col min="15" max="16384" width="9.140625" style="104"/>
  </cols>
  <sheetData>
    <row r="1" spans="1:54" s="103" customFormat="1" ht="34.5" customHeight="1">
      <c r="A1" s="1070" t="s">
        <v>521</v>
      </c>
      <c r="B1" s="1070"/>
      <c r="C1" s="1070"/>
      <c r="D1" s="1070"/>
      <c r="E1" s="1070"/>
      <c r="F1" s="1070"/>
      <c r="G1" s="1070"/>
      <c r="H1" s="1070"/>
      <c r="I1" s="1048" t="s">
        <v>293</v>
      </c>
      <c r="J1" s="1048"/>
      <c r="K1" s="1048"/>
      <c r="L1" s="1048"/>
      <c r="M1" s="1048"/>
    </row>
    <row r="2" spans="1:54" ht="12.95" customHeight="1" thickBot="1">
      <c r="A2" s="711"/>
      <c r="B2" s="105"/>
      <c r="C2" s="105"/>
      <c r="D2" s="106"/>
      <c r="M2" s="177" t="s">
        <v>323</v>
      </c>
    </row>
    <row r="3" spans="1:54" s="155" customFormat="1" ht="15" customHeight="1">
      <c r="A3" s="1060" t="s">
        <v>1</v>
      </c>
      <c r="B3" s="1060"/>
      <c r="C3" s="1060"/>
      <c r="D3" s="641"/>
      <c r="E3" s="1051" t="s">
        <v>328</v>
      </c>
      <c r="F3" s="1051" t="s">
        <v>329</v>
      </c>
      <c r="G3" s="1051" t="s">
        <v>499</v>
      </c>
      <c r="H3" s="1051" t="s">
        <v>330</v>
      </c>
      <c r="I3" s="1057" t="s">
        <v>331</v>
      </c>
      <c r="J3" s="1057" t="s">
        <v>479</v>
      </c>
      <c r="K3" s="1148" t="s">
        <v>1284</v>
      </c>
      <c r="L3" s="1102" t="s">
        <v>1285</v>
      </c>
      <c r="M3" s="1054" t="s">
        <v>332</v>
      </c>
    </row>
    <row r="4" spans="1:54" s="155" customFormat="1" ht="15" customHeight="1">
      <c r="A4" s="1061"/>
      <c r="B4" s="1061"/>
      <c r="C4" s="1061"/>
      <c r="D4" s="642"/>
      <c r="E4" s="1052"/>
      <c r="F4" s="1052"/>
      <c r="G4" s="1052"/>
      <c r="H4" s="1052"/>
      <c r="I4" s="1058"/>
      <c r="J4" s="1058"/>
      <c r="K4" s="1156"/>
      <c r="L4" s="1104"/>
      <c r="M4" s="1055"/>
    </row>
    <row r="5" spans="1:54" s="644" customFormat="1" ht="48.75" customHeight="1">
      <c r="A5" s="1062"/>
      <c r="B5" s="1062"/>
      <c r="C5" s="1062"/>
      <c r="D5" s="673"/>
      <c r="E5" s="1053"/>
      <c r="F5" s="1053"/>
      <c r="G5" s="1053"/>
      <c r="H5" s="1053"/>
      <c r="I5" s="1059"/>
      <c r="J5" s="1059"/>
      <c r="K5" s="1157"/>
      <c r="L5" s="1106"/>
      <c r="M5" s="1056"/>
    </row>
    <row r="6" spans="1:54" s="115" customFormat="1" ht="12.75" hidden="1" customHeight="1">
      <c r="A6" s="1066" t="s">
        <v>779</v>
      </c>
      <c r="B6" s="1066"/>
      <c r="C6" s="1066"/>
      <c r="D6" s="2"/>
      <c r="E6" s="112">
        <f t="shared" ref="E6:E11" si="0">F6-G6+H6+I6-J6-K6</f>
        <v>-1360985419</v>
      </c>
      <c r="F6" s="112">
        <f t="shared" ref="F6:F11" si="1">G6-H6+I6+J6-K6-M6</f>
        <v>126226820</v>
      </c>
      <c r="G6" s="113">
        <v>741559210</v>
      </c>
      <c r="H6" s="113">
        <v>200806813</v>
      </c>
      <c r="I6" s="113">
        <v>134398980</v>
      </c>
      <c r="J6" s="113">
        <v>554575873</v>
      </c>
      <c r="K6" s="113">
        <v>526282949</v>
      </c>
      <c r="L6" s="113"/>
      <c r="M6" s="113">
        <v>577217481</v>
      </c>
      <c r="N6" s="180">
        <f>G6-H6</f>
        <v>540752397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</row>
    <row r="7" spans="1:54" s="115" customFormat="1" ht="12.75" hidden="1" customHeight="1">
      <c r="A7" s="1045" t="s">
        <v>780</v>
      </c>
      <c r="B7" s="1045"/>
      <c r="C7" s="1045"/>
      <c r="D7" s="2"/>
      <c r="E7" s="116">
        <f t="shared" si="0"/>
        <v>-1243916157.9331326</v>
      </c>
      <c r="F7" s="116">
        <f t="shared" si="1"/>
        <v>119186128.76965982</v>
      </c>
      <c r="G7" s="117">
        <v>756432558.290663</v>
      </c>
      <c r="H7" s="117">
        <v>271812621.98691934</v>
      </c>
      <c r="I7" s="117">
        <v>123272356.01037998</v>
      </c>
      <c r="J7" s="117">
        <v>501494769.53363603</v>
      </c>
      <c r="K7" s="117">
        <v>500259936.87579286</v>
      </c>
      <c r="L7" s="117"/>
      <c r="M7" s="117">
        <v>489940996.20230705</v>
      </c>
      <c r="N7" s="180">
        <f t="shared" ref="N7:N13" si="2">G7-H7</f>
        <v>484619936.30374366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</row>
    <row r="8" spans="1:54" s="115" customFormat="1" ht="12.75" hidden="1" customHeight="1">
      <c r="A8" s="1045" t="s">
        <v>1202</v>
      </c>
      <c r="B8" s="1045"/>
      <c r="C8" s="1045"/>
      <c r="D8" s="2"/>
      <c r="E8" s="116">
        <f t="shared" si="0"/>
        <v>-1272689981</v>
      </c>
      <c r="F8" s="116">
        <f t="shared" si="1"/>
        <v>121896435</v>
      </c>
      <c r="G8" s="117">
        <v>664797824</v>
      </c>
      <c r="H8" s="117">
        <v>171446835</v>
      </c>
      <c r="I8" s="117">
        <v>94437596</v>
      </c>
      <c r="J8" s="117">
        <v>506459891</v>
      </c>
      <c r="K8" s="117">
        <v>489213132</v>
      </c>
      <c r="L8" s="117"/>
      <c r="M8" s="117">
        <v>483138909</v>
      </c>
      <c r="N8" s="180">
        <f t="shared" si="2"/>
        <v>493350989</v>
      </c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</row>
    <row r="9" spans="1:54" s="115" customFormat="1" ht="12.75" hidden="1" customHeight="1">
      <c r="A9" s="1045" t="s">
        <v>1203</v>
      </c>
      <c r="B9" s="1045"/>
      <c r="C9" s="1045"/>
      <c r="D9" s="2"/>
      <c r="E9" s="116">
        <f t="shared" si="0"/>
        <v>-1064502111.8444388</v>
      </c>
      <c r="F9" s="116">
        <f t="shared" si="1"/>
        <v>54053922.637355268</v>
      </c>
      <c r="G9" s="117">
        <v>618526174.8069942</v>
      </c>
      <c r="H9" s="117">
        <v>229549165.78038287</v>
      </c>
      <c r="I9" s="117">
        <v>91350274.64845255</v>
      </c>
      <c r="J9" s="117">
        <v>401820999.30479008</v>
      </c>
      <c r="K9" s="117">
        <v>419108300.79884535</v>
      </c>
      <c r="L9" s="117"/>
      <c r="M9" s="117">
        <v>408986059.54365325</v>
      </c>
      <c r="N9" s="180">
        <f t="shared" si="2"/>
        <v>388977009.02661133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</row>
    <row r="10" spans="1:54" s="115" customFormat="1" ht="12.75" hidden="1" customHeight="1">
      <c r="A10" s="1045" t="s">
        <v>1204</v>
      </c>
      <c r="B10" s="1045"/>
      <c r="C10" s="1045"/>
      <c r="D10" s="2"/>
      <c r="E10" s="116">
        <f t="shared" si="0"/>
        <v>-1227979088.485152</v>
      </c>
      <c r="F10" s="116">
        <f t="shared" si="1"/>
        <v>17516259.56893599</v>
      </c>
      <c r="G10" s="117">
        <v>702432333.95259309</v>
      </c>
      <c r="H10" s="117">
        <v>276989951.66201019</v>
      </c>
      <c r="I10" s="117">
        <v>100773783.08861336</v>
      </c>
      <c r="J10" s="117">
        <v>444122840.59282225</v>
      </c>
      <c r="K10" s="117">
        <v>476703908.25929618</v>
      </c>
      <c r="L10" s="117"/>
      <c r="M10" s="117">
        <v>476118838.14378631</v>
      </c>
      <c r="N10" s="180">
        <f t="shared" si="2"/>
        <v>425442382.2905829</v>
      </c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</row>
    <row r="11" spans="1:54" s="115" customFormat="1" ht="13.35" hidden="1" customHeight="1">
      <c r="A11" s="1045" t="s">
        <v>1205</v>
      </c>
      <c r="B11" s="1045"/>
      <c r="C11" s="1045"/>
      <c r="D11" s="2"/>
      <c r="E11" s="116">
        <f t="shared" si="0"/>
        <v>-614163758.02412343</v>
      </c>
      <c r="F11" s="116">
        <f t="shared" si="1"/>
        <v>529227099.5126642</v>
      </c>
      <c r="G11" s="50">
        <v>774876938.08685613</v>
      </c>
      <c r="H11" s="119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3872579.8365629241</v>
      </c>
      <c r="N11" s="180">
        <f t="shared" si="2"/>
        <v>456747797.40586621</v>
      </c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</row>
    <row r="12" spans="1:54" s="115" customFormat="1" ht="13.35" hidden="1" customHeight="1">
      <c r="A12" s="1045" t="s">
        <v>1206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19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4588468.4158692267</v>
      </c>
      <c r="N12" s="180">
        <f t="shared" si="2"/>
        <v>486513225.79257286</v>
      </c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</row>
    <row r="13" spans="1:54" s="115" customFormat="1" ht="17.25" hidden="1" customHeight="1">
      <c r="A13" s="1045" t="s">
        <v>1207</v>
      </c>
      <c r="B13" s="1045"/>
      <c r="C13" s="1045"/>
      <c r="D13" s="2"/>
      <c r="E13" s="119">
        <v>0</v>
      </c>
      <c r="F13" s="998">
        <v>601944046.60906851</v>
      </c>
      <c r="G13" s="119">
        <v>964138796.51983845</v>
      </c>
      <c r="H13" s="119">
        <v>420174749.07216549</v>
      </c>
      <c r="I13" s="119">
        <v>0</v>
      </c>
      <c r="J13" s="140">
        <v>35762875.215576738</v>
      </c>
      <c r="K13" s="140">
        <v>0</v>
      </c>
      <c r="L13" s="140">
        <v>0</v>
      </c>
      <c r="M13" s="140">
        <v>4368036.0241957745</v>
      </c>
      <c r="N13" s="180">
        <f t="shared" si="2"/>
        <v>543964047.44767296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</row>
    <row r="14" spans="1:54" s="115" customFormat="1" ht="17.25" hidden="1" customHeight="1">
      <c r="A14" s="1045" t="s">
        <v>1208</v>
      </c>
      <c r="B14" s="1045"/>
      <c r="C14" s="1045"/>
      <c r="D14" s="2"/>
      <c r="E14" s="119">
        <v>0</v>
      </c>
      <c r="F14" s="117">
        <v>577199200.16932869</v>
      </c>
      <c r="G14" s="50">
        <v>983599304.593889</v>
      </c>
      <c r="H14" s="119">
        <v>430278692.11617327</v>
      </c>
      <c r="I14" s="119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</row>
    <row r="15" spans="1:54" s="115" customFormat="1" ht="17.25" hidden="1" customHeight="1">
      <c r="A15" s="1045" t="s">
        <v>1209</v>
      </c>
      <c r="B15" s="1045"/>
      <c r="C15" s="1045"/>
      <c r="D15" s="2"/>
      <c r="E15" s="119">
        <v>0</v>
      </c>
      <c r="F15" s="117">
        <v>591176187.09769225</v>
      </c>
      <c r="G15" s="50">
        <v>968305206.06731093</v>
      </c>
      <c r="H15" s="119">
        <v>425949152.6498071</v>
      </c>
      <c r="I15" s="119">
        <v>0</v>
      </c>
      <c r="J15" s="139">
        <v>37406337.186333112</v>
      </c>
      <c r="K15" s="139">
        <v>426671623.98629969</v>
      </c>
      <c r="L15" s="139">
        <v>408187718.46355063</v>
      </c>
      <c r="M15" s="139">
        <v>7070109.0288936626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</row>
    <row r="16" spans="1:54" s="115" customFormat="1" ht="17.25" hidden="1" customHeight="1">
      <c r="A16" s="1045" t="s">
        <v>1267</v>
      </c>
      <c r="B16" s="1045"/>
      <c r="C16" s="1045"/>
      <c r="D16" s="2"/>
      <c r="E16" s="119">
        <v>579860441.43710458</v>
      </c>
      <c r="F16" s="117">
        <v>521853082.56788772</v>
      </c>
      <c r="G16" s="50">
        <v>868105175.52775121</v>
      </c>
      <c r="H16" s="50">
        <v>357466959.9643718</v>
      </c>
      <c r="I16" s="50">
        <v>299459601.09515411</v>
      </c>
      <c r="J16" s="139">
        <v>21692557.30789056</v>
      </c>
      <c r="K16" s="139">
        <v>502300405.08922678</v>
      </c>
      <c r="L16" s="139">
        <v>505889501.15825289</v>
      </c>
      <c r="M16" s="139">
        <v>6888594.2343562962</v>
      </c>
      <c r="N16" s="180"/>
      <c r="O16" s="181"/>
      <c r="P16" s="181"/>
      <c r="Q16" s="181"/>
      <c r="R16" s="181"/>
      <c r="S16" s="181"/>
      <c r="T16" s="181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</row>
    <row r="17" spans="1:54" s="115" customFormat="1" ht="18" hidden="1" customHeight="1">
      <c r="A17" s="1045" t="s">
        <v>1271</v>
      </c>
      <c r="B17" s="1045"/>
      <c r="C17" s="1045"/>
      <c r="D17" s="2"/>
      <c r="E17" s="154">
        <v>681935234.71638656</v>
      </c>
      <c r="F17" s="154">
        <v>590578353.62427771</v>
      </c>
      <c r="G17" s="154">
        <v>937044383.52443826</v>
      </c>
      <c r="H17" s="154">
        <v>381261277.62549567</v>
      </c>
      <c r="I17" s="154">
        <v>289904396.53338641</v>
      </c>
      <c r="J17" s="179">
        <v>18475678.485761065</v>
      </c>
      <c r="K17" s="179">
        <v>596990781.119326</v>
      </c>
      <c r="L17" s="179">
        <v>578160728.5131588</v>
      </c>
      <c r="M17" s="179">
        <v>2510483.3665946699</v>
      </c>
      <c r="N17" s="180"/>
      <c r="O17" s="181"/>
      <c r="P17" s="181"/>
      <c r="Q17" s="181"/>
      <c r="R17" s="181"/>
      <c r="S17" s="181"/>
      <c r="T17" s="181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</row>
    <row r="18" spans="1:54" s="115" customFormat="1" ht="14.25" hidden="1" customHeight="1">
      <c r="A18" s="1045" t="s">
        <v>1272</v>
      </c>
      <c r="B18" s="1045"/>
      <c r="C18" s="1045"/>
      <c r="D18" s="2"/>
      <c r="E18" s="182">
        <v>0</v>
      </c>
      <c r="F18" s="178">
        <v>607232241.20353246</v>
      </c>
      <c r="G18" s="178">
        <v>1003221608.936448</v>
      </c>
      <c r="H18" s="178">
        <v>403309013.92628628</v>
      </c>
      <c r="I18" s="182">
        <v>0</v>
      </c>
      <c r="J18" s="178">
        <v>6972609.8170829285</v>
      </c>
      <c r="K18" s="178">
        <v>543367712.19140029</v>
      </c>
      <c r="L18" s="178">
        <v>539216484.37587118</v>
      </c>
      <c r="M18" s="178">
        <v>3804191.4392418195</v>
      </c>
      <c r="N18" s="180"/>
      <c r="O18" s="181"/>
      <c r="P18" s="181"/>
      <c r="Q18" s="181"/>
      <c r="R18" s="181"/>
      <c r="S18" s="181"/>
      <c r="T18" s="181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</row>
    <row r="19" spans="1:54" s="115" customFormat="1" ht="15" hidden="1" customHeight="1">
      <c r="A19" s="1045" t="s">
        <v>1273</v>
      </c>
      <c r="B19" s="1045"/>
      <c r="C19" s="1045"/>
      <c r="D19" s="2"/>
      <c r="E19" s="178">
        <v>683633555.04922509</v>
      </c>
      <c r="F19" s="178">
        <v>574744237.52682424</v>
      </c>
      <c r="G19" s="178">
        <v>970849266.94598389</v>
      </c>
      <c r="H19" s="178">
        <v>419903502.28074831</v>
      </c>
      <c r="I19" s="178">
        <v>311014184.75834781</v>
      </c>
      <c r="J19" s="126">
        <v>26626161.534641959</v>
      </c>
      <c r="K19" s="126">
        <v>471136516.85751724</v>
      </c>
      <c r="L19" s="126">
        <v>472749175.82649487</v>
      </c>
      <c r="M19" s="126">
        <v>1215029.7040749842</v>
      </c>
      <c r="N19" s="180"/>
      <c r="O19" s="181"/>
      <c r="P19" s="181"/>
      <c r="Q19" s="181"/>
      <c r="R19" s="181"/>
      <c r="S19" s="181"/>
      <c r="T19" s="181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</row>
    <row r="20" spans="1:54" s="115" customFormat="1" ht="15" hidden="1" customHeight="1">
      <c r="A20" s="1045" t="s">
        <v>1274</v>
      </c>
      <c r="B20" s="1045"/>
      <c r="C20" s="1045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139">
        <v>19356673.986337218</v>
      </c>
      <c r="K20" s="139">
        <v>472565988.36896783</v>
      </c>
      <c r="L20" s="139">
        <v>453305260.32758719</v>
      </c>
      <c r="M20" s="139">
        <v>3707591.4065191075</v>
      </c>
      <c r="N20" s="180"/>
      <c r="O20" s="181"/>
      <c r="P20" s="181"/>
      <c r="Q20" s="181"/>
      <c r="R20" s="181"/>
      <c r="S20" s="181"/>
      <c r="T20" s="181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</row>
    <row r="21" spans="1:54" s="115" customFormat="1" ht="15" customHeight="1">
      <c r="A21" s="1045" t="s">
        <v>1275</v>
      </c>
      <c r="B21" s="1045"/>
      <c r="C21" s="1045"/>
      <c r="D21" s="2"/>
      <c r="E21" s="178">
        <v>716262327.50647795</v>
      </c>
      <c r="F21" s="178">
        <v>610787773.83475637</v>
      </c>
      <c r="G21" s="154">
        <v>1030147265.4051361</v>
      </c>
      <c r="H21" s="178">
        <v>454560295.94557261</v>
      </c>
      <c r="I21" s="178">
        <v>349085742.27385134</v>
      </c>
      <c r="J21" s="126">
        <v>20125074.550239943</v>
      </c>
      <c r="K21" s="126">
        <v>467124506.29757822</v>
      </c>
      <c r="L21" s="126">
        <v>449083899.65039593</v>
      </c>
      <c r="M21" s="126">
        <v>2964876.8222299484</v>
      </c>
      <c r="N21" s="180"/>
      <c r="O21" s="181"/>
      <c r="P21" s="181"/>
      <c r="Q21" s="181"/>
      <c r="R21" s="181"/>
      <c r="S21" s="181"/>
      <c r="T21" s="181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</row>
    <row r="22" spans="1:54" s="115" customFormat="1" ht="17.25" customHeight="1">
      <c r="A22" s="1045" t="s">
        <v>1276</v>
      </c>
      <c r="B22" s="1045"/>
      <c r="C22" s="1045"/>
      <c r="D22" s="2"/>
      <c r="E22" s="154">
        <v>724364663.16857815</v>
      </c>
      <c r="F22" s="154">
        <v>591629898.36522436</v>
      </c>
      <c r="G22" s="154">
        <v>1032399775.2184964</v>
      </c>
      <c r="H22" s="154">
        <v>475031708.663809</v>
      </c>
      <c r="I22" s="154">
        <v>342296943.86045474</v>
      </c>
      <c r="J22" s="179">
        <v>24804570.290867642</v>
      </c>
      <c r="K22" s="179">
        <v>513062537.33096856</v>
      </c>
      <c r="L22" s="179">
        <v>501070753.58251137</v>
      </c>
      <c r="M22" s="179">
        <v>2534522.2287871907</v>
      </c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</row>
    <row r="23" spans="1:54" s="115" customFormat="1" ht="17.25" customHeight="1">
      <c r="A23" s="1045" t="s">
        <v>1277</v>
      </c>
      <c r="B23" s="1045"/>
      <c r="C23" s="1045"/>
      <c r="D23" s="2"/>
      <c r="E23" s="182" t="s">
        <v>1017</v>
      </c>
      <c r="F23" s="178">
        <v>547611812.77995157</v>
      </c>
      <c r="G23" s="154">
        <v>964911579.01463199</v>
      </c>
      <c r="H23" s="178">
        <v>397665197.40919787</v>
      </c>
      <c r="I23" s="182" t="s">
        <v>1018</v>
      </c>
      <c r="J23" s="126">
        <v>9682279.3254384361</v>
      </c>
      <c r="K23" s="126">
        <v>269631490.04391009</v>
      </c>
      <c r="L23" s="126">
        <v>293813184.71593726</v>
      </c>
      <c r="M23" s="126">
        <v>5135153.4788963636</v>
      </c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</row>
    <row r="24" spans="1:54" s="115" customFormat="1" ht="17.25" customHeight="1">
      <c r="A24" s="1045" t="s">
        <v>1278</v>
      </c>
      <c r="B24" s="1045"/>
      <c r="C24" s="1045"/>
      <c r="D24" s="2"/>
      <c r="E24" s="182">
        <v>708940198.25449634</v>
      </c>
      <c r="F24" s="178">
        <v>567102429.23699069</v>
      </c>
      <c r="G24" s="154">
        <v>984714767.54821241</v>
      </c>
      <c r="H24" s="178">
        <v>449262020.67258739</v>
      </c>
      <c r="I24" s="182">
        <v>307424251.65508211</v>
      </c>
      <c r="J24" s="126">
        <v>33402695.785703655</v>
      </c>
      <c r="K24" s="126">
        <v>382269483.92824727</v>
      </c>
      <c r="L24" s="126">
        <v>381803427.49317777</v>
      </c>
      <c r="M24" s="126">
        <v>2219069.8594061723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</row>
    <row r="25" spans="1:54" s="115" customFormat="1" ht="17.25" customHeight="1">
      <c r="A25" s="1045" t="s">
        <v>1279</v>
      </c>
      <c r="B25" s="1045"/>
      <c r="C25" s="1045"/>
      <c r="D25" s="2"/>
      <c r="E25" s="182">
        <v>722039413.9271723</v>
      </c>
      <c r="F25" s="178">
        <v>595707112.30569518</v>
      </c>
      <c r="G25" s="154">
        <v>1042311856.8282638</v>
      </c>
      <c r="H25" s="178">
        <v>457751889.70682365</v>
      </c>
      <c r="I25" s="182">
        <v>331419588.08534634</v>
      </c>
      <c r="J25" s="126">
        <v>13782461.485977666</v>
      </c>
      <c r="K25" s="126">
        <v>395867764.92653602</v>
      </c>
      <c r="L25" s="126">
        <v>394024027.29688913</v>
      </c>
      <c r="M25" s="126">
        <v>4479053.9313703449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</row>
    <row r="26" spans="1:54" ht="13.35" customHeight="1">
      <c r="A26" s="1045" t="s">
        <v>12</v>
      </c>
      <c r="B26" s="1045"/>
      <c r="C26" s="1045"/>
      <c r="D26" s="2"/>
      <c r="E26" s="154"/>
      <c r="F26" s="154"/>
      <c r="G26" s="154"/>
      <c r="H26" s="154"/>
      <c r="I26" s="154"/>
      <c r="J26" s="154"/>
      <c r="K26" s="154"/>
      <c r="L26" s="154"/>
      <c r="M26" s="154"/>
      <c r="N26" s="739"/>
      <c r="O26" s="739"/>
      <c r="P26" s="739"/>
      <c r="Q26" s="739"/>
      <c r="R26" s="739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</row>
    <row r="27" spans="1:54" ht="13.35" customHeight="1">
      <c r="A27" s="661"/>
      <c r="B27" s="121" t="s">
        <v>1154</v>
      </c>
      <c r="C27" s="661"/>
      <c r="D27" s="122"/>
      <c r="E27" s="735">
        <v>210403245.71920502</v>
      </c>
      <c r="F27" s="735">
        <v>165744075.13551962</v>
      </c>
      <c r="G27" s="735">
        <v>249213813.86699685</v>
      </c>
      <c r="H27" s="735">
        <v>89748521.233949035</v>
      </c>
      <c r="I27" s="735">
        <v>45089350.650263853</v>
      </c>
      <c r="J27" s="735">
        <v>6226317.1039390964</v>
      </c>
      <c r="K27" s="735">
        <v>19346483.019164301</v>
      </c>
      <c r="L27" s="735">
        <v>18013029.222534794</v>
      </c>
      <c r="M27" s="735">
        <v>1280988.3980966732</v>
      </c>
      <c r="N27" s="788"/>
      <c r="O27" s="181"/>
      <c r="P27" s="181"/>
      <c r="Q27" s="181"/>
      <c r="R27" s="181"/>
      <c r="S27" s="181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</row>
    <row r="28" spans="1:54" ht="13.35" customHeight="1">
      <c r="A28" s="661"/>
      <c r="B28" s="121" t="s">
        <v>1144</v>
      </c>
      <c r="C28" s="661"/>
      <c r="D28" s="122"/>
      <c r="E28" s="735">
        <v>115245980.28519222</v>
      </c>
      <c r="F28" s="735">
        <v>92167076.4245767</v>
      </c>
      <c r="G28" s="735">
        <v>158993944.54118472</v>
      </c>
      <c r="H28" s="735">
        <v>65591531.395780072</v>
      </c>
      <c r="I28" s="735">
        <v>42512627.535164617</v>
      </c>
      <c r="J28" s="735">
        <v>4338256.0063664634</v>
      </c>
      <c r="K28" s="735">
        <v>25042726.226382591</v>
      </c>
      <c r="L28" s="735">
        <v>30616097.330576848</v>
      </c>
      <c r="M28" s="735">
        <v>221.62299999999999</v>
      </c>
      <c r="N28" s="788"/>
      <c r="O28" s="181"/>
      <c r="P28" s="181"/>
      <c r="Q28" s="181"/>
      <c r="R28" s="181"/>
      <c r="S28" s="181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</row>
    <row r="29" spans="1:54" ht="13.35" customHeight="1">
      <c r="A29" s="661"/>
      <c r="B29" s="121" t="s">
        <v>1145</v>
      </c>
      <c r="C29" s="661"/>
      <c r="D29" s="122"/>
      <c r="E29" s="735">
        <v>146368371.56474292</v>
      </c>
      <c r="F29" s="735">
        <v>121876641.7981822</v>
      </c>
      <c r="G29" s="735">
        <v>203024951.49638224</v>
      </c>
      <c r="H29" s="735">
        <v>81974589.958795026</v>
      </c>
      <c r="I29" s="735">
        <v>57482860.19223436</v>
      </c>
      <c r="J29" s="735">
        <v>2750119.3911592839</v>
      </c>
      <c r="K29" s="735">
        <v>35349960.481125735</v>
      </c>
      <c r="L29" s="735">
        <v>34935824.416416332</v>
      </c>
      <c r="M29" s="735">
        <v>2337975.1952736718</v>
      </c>
      <c r="N29" s="788"/>
      <c r="O29" s="181"/>
      <c r="P29" s="181"/>
      <c r="Q29" s="181"/>
      <c r="R29" s="181"/>
      <c r="S29" s="181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</row>
    <row r="30" spans="1:54" ht="13.35" customHeight="1">
      <c r="A30" s="661"/>
      <c r="B30" s="121" t="s">
        <v>1146</v>
      </c>
      <c r="C30" s="661"/>
      <c r="D30" s="122"/>
      <c r="E30" s="735">
        <v>66494476.302579395</v>
      </c>
      <c r="F30" s="735">
        <v>56560261.182962611</v>
      </c>
      <c r="G30" s="735">
        <v>117082273.89733678</v>
      </c>
      <c r="H30" s="735">
        <v>61201258.357600287</v>
      </c>
      <c r="I30" s="735">
        <v>51267043.237983473</v>
      </c>
      <c r="J30" s="735">
        <v>129633.12051282052</v>
      </c>
      <c r="K30" s="735">
        <v>38062762.638284586</v>
      </c>
      <c r="L30" s="735">
        <v>37063049.755571268</v>
      </c>
      <c r="M30" s="736">
        <v>450100.36</v>
      </c>
      <c r="N30" s="788"/>
      <c r="O30" s="181"/>
      <c r="P30" s="181"/>
      <c r="Q30" s="181"/>
      <c r="R30" s="181"/>
      <c r="S30" s="181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</row>
    <row r="31" spans="1:54" ht="13.35" customHeight="1">
      <c r="A31" s="661"/>
      <c r="B31" s="121" t="s">
        <v>1147</v>
      </c>
      <c r="C31" s="661"/>
      <c r="D31" s="122"/>
      <c r="E31" s="735">
        <v>83730717.606454954</v>
      </c>
      <c r="F31" s="735">
        <v>70975793.728454947</v>
      </c>
      <c r="G31" s="735">
        <v>139405757.68936548</v>
      </c>
      <c r="H31" s="735">
        <v>66587082.807700023</v>
      </c>
      <c r="I31" s="735">
        <v>53832158.92970001</v>
      </c>
      <c r="J31" s="735">
        <v>338135.86400000006</v>
      </c>
      <c r="K31" s="735">
        <v>77007123.384578958</v>
      </c>
      <c r="L31" s="735">
        <v>79071172.656789497</v>
      </c>
      <c r="M31" s="735">
        <v>116967.745</v>
      </c>
      <c r="N31" s="788"/>
      <c r="O31" s="181"/>
      <c r="P31" s="181"/>
      <c r="Q31" s="181"/>
      <c r="R31" s="181"/>
      <c r="S31" s="181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</row>
    <row r="32" spans="1:54" ht="13.35" customHeight="1">
      <c r="A32" s="661"/>
      <c r="B32" s="121" t="s">
        <v>1148</v>
      </c>
      <c r="C32" s="661"/>
      <c r="D32" s="122"/>
      <c r="E32" s="735">
        <v>99796622.449000016</v>
      </c>
      <c r="F32" s="735">
        <v>88383264.035999998</v>
      </c>
      <c r="G32" s="735">
        <v>174591115.33699998</v>
      </c>
      <c r="H32" s="735">
        <v>92648905.953000024</v>
      </c>
      <c r="I32" s="735">
        <v>81235547.540000007</v>
      </c>
      <c r="J32" s="736">
        <v>0</v>
      </c>
      <c r="K32" s="735">
        <v>201058709.17699999</v>
      </c>
      <c r="L32" s="735">
        <v>194324853.91499999</v>
      </c>
      <c r="M32" s="735">
        <v>292800.61</v>
      </c>
      <c r="N32" s="788"/>
      <c r="O32" s="181"/>
      <c r="P32" s="181"/>
      <c r="Q32" s="181"/>
      <c r="R32" s="181"/>
      <c r="S32" s="181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</row>
    <row r="33" spans="1:54" ht="13.35" customHeight="1">
      <c r="A33" s="1045" t="s">
        <v>13</v>
      </c>
      <c r="B33" s="1045"/>
      <c r="C33" s="1045"/>
      <c r="D33" s="2"/>
      <c r="E33" s="735"/>
      <c r="F33" s="735"/>
      <c r="G33" s="735"/>
      <c r="H33" s="735"/>
      <c r="I33" s="735"/>
      <c r="J33" s="735"/>
      <c r="K33" s="735"/>
      <c r="L33" s="735"/>
      <c r="M33" s="735"/>
      <c r="N33" s="788"/>
      <c r="O33" s="181"/>
      <c r="P33" s="181"/>
      <c r="Q33" s="181"/>
      <c r="R33" s="181"/>
      <c r="S33" s="181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</row>
    <row r="34" spans="1:54" ht="13.5" customHeight="1">
      <c r="A34" s="661"/>
      <c r="B34" s="62" t="s">
        <v>455</v>
      </c>
      <c r="C34" s="661"/>
      <c r="D34" s="122"/>
      <c r="E34" s="735">
        <v>28829634.897257891</v>
      </c>
      <c r="F34" s="735">
        <v>18189879.991568074</v>
      </c>
      <c r="G34" s="735">
        <v>31338472.73807155</v>
      </c>
      <c r="H34" s="735">
        <v>21098827.520541858</v>
      </c>
      <c r="I34" s="735">
        <v>10459072.614852037</v>
      </c>
      <c r="J34" s="735">
        <v>2034703.0571425189</v>
      </c>
      <c r="K34" s="735">
        <v>14136750.235729547</v>
      </c>
      <c r="L34" s="735">
        <v>8182922.386685147</v>
      </c>
      <c r="M34" s="736">
        <v>38296.132148550787</v>
      </c>
      <c r="N34" s="788"/>
      <c r="O34" s="181"/>
      <c r="P34" s="181"/>
      <c r="Q34" s="181"/>
      <c r="R34" s="181"/>
      <c r="S34" s="181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</row>
    <row r="35" spans="1:54" ht="13.35" customHeight="1">
      <c r="A35" s="661"/>
      <c r="B35" s="62" t="s">
        <v>456</v>
      </c>
      <c r="C35" s="661"/>
      <c r="D35" s="122"/>
      <c r="E35" s="735">
        <v>22303083.71481698</v>
      </c>
      <c r="F35" s="735">
        <v>17902303.190761473</v>
      </c>
      <c r="G35" s="735">
        <v>24359290.438552741</v>
      </c>
      <c r="H35" s="735">
        <v>8490840.994978277</v>
      </c>
      <c r="I35" s="735">
        <v>4090060.4709227663</v>
      </c>
      <c r="J35" s="735">
        <v>1428167.7977980447</v>
      </c>
      <c r="K35" s="735">
        <v>2950935.8484144849</v>
      </c>
      <c r="L35" s="735">
        <v>2345249.8990255189</v>
      </c>
      <c r="M35" s="736">
        <v>0</v>
      </c>
      <c r="N35" s="788"/>
      <c r="O35" s="181"/>
      <c r="P35" s="181"/>
      <c r="Q35" s="181"/>
      <c r="R35" s="181"/>
      <c r="S35" s="181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</row>
    <row r="36" spans="1:54" ht="13.35" customHeight="1">
      <c r="A36" s="121"/>
      <c r="B36" s="62" t="s">
        <v>457</v>
      </c>
      <c r="C36" s="121"/>
      <c r="D36" s="122"/>
      <c r="E36" s="735">
        <v>53652279.03535644</v>
      </c>
      <c r="F36" s="735">
        <v>40936419.559013546</v>
      </c>
      <c r="G36" s="735">
        <v>65320312.362278581</v>
      </c>
      <c r="H36" s="735">
        <v>26371446.498660963</v>
      </c>
      <c r="I36" s="735">
        <v>13655587.022318063</v>
      </c>
      <c r="J36" s="735">
        <v>1245458.7017212394</v>
      </c>
      <c r="K36" s="735">
        <v>5384946.7541362373</v>
      </c>
      <c r="L36" s="735">
        <v>4620614.8390647545</v>
      </c>
      <c r="M36" s="736">
        <v>22236.921396794383</v>
      </c>
      <c r="N36" s="788"/>
      <c r="O36" s="181"/>
      <c r="P36" s="181"/>
      <c r="Q36" s="181"/>
      <c r="R36" s="181"/>
      <c r="S36" s="181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</row>
    <row r="37" spans="1:54" ht="13.35" customHeight="1">
      <c r="A37" s="121"/>
      <c r="B37" s="62" t="s">
        <v>458</v>
      </c>
      <c r="C37" s="121"/>
      <c r="D37" s="122"/>
      <c r="E37" s="735">
        <v>90953381.213737845</v>
      </c>
      <c r="F37" s="735">
        <v>73147146.478809133</v>
      </c>
      <c r="G37" s="735">
        <v>117025802.37079652</v>
      </c>
      <c r="H37" s="735">
        <v>46873991.189717554</v>
      </c>
      <c r="I37" s="735">
        <v>29067756.454788882</v>
      </c>
      <c r="J37" s="735">
        <v>4034209.7203291347</v>
      </c>
      <c r="K37" s="735">
        <v>11141178.20825915</v>
      </c>
      <c r="L37" s="735">
        <v>11989321.178269895</v>
      </c>
      <c r="M37" s="735">
        <v>190731.4525880818</v>
      </c>
      <c r="N37" s="788"/>
      <c r="O37" s="181"/>
      <c r="P37" s="181"/>
      <c r="Q37" s="181"/>
      <c r="R37" s="181"/>
      <c r="S37" s="181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</row>
    <row r="38" spans="1:54" ht="13.35" customHeight="1">
      <c r="A38" s="121"/>
      <c r="B38" s="62" t="s">
        <v>459</v>
      </c>
      <c r="C38" s="121"/>
      <c r="D38" s="122"/>
      <c r="E38" s="735">
        <v>91748825.415301412</v>
      </c>
      <c r="F38" s="735">
        <v>74093911.740531459</v>
      </c>
      <c r="G38" s="735">
        <v>123097758.8132575</v>
      </c>
      <c r="H38" s="735">
        <v>51671718.338146336</v>
      </c>
      <c r="I38" s="735">
        <v>34016804.663376346</v>
      </c>
      <c r="J38" s="735">
        <v>3298011.1522419476</v>
      </c>
      <c r="K38" s="735">
        <v>16989316.187922511</v>
      </c>
      <c r="L38" s="735">
        <v>17523217.973443005</v>
      </c>
      <c r="M38" s="735">
        <v>96238.101301060989</v>
      </c>
      <c r="N38" s="788"/>
      <c r="O38" s="181"/>
      <c r="P38" s="181"/>
      <c r="Q38" s="181"/>
      <c r="R38" s="181"/>
      <c r="S38" s="181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</row>
    <row r="39" spans="1:54" ht="13.35" customHeight="1">
      <c r="A39" s="121"/>
      <c r="B39" s="62" t="s">
        <v>460</v>
      </c>
      <c r="C39" s="121"/>
      <c r="D39" s="122"/>
      <c r="E39" s="735">
        <v>142968479.32857293</v>
      </c>
      <c r="F39" s="735">
        <v>117400706.32628931</v>
      </c>
      <c r="G39" s="735">
        <v>206965713.99024618</v>
      </c>
      <c r="H39" s="735">
        <v>88603194.184152573</v>
      </c>
      <c r="I39" s="735">
        <v>63035421.18186897</v>
      </c>
      <c r="J39" s="735">
        <v>1428875.0367447794</v>
      </c>
      <c r="K39" s="735">
        <v>35270292.102202415</v>
      </c>
      <c r="L39" s="735">
        <v>36616491.514788374</v>
      </c>
      <c r="M39" s="735">
        <v>1044489.1039632463</v>
      </c>
      <c r="N39" s="788"/>
      <c r="O39" s="181"/>
      <c r="P39" s="181"/>
      <c r="Q39" s="181"/>
      <c r="R39" s="181"/>
      <c r="S39" s="181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</row>
    <row r="40" spans="1:54" ht="13.35" customHeight="1">
      <c r="A40" s="121"/>
      <c r="B40" s="62" t="s">
        <v>461</v>
      </c>
      <c r="C40" s="121"/>
      <c r="D40" s="122"/>
      <c r="E40" s="735">
        <v>57624874.117133111</v>
      </c>
      <c r="F40" s="735">
        <v>49369788.839663573</v>
      </c>
      <c r="G40" s="735">
        <v>80931731.818765</v>
      </c>
      <c r="H40" s="735">
        <v>32281537.959591411</v>
      </c>
      <c r="I40" s="735">
        <v>24026452.682121884</v>
      </c>
      <c r="J40" s="735">
        <v>203067.125</v>
      </c>
      <c r="K40" s="735">
        <v>28009444.998414487</v>
      </c>
      <c r="L40" s="735">
        <v>26391787.692951903</v>
      </c>
      <c r="M40" s="735">
        <v>1101129.4499726109</v>
      </c>
      <c r="N40" s="788"/>
      <c r="O40" s="181"/>
      <c r="P40" s="181"/>
      <c r="Q40" s="181"/>
      <c r="R40" s="181"/>
      <c r="S40" s="181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</row>
    <row r="41" spans="1:54" ht="13.35" customHeight="1">
      <c r="A41" s="121"/>
      <c r="B41" s="62" t="s">
        <v>462</v>
      </c>
      <c r="C41" s="121"/>
      <c r="D41" s="122"/>
      <c r="E41" s="735">
        <v>58167426.235997498</v>
      </c>
      <c r="F41" s="735">
        <v>50882335.388059393</v>
      </c>
      <c r="G41" s="735">
        <v>93671063.503297701</v>
      </c>
      <c r="H41" s="735">
        <v>37982087.175035492</v>
      </c>
      <c r="I41" s="735">
        <v>30696996.327097397</v>
      </c>
      <c r="J41" s="735">
        <v>95068.002000000008</v>
      </c>
      <c r="K41" s="735">
        <v>30815924.830457292</v>
      </c>
      <c r="L41" s="735">
        <v>35532552.505660072</v>
      </c>
      <c r="M41" s="735">
        <v>185081.26699999999</v>
      </c>
      <c r="N41" s="788"/>
      <c r="O41" s="181"/>
      <c r="P41" s="181"/>
      <c r="Q41" s="181"/>
      <c r="R41" s="181"/>
      <c r="S41" s="181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</row>
    <row r="42" spans="1:54" ht="13.35" customHeight="1">
      <c r="A42" s="121"/>
      <c r="B42" s="62" t="s">
        <v>463</v>
      </c>
      <c r="C42" s="121"/>
      <c r="D42" s="122"/>
      <c r="E42" s="735">
        <v>106350183.15100002</v>
      </c>
      <c r="F42" s="735">
        <v>92429996.615999997</v>
      </c>
      <c r="G42" s="735">
        <v>192052915.37800002</v>
      </c>
      <c r="H42" s="735">
        <v>95844832.270000011</v>
      </c>
      <c r="I42" s="735">
        <v>81924645.735000014</v>
      </c>
      <c r="J42" s="735">
        <v>14900.893</v>
      </c>
      <c r="K42" s="735">
        <v>210106813.07699996</v>
      </c>
      <c r="L42" s="735">
        <v>212098948.95899999</v>
      </c>
      <c r="M42" s="735">
        <v>1800851.503</v>
      </c>
      <c r="N42" s="788"/>
      <c r="O42" s="181"/>
      <c r="P42" s="181"/>
      <c r="Q42" s="181"/>
      <c r="R42" s="181"/>
      <c r="S42" s="181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</row>
    <row r="43" spans="1:54" ht="13.35" customHeight="1">
      <c r="A43" s="121"/>
      <c r="B43" s="62" t="s">
        <v>403</v>
      </c>
      <c r="C43" s="121"/>
      <c r="D43" s="122"/>
      <c r="E43" s="735">
        <v>69441246.818000004</v>
      </c>
      <c r="F43" s="735">
        <v>61354624.175000004</v>
      </c>
      <c r="G43" s="735">
        <v>107548795.41500001</v>
      </c>
      <c r="H43" s="735">
        <v>48533413.576000005</v>
      </c>
      <c r="I43" s="735">
        <v>40446790.932999998</v>
      </c>
      <c r="J43" s="735">
        <v>0</v>
      </c>
      <c r="K43" s="735">
        <v>41062162.684</v>
      </c>
      <c r="L43" s="735">
        <v>38722920.348000005</v>
      </c>
      <c r="M43" s="735">
        <v>0</v>
      </c>
      <c r="N43" s="788"/>
      <c r="O43" s="181"/>
      <c r="P43" s="181"/>
      <c r="Q43" s="181"/>
      <c r="R43" s="181"/>
      <c r="S43" s="181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</row>
    <row r="44" spans="1:54" ht="13.35" customHeight="1">
      <c r="A44" s="1045" t="s">
        <v>14</v>
      </c>
      <c r="B44" s="1045"/>
      <c r="C44" s="1045"/>
      <c r="D44" s="122"/>
      <c r="E44" s="735"/>
      <c r="F44" s="735"/>
      <c r="G44" s="735"/>
      <c r="H44" s="735"/>
      <c r="I44" s="735"/>
      <c r="J44" s="735"/>
      <c r="K44" s="735"/>
      <c r="L44" s="735"/>
      <c r="M44" s="735"/>
      <c r="N44" s="788"/>
      <c r="O44" s="181"/>
      <c r="P44" s="181"/>
      <c r="Q44" s="181"/>
      <c r="R44" s="181"/>
      <c r="S44" s="181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</row>
    <row r="45" spans="1:54" ht="13.35" customHeight="1">
      <c r="A45" s="121"/>
      <c r="B45" s="62" t="s">
        <v>455</v>
      </c>
      <c r="C45" s="121"/>
      <c r="D45" s="122"/>
      <c r="E45" s="735">
        <v>20479643.895707056</v>
      </c>
      <c r="F45" s="735">
        <v>12159799.897014149</v>
      </c>
      <c r="G45" s="735">
        <v>27057391.399007056</v>
      </c>
      <c r="H45" s="735">
        <v>14421449.127197953</v>
      </c>
      <c r="I45" s="735">
        <v>6101605.1285050232</v>
      </c>
      <c r="J45" s="735">
        <v>319241.73579854344</v>
      </c>
      <c r="K45" s="735">
        <v>6074022.510375889</v>
      </c>
      <c r="L45" s="735">
        <v>6831110.488820863</v>
      </c>
      <c r="M45" s="736">
        <v>38296.132148550787</v>
      </c>
      <c r="N45" s="788"/>
      <c r="O45" s="181"/>
      <c r="P45" s="181"/>
      <c r="Q45" s="181"/>
      <c r="R45" s="181"/>
      <c r="S45" s="181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</row>
    <row r="46" spans="1:54" ht="13.35" customHeight="1">
      <c r="A46" s="121"/>
      <c r="B46" s="62" t="s">
        <v>456</v>
      </c>
      <c r="C46" s="121"/>
      <c r="D46" s="122"/>
      <c r="E46" s="735">
        <v>18902152.903938379</v>
      </c>
      <c r="F46" s="735">
        <v>15592730.473218601</v>
      </c>
      <c r="G46" s="735">
        <v>22551768.174013361</v>
      </c>
      <c r="H46" s="735">
        <v>7461421.3913825862</v>
      </c>
      <c r="I46" s="735">
        <v>4151998.960662812</v>
      </c>
      <c r="J46" s="735">
        <v>225348.4111546285</v>
      </c>
      <c r="K46" s="735">
        <v>1946338.8102645359</v>
      </c>
      <c r="L46" s="735">
        <v>1647066.6094345367</v>
      </c>
      <c r="M46" s="736">
        <v>22236.921396794383</v>
      </c>
      <c r="N46" s="790"/>
      <c r="O46" s="181"/>
      <c r="P46" s="181"/>
      <c r="Q46" s="181"/>
      <c r="R46" s="181"/>
      <c r="S46" s="181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</row>
    <row r="47" spans="1:54" ht="13.35" customHeight="1">
      <c r="A47" s="121"/>
      <c r="B47" s="62" t="s">
        <v>457</v>
      </c>
      <c r="C47" s="121"/>
      <c r="D47" s="122"/>
      <c r="E47" s="735">
        <v>54924784.61248441</v>
      </c>
      <c r="F47" s="735">
        <v>41106090.585125357</v>
      </c>
      <c r="G47" s="735">
        <v>69301955.108262226</v>
      </c>
      <c r="H47" s="735">
        <v>28225053.775479231</v>
      </c>
      <c r="I47" s="735">
        <v>14406359.748120181</v>
      </c>
      <c r="J47" s="735">
        <v>904172.37882469315</v>
      </c>
      <c r="K47" s="735">
        <v>5142282.3345805509</v>
      </c>
      <c r="L47" s="735">
        <v>5432824.3285717489</v>
      </c>
      <c r="M47" s="735">
        <v>584441.13249109872</v>
      </c>
      <c r="N47" s="788"/>
      <c r="O47" s="181"/>
      <c r="P47" s="181"/>
      <c r="Q47" s="181"/>
      <c r="R47" s="181"/>
      <c r="S47" s="181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</row>
    <row r="48" spans="1:54" ht="13.35" customHeight="1">
      <c r="A48" s="661"/>
      <c r="B48" s="62" t="s">
        <v>458</v>
      </c>
      <c r="C48" s="661"/>
      <c r="D48" s="122"/>
      <c r="E48" s="735">
        <v>88508771.51871039</v>
      </c>
      <c r="F48" s="735">
        <v>70675966.393079624</v>
      </c>
      <c r="G48" s="735">
        <v>114740840.01839744</v>
      </c>
      <c r="H48" s="735">
        <v>44616739.193791099</v>
      </c>
      <c r="I48" s="735">
        <v>26783934.068160307</v>
      </c>
      <c r="J48" s="735">
        <v>1987429.7010577018</v>
      </c>
      <c r="K48" s="735">
        <v>11422783.981818831</v>
      </c>
      <c r="L48" s="735">
        <v>12703952.611217987</v>
      </c>
      <c r="M48" s="736">
        <v>154395.50318522923</v>
      </c>
      <c r="N48" s="788"/>
      <c r="O48" s="181"/>
      <c r="P48" s="181"/>
      <c r="Q48" s="181"/>
      <c r="R48" s="181"/>
      <c r="S48" s="181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</row>
    <row r="49" spans="1:54" ht="13.35" customHeight="1">
      <c r="A49" s="661"/>
      <c r="B49" s="62" t="s">
        <v>459</v>
      </c>
      <c r="C49" s="661"/>
      <c r="D49" s="122"/>
      <c r="E49" s="735">
        <v>90904691.580053613</v>
      </c>
      <c r="F49" s="735">
        <v>72817821.833877414</v>
      </c>
      <c r="G49" s="735">
        <v>127249223.78828336</v>
      </c>
      <c r="H49" s="735">
        <v>52773322.061351784</v>
      </c>
      <c r="I49" s="735">
        <v>34686452.315175518</v>
      </c>
      <c r="J49" s="735">
        <v>3061853.7805064004</v>
      </c>
      <c r="K49" s="735">
        <v>16721477.126248578</v>
      </c>
      <c r="L49" s="735">
        <v>19765184.566632945</v>
      </c>
      <c r="M49" s="735">
        <v>1676226.233176061</v>
      </c>
      <c r="N49" s="788"/>
      <c r="O49" s="181"/>
      <c r="P49" s="181"/>
      <c r="Q49" s="181"/>
      <c r="R49" s="181"/>
      <c r="S49" s="181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</row>
    <row r="50" spans="1:54" ht="13.35" customHeight="1">
      <c r="A50" s="661"/>
      <c r="B50" s="62" t="s">
        <v>460</v>
      </c>
      <c r="C50" s="661"/>
      <c r="D50" s="122"/>
      <c r="E50" s="735">
        <v>161207375.18153527</v>
      </c>
      <c r="F50" s="735">
        <v>131049465.46905813</v>
      </c>
      <c r="G50" s="735">
        <v>227094655.23069942</v>
      </c>
      <c r="H50" s="735">
        <v>98592636.546992779</v>
      </c>
      <c r="I50" s="735">
        <v>68434726.834515706</v>
      </c>
      <c r="J50" s="735">
        <v>6288585.2206356982</v>
      </c>
      <c r="K50" s="735">
        <v>56689260.346782878</v>
      </c>
      <c r="L50" s="735">
        <v>59139939.929094464</v>
      </c>
      <c r="M50" s="735">
        <v>1290458.8529726109</v>
      </c>
      <c r="N50" s="788"/>
      <c r="O50" s="181"/>
      <c r="P50" s="181"/>
      <c r="Q50" s="181"/>
      <c r="R50" s="181"/>
      <c r="S50" s="181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</row>
    <row r="51" spans="1:54" ht="13.35" customHeight="1">
      <c r="A51" s="661"/>
      <c r="B51" s="62" t="s">
        <v>461</v>
      </c>
      <c r="C51" s="661"/>
      <c r="D51" s="122"/>
      <c r="E51" s="735">
        <v>52646728.777379356</v>
      </c>
      <c r="F51" s="735">
        <v>46561099.922895156</v>
      </c>
      <c r="G51" s="735">
        <v>76700920.803221658</v>
      </c>
      <c r="H51" s="735">
        <v>30754954.810676269</v>
      </c>
      <c r="I51" s="735">
        <v>24669325.956192065</v>
      </c>
      <c r="J51" s="735">
        <v>625885.82700000005</v>
      </c>
      <c r="K51" s="735">
        <v>7871485.7704660119</v>
      </c>
      <c r="L51" s="735">
        <v>7760145.6841162862</v>
      </c>
      <c r="M51" s="735">
        <v>122091.98300000001</v>
      </c>
      <c r="N51" s="181"/>
      <c r="O51" s="181"/>
      <c r="P51" s="181"/>
      <c r="Q51" s="181"/>
      <c r="R51" s="181"/>
      <c r="S51" s="181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</row>
    <row r="52" spans="1:54" ht="13.35" customHeight="1">
      <c r="A52" s="661"/>
      <c r="B52" s="62" t="s">
        <v>462</v>
      </c>
      <c r="C52" s="661"/>
      <c r="D52" s="122"/>
      <c r="E52" s="735">
        <v>61550095.356365599</v>
      </c>
      <c r="F52" s="735">
        <v>52825076.242427506</v>
      </c>
      <c r="G52" s="735">
        <v>90904696.809381321</v>
      </c>
      <c r="H52" s="735">
        <v>38210787.336952798</v>
      </c>
      <c r="I52" s="735">
        <v>29485768.223014716</v>
      </c>
      <c r="J52" s="735">
        <v>355043.538</v>
      </c>
      <c r="K52" s="735">
        <v>49890652.465998888</v>
      </c>
      <c r="L52" s="735">
        <v>49929447.966999844</v>
      </c>
      <c r="M52" s="735">
        <v>185081.26699999999</v>
      </c>
      <c r="N52" s="181"/>
      <c r="O52" s="181"/>
      <c r="P52" s="181"/>
      <c r="Q52" s="181"/>
      <c r="R52" s="181"/>
      <c r="S52" s="181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</row>
    <row r="53" spans="1:54" ht="13.35" customHeight="1">
      <c r="A53" s="661"/>
      <c r="B53" s="62" t="s">
        <v>463</v>
      </c>
      <c r="C53" s="661"/>
      <c r="D53" s="122"/>
      <c r="E53" s="735">
        <v>96051642.376000002</v>
      </c>
      <c r="F53" s="735">
        <v>85663865.609999999</v>
      </c>
      <c r="G53" s="735">
        <v>179067441.56800002</v>
      </c>
      <c r="H53" s="735">
        <v>96235707.101000026</v>
      </c>
      <c r="I53" s="735">
        <v>85847930.335000008</v>
      </c>
      <c r="J53" s="735">
        <v>14900.893</v>
      </c>
      <c r="K53" s="735">
        <v>182656255.47499999</v>
      </c>
      <c r="L53" s="735">
        <v>179433199.31900001</v>
      </c>
      <c r="M53" s="735">
        <v>405825.90599999996</v>
      </c>
      <c r="N53" s="181"/>
      <c r="O53" s="181"/>
      <c r="P53" s="181"/>
      <c r="Q53" s="181"/>
      <c r="R53" s="181"/>
      <c r="S53" s="181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</row>
    <row r="54" spans="1:54" ht="13.35" customHeight="1">
      <c r="A54" s="661"/>
      <c r="B54" s="62" t="s">
        <v>403</v>
      </c>
      <c r="C54" s="661"/>
      <c r="D54" s="122"/>
      <c r="E54" s="735">
        <v>76863527.725000009</v>
      </c>
      <c r="F54" s="735">
        <v>67255195.879000008</v>
      </c>
      <c r="G54" s="735">
        <v>107642963.92900001</v>
      </c>
      <c r="H54" s="735">
        <v>46459818.362000003</v>
      </c>
      <c r="I54" s="735">
        <v>36851486.516000003</v>
      </c>
      <c r="J54" s="735">
        <v>0</v>
      </c>
      <c r="K54" s="735">
        <v>57453206.104999997</v>
      </c>
      <c r="L54" s="735">
        <v>51381155.792999998</v>
      </c>
      <c r="M54" s="735">
        <v>0</v>
      </c>
      <c r="N54" s="181"/>
      <c r="O54" s="181"/>
      <c r="P54" s="181"/>
      <c r="Q54" s="181"/>
      <c r="R54" s="181"/>
      <c r="S54" s="181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</row>
    <row r="55" spans="1:54" ht="13.35" customHeight="1">
      <c r="A55" s="1045" t="s">
        <v>15</v>
      </c>
      <c r="B55" s="1045"/>
      <c r="C55" s="1045"/>
      <c r="D55" s="2"/>
      <c r="E55" s="735"/>
      <c r="F55" s="735"/>
      <c r="G55" s="735"/>
      <c r="H55" s="735"/>
      <c r="I55" s="735"/>
      <c r="J55" s="735"/>
      <c r="K55" s="735"/>
      <c r="L55" s="735"/>
      <c r="M55" s="735"/>
      <c r="N55" s="181"/>
      <c r="O55" s="181"/>
      <c r="P55" s="181"/>
      <c r="Q55" s="181"/>
      <c r="R55" s="181"/>
      <c r="S55" s="181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</row>
    <row r="56" spans="1:54" ht="13.35" customHeight="1">
      <c r="A56" s="108"/>
      <c r="B56" s="62" t="s">
        <v>455</v>
      </c>
      <c r="C56" s="108"/>
      <c r="D56" s="123"/>
      <c r="E56" s="735">
        <v>21464653.303517494</v>
      </c>
      <c r="F56" s="735">
        <v>19187650.825174641</v>
      </c>
      <c r="G56" s="735">
        <v>22144173.469510652</v>
      </c>
      <c r="H56" s="735">
        <v>3774851.733864814</v>
      </c>
      <c r="I56" s="735">
        <v>1497849.2555219519</v>
      </c>
      <c r="J56" s="735">
        <v>1026848.1463465779</v>
      </c>
      <c r="K56" s="735">
        <v>330955.7104836966</v>
      </c>
      <c r="L56" s="735">
        <v>539474.76730147807</v>
      </c>
      <c r="M56" s="736">
        <v>0</v>
      </c>
      <c r="N56" s="181"/>
      <c r="O56" s="181"/>
      <c r="P56" s="181"/>
      <c r="Q56" s="181"/>
      <c r="R56" s="181"/>
      <c r="S56" s="181"/>
    </row>
    <row r="57" spans="1:54" ht="13.35" customHeight="1">
      <c r="A57" s="6"/>
      <c r="B57" s="62" t="s">
        <v>456</v>
      </c>
      <c r="C57" s="6"/>
      <c r="D57" s="2"/>
      <c r="E57" s="735">
        <v>24822982.573107239</v>
      </c>
      <c r="F57" s="735">
        <v>21659094.793029785</v>
      </c>
      <c r="G57" s="735">
        <v>25012245.181146875</v>
      </c>
      <c r="H57" s="735">
        <v>4183939.5076823342</v>
      </c>
      <c r="I57" s="735">
        <v>1020051.7276048805</v>
      </c>
      <c r="J57" s="735">
        <v>860800.27095104021</v>
      </c>
      <c r="K57" s="735">
        <v>786870.01455396519</v>
      </c>
      <c r="L57" s="735">
        <v>814513.51319120976</v>
      </c>
      <c r="M57" s="736">
        <v>2367.6527485507891</v>
      </c>
      <c r="N57" s="181"/>
      <c r="O57" s="181"/>
      <c r="P57" s="181"/>
      <c r="Q57" s="181"/>
      <c r="R57" s="181"/>
      <c r="S57" s="181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39"/>
      <c r="AF57" s="739"/>
      <c r="AG57" s="739"/>
      <c r="AH57" s="739"/>
      <c r="AI57" s="739"/>
      <c r="AJ57" s="739"/>
      <c r="AK57" s="739"/>
      <c r="AL57" s="739"/>
      <c r="AM57" s="739"/>
      <c r="AN57" s="739"/>
      <c r="AO57" s="739"/>
      <c r="AP57" s="739"/>
      <c r="AQ57" s="739"/>
      <c r="AR57" s="739"/>
      <c r="AS57" s="739"/>
      <c r="AT57" s="739"/>
      <c r="AU57" s="739"/>
      <c r="AV57" s="739"/>
      <c r="AW57" s="739"/>
      <c r="AX57" s="739"/>
      <c r="AY57" s="739"/>
      <c r="AZ57" s="739"/>
      <c r="BA57" s="739"/>
      <c r="BB57" s="739"/>
    </row>
    <row r="58" spans="1:54" ht="13.35" customHeight="1">
      <c r="A58" s="661"/>
      <c r="B58" s="62" t="s">
        <v>457</v>
      </c>
      <c r="C58" s="661"/>
      <c r="D58" s="122"/>
      <c r="E58" s="735">
        <v>39675216.521980844</v>
      </c>
      <c r="F58" s="735">
        <v>32943360.255840763</v>
      </c>
      <c r="G58" s="735">
        <v>41726605.4313991</v>
      </c>
      <c r="H58" s="735">
        <v>9407985.1232490186</v>
      </c>
      <c r="I58" s="735">
        <v>2676128.8571089315</v>
      </c>
      <c r="J58" s="735">
        <v>520063.95221924124</v>
      </c>
      <c r="K58" s="735">
        <v>1089445.6348162405</v>
      </c>
      <c r="L58" s="735">
        <v>984769.63934480725</v>
      </c>
      <c r="M58" s="736">
        <v>0</v>
      </c>
      <c r="N58" s="181"/>
      <c r="O58" s="181"/>
      <c r="P58" s="181"/>
      <c r="Q58" s="181"/>
      <c r="R58" s="181"/>
      <c r="S58" s="181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</row>
    <row r="59" spans="1:54" ht="13.35" customHeight="1">
      <c r="A59" s="661"/>
      <c r="B59" s="62" t="s">
        <v>458</v>
      </c>
      <c r="C59" s="661"/>
      <c r="D59" s="122"/>
      <c r="E59" s="735">
        <v>67956024.541348651</v>
      </c>
      <c r="F59" s="735">
        <v>55680479.303906128</v>
      </c>
      <c r="G59" s="735">
        <v>80961870.683626115</v>
      </c>
      <c r="H59" s="735">
        <v>26879894.210593347</v>
      </c>
      <c r="I59" s="735">
        <v>14604348.973150861</v>
      </c>
      <c r="J59" s="735">
        <v>2414831.3369391994</v>
      </c>
      <c r="K59" s="735">
        <v>5345855.7324426994</v>
      </c>
      <c r="L59" s="735">
        <v>6162184.2385085681</v>
      </c>
      <c r="M59" s="736">
        <v>0</v>
      </c>
      <c r="N59" s="181"/>
      <c r="O59" s="181"/>
      <c r="P59" s="181"/>
      <c r="Q59" s="181"/>
      <c r="R59" s="181"/>
      <c r="S59" s="181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</row>
    <row r="60" spans="1:54" ht="13.35" customHeight="1">
      <c r="A60" s="661"/>
      <c r="B60" s="62" t="s">
        <v>459</v>
      </c>
      <c r="C60" s="661"/>
      <c r="D60" s="122"/>
      <c r="E60" s="735">
        <v>58099881.629870743</v>
      </c>
      <c r="F60" s="735">
        <v>46327963.036004834</v>
      </c>
      <c r="G60" s="735">
        <v>68819313.373542279</v>
      </c>
      <c r="H60" s="735">
        <v>25502275.503709689</v>
      </c>
      <c r="I60" s="735">
        <v>13730356.909843793</v>
      </c>
      <c r="J60" s="735">
        <v>3656948.8522825632</v>
      </c>
      <c r="K60" s="735">
        <v>5593635.3831468271</v>
      </c>
      <c r="L60" s="735">
        <v>6165302.5070214849</v>
      </c>
      <c r="M60" s="735">
        <v>74356.562235576508</v>
      </c>
      <c r="N60" s="181"/>
      <c r="O60" s="181"/>
      <c r="P60" s="181"/>
      <c r="Q60" s="181"/>
      <c r="R60" s="181"/>
      <c r="S60" s="181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</row>
    <row r="61" spans="1:54" ht="13.35" customHeight="1">
      <c r="A61" s="661"/>
      <c r="B61" s="62" t="s">
        <v>460</v>
      </c>
      <c r="C61" s="661"/>
      <c r="D61" s="122"/>
      <c r="E61" s="735">
        <v>122346393.71123149</v>
      </c>
      <c r="F61" s="735">
        <v>95469093.457225218</v>
      </c>
      <c r="G61" s="735">
        <v>159081719.8056736</v>
      </c>
      <c r="H61" s="735">
        <v>66635539.57457909</v>
      </c>
      <c r="I61" s="735">
        <v>39758239.320572846</v>
      </c>
      <c r="J61" s="735">
        <v>3469861.405938243</v>
      </c>
      <c r="K61" s="735">
        <v>13581399.409475327</v>
      </c>
      <c r="L61" s="735">
        <v>12806554.090862961</v>
      </c>
      <c r="M61" s="735">
        <v>1221793.49841993</v>
      </c>
      <c r="N61" s="181"/>
      <c r="O61" s="181"/>
      <c r="P61" s="181"/>
      <c r="Q61" s="181"/>
      <c r="R61" s="181"/>
      <c r="S61" s="181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</row>
    <row r="62" spans="1:54" ht="13.35" customHeight="1">
      <c r="A62" s="661"/>
      <c r="B62" s="62" t="s">
        <v>461</v>
      </c>
      <c r="C62" s="661"/>
      <c r="D62" s="122"/>
      <c r="E62" s="735">
        <v>52070683.319386959</v>
      </c>
      <c r="F62" s="735">
        <v>42826679.797931805</v>
      </c>
      <c r="G62" s="735">
        <v>70685128.763820127</v>
      </c>
      <c r="H62" s="735">
        <v>29199147.750452135</v>
      </c>
      <c r="I62" s="735">
        <v>19955144.228997</v>
      </c>
      <c r="J62" s="735">
        <v>1027053.4644440713</v>
      </c>
      <c r="K62" s="735">
        <v>14158254.914766073</v>
      </c>
      <c r="L62" s="735">
        <v>13814562.02665261</v>
      </c>
      <c r="M62" s="736">
        <v>30047.567993676857</v>
      </c>
      <c r="N62" s="181"/>
      <c r="O62" s="181"/>
      <c r="P62" s="181"/>
      <c r="Q62" s="181"/>
      <c r="R62" s="181"/>
      <c r="S62" s="181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</row>
    <row r="63" spans="1:54" ht="13.35" customHeight="1">
      <c r="A63" s="661"/>
      <c r="B63" s="62" t="s">
        <v>462</v>
      </c>
      <c r="C63" s="661"/>
      <c r="D63" s="122"/>
      <c r="E63" s="735">
        <v>65970948.843091063</v>
      </c>
      <c r="F63" s="735">
        <v>51494742.245634824</v>
      </c>
      <c r="G63" s="735">
        <v>103784597.23347783</v>
      </c>
      <c r="H63" s="735">
        <v>51257989.989695519</v>
      </c>
      <c r="I63" s="735">
        <v>36781783.39223931</v>
      </c>
      <c r="J63" s="735">
        <v>188789.60985672838</v>
      </c>
      <c r="K63" s="735">
        <v>19109995.654038545</v>
      </c>
      <c r="L63" s="735">
        <v>20330650.262042817</v>
      </c>
      <c r="M63" s="735">
        <v>0</v>
      </c>
      <c r="N63" s="181"/>
      <c r="O63" s="181"/>
      <c r="P63" s="181"/>
      <c r="Q63" s="181"/>
      <c r="R63" s="181"/>
      <c r="S63" s="181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</row>
    <row r="64" spans="1:54" s="108" customFormat="1" ht="13.35" customHeight="1">
      <c r="A64" s="661"/>
      <c r="B64" s="62" t="s">
        <v>463</v>
      </c>
      <c r="C64" s="661"/>
      <c r="D64" s="122"/>
      <c r="E64" s="735">
        <v>87286215.657639697</v>
      </c>
      <c r="F64" s="735">
        <v>69504105.727947861</v>
      </c>
      <c r="G64" s="735">
        <v>149959202.51306897</v>
      </c>
      <c r="H64" s="735">
        <v>71664948.144998491</v>
      </c>
      <c r="I64" s="735">
        <v>53882838.215306766</v>
      </c>
      <c r="J64" s="735">
        <v>602363.554</v>
      </c>
      <c r="K64" s="735">
        <v>71590986.108812779</v>
      </c>
      <c r="L64" s="735">
        <v>78366416.825962767</v>
      </c>
      <c r="M64" s="735">
        <v>2617081.4769726107</v>
      </c>
      <c r="N64" s="181"/>
      <c r="O64" s="181"/>
      <c r="P64" s="181"/>
      <c r="Q64" s="181"/>
      <c r="R64" s="181"/>
      <c r="S64" s="181"/>
      <c r="T64" s="755"/>
      <c r="U64" s="755"/>
      <c r="V64" s="755"/>
      <c r="W64" s="755"/>
      <c r="X64" s="755"/>
      <c r="Y64" s="755"/>
      <c r="Z64" s="755"/>
      <c r="AA64" s="755"/>
      <c r="AB64" s="755"/>
      <c r="AC64" s="755"/>
      <c r="AD64" s="755"/>
      <c r="AE64" s="755"/>
      <c r="AF64" s="755"/>
      <c r="AG64" s="755"/>
      <c r="AH64" s="755"/>
      <c r="AI64" s="755"/>
      <c r="AJ64" s="755"/>
      <c r="AK64" s="755"/>
      <c r="AL64" s="755"/>
      <c r="AM64" s="755"/>
      <c r="AN64" s="755"/>
      <c r="AO64" s="755"/>
      <c r="AP64" s="755"/>
      <c r="AQ64" s="755"/>
      <c r="AR64" s="755"/>
      <c r="AS64" s="755"/>
      <c r="AT64" s="755"/>
      <c r="AU64" s="755"/>
      <c r="AV64" s="755"/>
      <c r="AW64" s="755"/>
      <c r="AX64" s="755"/>
      <c r="AY64" s="755"/>
      <c r="AZ64" s="755"/>
      <c r="BA64" s="755"/>
      <c r="BB64" s="755"/>
    </row>
    <row r="65" spans="1:54" ht="13.35" customHeight="1" thickBot="1">
      <c r="A65" s="662"/>
      <c r="B65" s="63" t="s">
        <v>403</v>
      </c>
      <c r="C65" s="662"/>
      <c r="D65" s="124"/>
      <c r="E65" s="751">
        <v>182346413.82599995</v>
      </c>
      <c r="F65" s="751">
        <v>160613942.86299995</v>
      </c>
      <c r="G65" s="751">
        <v>320137000.37299997</v>
      </c>
      <c r="H65" s="751">
        <v>169245318.16799995</v>
      </c>
      <c r="I65" s="751">
        <v>147512847.20500001</v>
      </c>
      <c r="J65" s="751">
        <v>14900.893</v>
      </c>
      <c r="K65" s="751">
        <v>264280366.36399996</v>
      </c>
      <c r="L65" s="751">
        <v>254039599.42599997</v>
      </c>
      <c r="M65" s="751">
        <v>533407.17299999995</v>
      </c>
      <c r="N65" s="181"/>
      <c r="O65" s="181"/>
      <c r="P65" s="181"/>
      <c r="Q65" s="181"/>
      <c r="R65" s="181"/>
      <c r="S65" s="181"/>
      <c r="T65" s="739"/>
      <c r="U65" s="739"/>
      <c r="V65" s="739"/>
      <c r="W65" s="739"/>
      <c r="X65" s="739"/>
      <c r="Y65" s="739"/>
      <c r="Z65" s="739"/>
      <c r="AA65" s="739"/>
      <c r="AB65" s="739"/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39"/>
      <c r="AN65" s="739"/>
      <c r="AO65" s="739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39"/>
    </row>
    <row r="66" spans="1:54" ht="15" customHeight="1">
      <c r="A66" s="1158"/>
      <c r="B66" s="1158"/>
      <c r="C66" s="1158"/>
      <c r="D66" s="1158"/>
      <c r="E66" s="1158"/>
      <c r="F66" s="1158"/>
      <c r="G66" s="1158"/>
      <c r="H66" s="1158"/>
    </row>
  </sheetData>
  <mergeCells count="37">
    <mergeCell ref="A20:C20"/>
    <mergeCell ref="A21:C21"/>
    <mergeCell ref="A66:H66"/>
    <mergeCell ref="A33:C33"/>
    <mergeCell ref="A44:C44"/>
    <mergeCell ref="A26:C26"/>
    <mergeCell ref="A55:C55"/>
    <mergeCell ref="A22:C22"/>
    <mergeCell ref="A24:C24"/>
    <mergeCell ref="A23:C23"/>
    <mergeCell ref="A25:C25"/>
    <mergeCell ref="A17:C17"/>
    <mergeCell ref="L3:L5"/>
    <mergeCell ref="F3:F5"/>
    <mergeCell ref="A11:C11"/>
    <mergeCell ref="A19:C19"/>
    <mergeCell ref="A10:C10"/>
    <mergeCell ref="A18:C18"/>
    <mergeCell ref="G3:G5"/>
    <mergeCell ref="H3:H5"/>
    <mergeCell ref="K3:K5"/>
    <mergeCell ref="I1:M1"/>
    <mergeCell ref="A16:C16"/>
    <mergeCell ref="A1:H1"/>
    <mergeCell ref="A13:C13"/>
    <mergeCell ref="A15:C15"/>
    <mergeCell ref="A3:C5"/>
    <mergeCell ref="M3:M5"/>
    <mergeCell ref="J3:J5"/>
    <mergeCell ref="A12:C12"/>
    <mergeCell ref="A14:C14"/>
    <mergeCell ref="I3:I5"/>
    <mergeCell ref="A6:C6"/>
    <mergeCell ref="E3:E5"/>
    <mergeCell ref="A9:C9"/>
    <mergeCell ref="A8:C8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64"/>
  <sheetViews>
    <sheetView view="pageBreakPreview" topLeftCell="R1" zoomScaleNormal="100" zoomScaleSheetLayoutView="100" workbookViewId="0">
      <selection activeCell="N3" sqref="N3"/>
    </sheetView>
  </sheetViews>
  <sheetFormatPr defaultColWidth="9.140625" defaultRowHeight="15.75"/>
  <cols>
    <col min="1" max="1" width="2.28515625" style="996" customWidth="1"/>
    <col min="2" max="2" width="18.7109375" style="996" customWidth="1"/>
    <col min="3" max="3" width="2.28515625" style="996" customWidth="1"/>
    <col min="4" max="4" width="1.7109375" style="997" customWidth="1"/>
    <col min="5" max="7" width="24.140625" style="974" customWidth="1"/>
    <col min="8" max="12" width="20.140625" style="974" customWidth="1"/>
    <col min="13" max="13" width="2.140625" style="996" customWidth="1"/>
    <col min="14" max="14" width="18.7109375" style="996" customWidth="1"/>
    <col min="15" max="15" width="2.28515625" style="996" customWidth="1"/>
    <col min="16" max="16" width="1.7109375" style="997" customWidth="1"/>
    <col min="17" max="19" width="22.140625" style="974" customWidth="1"/>
    <col min="20" max="24" width="15.28515625" style="974" customWidth="1"/>
    <col min="25" max="25" width="13.5703125" style="974" customWidth="1"/>
    <col min="26" max="26" width="15.28515625" style="974" customWidth="1"/>
    <col min="27" max="27" width="16" style="974" customWidth="1"/>
    <col min="28" max="30" width="16.85546875" style="974" bestFit="1" customWidth="1"/>
    <col min="31" max="31" width="15.42578125" style="974" bestFit="1" customWidth="1"/>
    <col min="32" max="32" width="14" style="974" bestFit="1" customWidth="1"/>
    <col min="33" max="33" width="9.140625" style="974"/>
    <col min="34" max="34" width="15.140625" style="974" customWidth="1"/>
    <col min="35" max="35" width="14.5703125" style="974" bestFit="1" customWidth="1"/>
    <col min="36" max="16384" width="9.140625" style="974"/>
  </cols>
  <sheetData>
    <row r="1" spans="1:28" s="978" customFormat="1" ht="34.5" customHeight="1">
      <c r="A1" s="975"/>
      <c r="B1" s="975"/>
      <c r="C1" s="975"/>
      <c r="D1" s="975"/>
      <c r="E1" s="975"/>
      <c r="F1" s="975"/>
      <c r="G1" s="976" t="s">
        <v>522</v>
      </c>
      <c r="H1" s="1178" t="s">
        <v>301</v>
      </c>
      <c r="I1" s="1178"/>
      <c r="J1" s="1178"/>
      <c r="K1" s="975"/>
      <c r="L1" s="975"/>
      <c r="M1" s="977"/>
      <c r="N1" s="977"/>
      <c r="O1" s="977"/>
      <c r="P1" s="977"/>
      <c r="Q1" s="977"/>
      <c r="S1" s="976" t="s">
        <v>522</v>
      </c>
      <c r="T1" s="1178" t="s">
        <v>302</v>
      </c>
      <c r="U1" s="1178"/>
      <c r="V1" s="1178"/>
      <c r="W1" s="975"/>
      <c r="X1" s="975"/>
      <c r="Y1" s="975"/>
      <c r="Z1" s="975"/>
    </row>
    <row r="2" spans="1:28" ht="12.95" customHeight="1" thickBot="1">
      <c r="A2" s="979"/>
      <c r="B2" s="980"/>
      <c r="C2" s="980"/>
      <c r="D2" s="981"/>
      <c r="E2" s="979"/>
      <c r="F2" s="979"/>
      <c r="G2" s="979"/>
      <c r="H2" s="979"/>
      <c r="I2" s="979"/>
      <c r="J2" s="979"/>
      <c r="L2" s="982" t="s">
        <v>323</v>
      </c>
      <c r="M2" s="979"/>
      <c r="N2" s="980"/>
      <c r="O2" s="980"/>
      <c r="P2" s="981"/>
      <c r="Q2" s="979"/>
      <c r="R2" s="979"/>
      <c r="S2" s="979"/>
      <c r="T2" s="979"/>
      <c r="U2" s="979"/>
      <c r="V2" s="979"/>
      <c r="W2" s="979"/>
      <c r="X2" s="979"/>
      <c r="Y2" s="979"/>
      <c r="Z2" s="982" t="s">
        <v>323</v>
      </c>
    </row>
    <row r="3" spans="1:28" s="983" customFormat="1" ht="15" customHeight="1">
      <c r="A3" s="1165" t="s">
        <v>18</v>
      </c>
      <c r="B3" s="1165"/>
      <c r="C3" s="1165"/>
      <c r="D3" s="677"/>
      <c r="E3" s="1162" t="s">
        <v>1247</v>
      </c>
      <c r="F3" s="1160" t="s">
        <v>492</v>
      </c>
      <c r="G3" s="1161"/>
      <c r="H3" s="1161" t="s">
        <v>491</v>
      </c>
      <c r="I3" s="1161"/>
      <c r="J3" s="1172"/>
      <c r="K3" s="1162" t="s">
        <v>1248</v>
      </c>
      <c r="L3" s="1162" t="s">
        <v>1249</v>
      </c>
      <c r="M3" s="1165" t="s">
        <v>18</v>
      </c>
      <c r="N3" s="1165"/>
      <c r="O3" s="1165"/>
      <c r="P3" s="677"/>
      <c r="Q3" s="1162" t="s">
        <v>1250</v>
      </c>
      <c r="R3" s="963" t="s">
        <v>162</v>
      </c>
      <c r="S3" s="964"/>
      <c r="T3" s="1176" t="s">
        <v>1251</v>
      </c>
      <c r="U3" s="1176" t="s">
        <v>69</v>
      </c>
      <c r="V3" s="183" t="s">
        <v>163</v>
      </c>
      <c r="W3" s="183"/>
      <c r="X3" s="183"/>
      <c r="Y3" s="1176" t="s">
        <v>1099</v>
      </c>
      <c r="Z3" s="1173" t="s">
        <v>1252</v>
      </c>
    </row>
    <row r="4" spans="1:28" s="983" customFormat="1" ht="15" customHeight="1">
      <c r="A4" s="1166"/>
      <c r="B4" s="1166"/>
      <c r="C4" s="1166"/>
      <c r="D4" s="677"/>
      <c r="E4" s="1163"/>
      <c r="F4" s="1168" t="s">
        <v>1253</v>
      </c>
      <c r="G4" s="1163" t="s">
        <v>164</v>
      </c>
      <c r="H4" s="1170" t="s">
        <v>165</v>
      </c>
      <c r="I4" s="1168" t="s">
        <v>166</v>
      </c>
      <c r="J4" s="1168" t="s">
        <v>75</v>
      </c>
      <c r="K4" s="1163"/>
      <c r="L4" s="1163"/>
      <c r="M4" s="1166"/>
      <c r="N4" s="1166"/>
      <c r="O4" s="1166"/>
      <c r="P4" s="677"/>
      <c r="Q4" s="1163"/>
      <c r="R4" s="1168" t="s">
        <v>1254</v>
      </c>
      <c r="S4" s="1163" t="s">
        <v>1255</v>
      </c>
      <c r="T4" s="1177"/>
      <c r="U4" s="1177"/>
      <c r="V4" s="1168" t="s">
        <v>1256</v>
      </c>
      <c r="W4" s="1168" t="s">
        <v>167</v>
      </c>
      <c r="X4" s="1168" t="s">
        <v>168</v>
      </c>
      <c r="Y4" s="1177"/>
      <c r="Z4" s="1174"/>
    </row>
    <row r="5" spans="1:28" s="983" customFormat="1" ht="48.75" customHeight="1">
      <c r="A5" s="1167"/>
      <c r="B5" s="1167"/>
      <c r="C5" s="1167"/>
      <c r="D5" s="678"/>
      <c r="E5" s="1164"/>
      <c r="F5" s="1164"/>
      <c r="G5" s="1164"/>
      <c r="H5" s="1171"/>
      <c r="I5" s="1164"/>
      <c r="J5" s="1164"/>
      <c r="K5" s="1164"/>
      <c r="L5" s="1164"/>
      <c r="M5" s="1167"/>
      <c r="N5" s="1167"/>
      <c r="O5" s="1167"/>
      <c r="P5" s="678"/>
      <c r="Q5" s="1164"/>
      <c r="R5" s="1164"/>
      <c r="S5" s="1164"/>
      <c r="T5" s="1171"/>
      <c r="U5" s="1171"/>
      <c r="V5" s="1164"/>
      <c r="W5" s="1164"/>
      <c r="X5" s="1164"/>
      <c r="Y5" s="1171"/>
      <c r="Z5" s="1175"/>
    </row>
    <row r="6" spans="1:28" s="970" customFormat="1" ht="24.6" hidden="1" customHeight="1">
      <c r="A6" s="1169" t="s">
        <v>779</v>
      </c>
      <c r="B6" s="1169"/>
      <c r="C6" s="1169"/>
      <c r="D6" s="967"/>
      <c r="E6" s="984">
        <v>603026494</v>
      </c>
      <c r="F6" s="985">
        <v>366887005</v>
      </c>
      <c r="G6" s="985">
        <v>297312785</v>
      </c>
      <c r="H6" s="985">
        <v>21222252</v>
      </c>
      <c r="I6" s="985">
        <v>4500331</v>
      </c>
      <c r="J6" s="985">
        <v>43851636.899999999</v>
      </c>
      <c r="K6" s="985">
        <v>236139489</v>
      </c>
      <c r="L6" s="985">
        <v>7397119.3099999996</v>
      </c>
      <c r="M6" s="1169" t="s">
        <v>779</v>
      </c>
      <c r="N6" s="1169"/>
      <c r="O6" s="1169"/>
      <c r="P6" s="967"/>
      <c r="Q6" s="984">
        <v>2299001.11</v>
      </c>
      <c r="R6" s="985">
        <v>228742370</v>
      </c>
      <c r="S6" s="985">
        <v>226443369</v>
      </c>
      <c r="T6" s="985">
        <v>134398980</v>
      </c>
      <c r="U6" s="985">
        <v>11891464.9</v>
      </c>
      <c r="V6" s="985">
        <v>6997825.3099999996</v>
      </c>
      <c r="W6" s="985">
        <v>251483.7</v>
      </c>
      <c r="X6" s="985">
        <v>6746341.6100000003</v>
      </c>
      <c r="Y6" s="985"/>
      <c r="Z6" s="985">
        <v>73155098.799999997</v>
      </c>
    </row>
    <row r="7" spans="1:28" s="970" customFormat="1" ht="24.6" hidden="1" customHeight="1">
      <c r="A7" s="1159" t="s">
        <v>780</v>
      </c>
      <c r="B7" s="1159"/>
      <c r="C7" s="1159"/>
      <c r="D7" s="967"/>
      <c r="E7" s="968">
        <v>494994273.78068972</v>
      </c>
      <c r="F7" s="969">
        <v>340046639.55476731</v>
      </c>
      <c r="G7" s="969">
        <v>255463872.03214708</v>
      </c>
      <c r="H7" s="969">
        <v>17975320.034642551</v>
      </c>
      <c r="I7" s="969">
        <v>3606197.8578925608</v>
      </c>
      <c r="J7" s="969">
        <v>63001249.630084716</v>
      </c>
      <c r="K7" s="969">
        <v>154947634.2259225</v>
      </c>
      <c r="L7" s="969">
        <v>7066145.0511511564</v>
      </c>
      <c r="M7" s="1159" t="s">
        <v>780</v>
      </c>
      <c r="N7" s="1159"/>
      <c r="O7" s="1159"/>
      <c r="P7" s="967"/>
      <c r="Q7" s="968">
        <v>2206854.2624374982</v>
      </c>
      <c r="R7" s="969">
        <v>147881489.17477137</v>
      </c>
      <c r="S7" s="969">
        <v>145674634.91233367</v>
      </c>
      <c r="T7" s="969">
        <v>123272356.01038015</v>
      </c>
      <c r="U7" s="969">
        <v>17973285.063236322</v>
      </c>
      <c r="V7" s="969">
        <v>9251633.6598871574</v>
      </c>
      <c r="W7" s="969">
        <v>440490.24402083107</v>
      </c>
      <c r="X7" s="969">
        <v>8811143.4158663396</v>
      </c>
      <c r="Y7" s="969"/>
      <c r="Z7" s="969">
        <v>-4822639.8211698933</v>
      </c>
    </row>
    <row r="8" spans="1:28" s="970" customFormat="1" ht="24.6" hidden="1" customHeight="1">
      <c r="A8" s="1159" t="s">
        <v>1202</v>
      </c>
      <c r="B8" s="1159"/>
      <c r="C8" s="1159"/>
      <c r="D8" s="967"/>
      <c r="E8" s="968">
        <v>487002541</v>
      </c>
      <c r="F8" s="969">
        <v>362667797</v>
      </c>
      <c r="G8" s="969">
        <v>314489922</v>
      </c>
      <c r="H8" s="969">
        <v>2894189</v>
      </c>
      <c r="I8" s="969">
        <v>2739490</v>
      </c>
      <c r="J8" s="969">
        <v>42544196</v>
      </c>
      <c r="K8" s="969">
        <v>124334744</v>
      </c>
      <c r="L8" s="969">
        <v>5071285</v>
      </c>
      <c r="M8" s="1159" t="s">
        <v>1202</v>
      </c>
      <c r="N8" s="1159"/>
      <c r="O8" s="1159"/>
      <c r="P8" s="967"/>
      <c r="Q8" s="968">
        <v>2190135</v>
      </c>
      <c r="R8" s="969">
        <v>119263459</v>
      </c>
      <c r="S8" s="969">
        <v>117073324</v>
      </c>
      <c r="T8" s="969">
        <v>94437596</v>
      </c>
      <c r="U8" s="969">
        <v>7045032</v>
      </c>
      <c r="V8" s="969">
        <v>5578869</v>
      </c>
      <c r="W8" s="969">
        <v>999894</v>
      </c>
      <c r="X8" s="969">
        <v>4578975</v>
      </c>
      <c r="Y8" s="969"/>
      <c r="Z8" s="969">
        <v>10011827</v>
      </c>
    </row>
    <row r="9" spans="1:28" s="970" customFormat="1" ht="19.5" hidden="1" customHeight="1">
      <c r="A9" s="1159" t="s">
        <v>1203</v>
      </c>
      <c r="B9" s="1159"/>
      <c r="C9" s="1159"/>
      <c r="D9" s="967"/>
      <c r="E9" s="968">
        <v>414737390.60567856</v>
      </c>
      <c r="F9" s="969">
        <v>298174788.75008768</v>
      </c>
      <c r="G9" s="969">
        <v>215267322.94458595</v>
      </c>
      <c r="H9" s="969">
        <v>18800040.324662432</v>
      </c>
      <c r="I9" s="969">
        <v>3184074.4645790099</v>
      </c>
      <c r="J9" s="969">
        <v>60923351.016261026</v>
      </c>
      <c r="K9" s="969">
        <v>116562601.85559039</v>
      </c>
      <c r="L9" s="969">
        <v>7133287.4122284977</v>
      </c>
      <c r="M9" s="1159" t="s">
        <v>1203</v>
      </c>
      <c r="N9" s="1159"/>
      <c r="O9" s="1159"/>
      <c r="P9" s="967"/>
      <c r="Q9" s="968">
        <v>2190720.9189123251</v>
      </c>
      <c r="R9" s="969">
        <v>109429314.44336204</v>
      </c>
      <c r="S9" s="969">
        <v>107238593.5244499</v>
      </c>
      <c r="T9" s="969">
        <v>91350274.64845255</v>
      </c>
      <c r="U9" s="969">
        <v>17278152.097639285</v>
      </c>
      <c r="V9" s="969">
        <v>5079463.7253063237</v>
      </c>
      <c r="W9" s="969">
        <v>268994.7634112332</v>
      </c>
      <c r="X9" s="969">
        <v>4810468.9618951008</v>
      </c>
      <c r="Y9" s="969"/>
      <c r="Z9" s="969">
        <v>-6469296.9469482601</v>
      </c>
    </row>
    <row r="10" spans="1:28" s="970" customFormat="1" ht="19.5" hidden="1" customHeight="1">
      <c r="A10" s="1159" t="s">
        <v>1204</v>
      </c>
      <c r="B10" s="1159"/>
      <c r="C10" s="1159"/>
      <c r="D10" s="967"/>
      <c r="E10" s="968">
        <v>481177186.66022843</v>
      </c>
      <c r="F10" s="969">
        <v>344519633.20460838</v>
      </c>
      <c r="G10" s="969">
        <v>262428581.17396924</v>
      </c>
      <c r="H10" s="969">
        <v>17465915.373472951</v>
      </c>
      <c r="I10" s="969">
        <v>4139916.9677333706</v>
      </c>
      <c r="J10" s="969">
        <v>60485219.689432181</v>
      </c>
      <c r="K10" s="969">
        <v>136657553.45562047</v>
      </c>
      <c r="L10" s="969">
        <v>6726104.7811619956</v>
      </c>
      <c r="M10" s="1159" t="s">
        <v>1204</v>
      </c>
      <c r="N10" s="1159"/>
      <c r="O10" s="1159"/>
      <c r="P10" s="967"/>
      <c r="Q10" s="968">
        <v>2412580.8772824416</v>
      </c>
      <c r="R10" s="969">
        <v>129931448.67445837</v>
      </c>
      <c r="S10" s="969">
        <v>127518867.79717611</v>
      </c>
      <c r="T10" s="969">
        <v>100773783.08861336</v>
      </c>
      <c r="U10" s="969">
        <v>14515562.790648066</v>
      </c>
      <c r="V10" s="969">
        <v>4324777.0713866036</v>
      </c>
      <c r="W10" s="969">
        <v>341243.97610496852</v>
      </c>
      <c r="X10" s="969">
        <v>3983533.0952816335</v>
      </c>
      <c r="Y10" s="969"/>
      <c r="Z10" s="969">
        <v>7904744.8465280021</v>
      </c>
    </row>
    <row r="11" spans="1:28" s="115" customFormat="1" ht="19.5" hidden="1" customHeight="1">
      <c r="A11" s="1045" t="s">
        <v>1205</v>
      </c>
      <c r="B11" s="1045"/>
      <c r="C11" s="1045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140429977.5173316</v>
      </c>
      <c r="L11" s="50">
        <v>6229428.4141353955</v>
      </c>
      <c r="M11" s="1045" t="s">
        <v>1205</v>
      </c>
      <c r="N11" s="1045"/>
      <c r="O11" s="1045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Y11" s="50"/>
      <c r="Z11" s="50">
        <v>13253114.24325172</v>
      </c>
      <c r="AB11" s="970"/>
    </row>
    <row r="12" spans="1:28" s="970" customFormat="1" ht="19.5" hidden="1" customHeight="1">
      <c r="A12" s="1159" t="s">
        <v>1206</v>
      </c>
      <c r="B12" s="1159"/>
      <c r="C12" s="1159"/>
      <c r="D12" s="967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141106805.42693427</v>
      </c>
      <c r="L12" s="50">
        <v>6660595.1476459401</v>
      </c>
      <c r="M12" s="1159" t="s">
        <v>1206</v>
      </c>
      <c r="N12" s="1159"/>
      <c r="O12" s="1159"/>
      <c r="P12" s="967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Y12" s="50"/>
      <c r="Z12" s="50">
        <v>14454844.492673216</v>
      </c>
    </row>
    <row r="13" spans="1:28" s="970" customFormat="1" ht="18" hidden="1" customHeight="1">
      <c r="A13" s="1045" t="s">
        <v>1207</v>
      </c>
      <c r="B13" s="1045"/>
      <c r="C13" s="1045"/>
      <c r="D13" s="967"/>
      <c r="E13" s="50">
        <v>601944046.60906851</v>
      </c>
      <c r="F13" s="50">
        <f>SUM(G13:J13)</f>
        <v>393278598.04862857</v>
      </c>
      <c r="G13" s="50">
        <v>311857891.91174448</v>
      </c>
      <c r="H13" s="50">
        <f>$AB$13*AF12</f>
        <v>0</v>
      </c>
      <c r="I13" s="50">
        <v>4459962.5911052665</v>
      </c>
      <c r="J13" s="50">
        <v>76960743.545778826</v>
      </c>
      <c r="K13" s="50">
        <f>$AB$13*AI12</f>
        <v>0</v>
      </c>
      <c r="L13" s="50">
        <v>6526395.5008934364</v>
      </c>
      <c r="M13" s="1045" t="s">
        <v>1207</v>
      </c>
      <c r="N13" s="1045"/>
      <c r="O13" s="1045"/>
      <c r="P13" s="967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f>SUM(W13:X13)</f>
        <v>2781203.6860277914</v>
      </c>
      <c r="W13" s="50">
        <v>218907.70144856349</v>
      </c>
      <c r="X13" s="50">
        <v>2562295.9845792279</v>
      </c>
      <c r="Y13" s="50"/>
      <c r="Z13" s="50">
        <f>S13-T13-U13-V13</f>
        <v>48012323.96469003</v>
      </c>
    </row>
    <row r="14" spans="1:28" s="970" customFormat="1" ht="18" hidden="1" customHeight="1">
      <c r="A14" s="1045" t="s">
        <v>1208</v>
      </c>
      <c r="B14" s="1045"/>
      <c r="C14" s="1045"/>
      <c r="D14" s="967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045" t="s">
        <v>1208</v>
      </c>
      <c r="N14" s="1045"/>
      <c r="O14" s="1045"/>
      <c r="P14" s="967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Y14" s="50"/>
      <c r="Z14" s="50">
        <v>19969126.564971056</v>
      </c>
    </row>
    <row r="15" spans="1:28" s="970" customFormat="1" ht="18" hidden="1" customHeight="1">
      <c r="A15" s="1159" t="s">
        <v>1209</v>
      </c>
      <c r="B15" s="1159"/>
      <c r="C15" s="1159"/>
      <c r="D15" s="967"/>
      <c r="E15" s="968">
        <v>591176187.09769368</v>
      </c>
      <c r="F15" s="969">
        <v>470619473.01357669</v>
      </c>
      <c r="G15" s="969">
        <v>337667914.69405138</v>
      </c>
      <c r="H15" s="969">
        <v>37406337.186333112</v>
      </c>
      <c r="I15" s="969">
        <v>4105297.0410181759</v>
      </c>
      <c r="J15" s="969">
        <v>91439924.09217374</v>
      </c>
      <c r="K15" s="969">
        <v>120556714.0841175</v>
      </c>
      <c r="L15" s="969">
        <v>5577819.1718214024</v>
      </c>
      <c r="M15" s="1159" t="s">
        <v>1209</v>
      </c>
      <c r="N15" s="1159"/>
      <c r="O15" s="1159"/>
      <c r="P15" s="967"/>
      <c r="Q15" s="969">
        <v>2143368.5255977879</v>
      </c>
      <c r="R15" s="969">
        <v>114978894.91229565</v>
      </c>
      <c r="S15" s="969">
        <v>112835526.38669783</v>
      </c>
      <c r="T15" s="969">
        <v>83099466.536731362</v>
      </c>
      <c r="U15" s="969">
        <v>11792195.947260058</v>
      </c>
      <c r="V15" s="969">
        <v>4721425.5465343324</v>
      </c>
      <c r="W15" s="969">
        <v>676194.72615283914</v>
      </c>
      <c r="X15" s="969">
        <v>4045230.8203815054</v>
      </c>
      <c r="Y15" s="969"/>
      <c r="Z15" s="969">
        <v>13222438.35617237</v>
      </c>
    </row>
    <row r="16" spans="1:28" s="970" customFormat="1" ht="14.25" hidden="1" customHeight="1">
      <c r="A16" s="1159" t="s">
        <v>1267</v>
      </c>
      <c r="B16" s="1159"/>
      <c r="C16" s="1159"/>
      <c r="D16" s="967"/>
      <c r="E16" s="968">
        <v>521853082.56788772</v>
      </c>
      <c r="F16" s="969">
        <v>407644010.84529263</v>
      </c>
      <c r="G16" s="969">
        <v>299226461.79350102</v>
      </c>
      <c r="H16" s="969">
        <v>21692557.30789056</v>
      </c>
      <c r="I16" s="969">
        <v>5348490.7705685459</v>
      </c>
      <c r="J16" s="969">
        <v>81376500.973332286</v>
      </c>
      <c r="K16" s="969">
        <v>114209071.72259532</v>
      </c>
      <c r="L16" s="969">
        <v>5276636.7782563744</v>
      </c>
      <c r="M16" s="1159" t="s">
        <v>1267</v>
      </c>
      <c r="N16" s="1159"/>
      <c r="O16" s="1159"/>
      <c r="P16" s="967"/>
      <c r="Q16" s="969">
        <v>2101254.1149063325</v>
      </c>
      <c r="R16" s="969">
        <v>108932434.94433889</v>
      </c>
      <c r="S16" s="969">
        <v>106831180.82943276</v>
      </c>
      <c r="T16" s="969">
        <v>85250071.846333385</v>
      </c>
      <c r="U16" s="969">
        <v>6409534.931871159</v>
      </c>
      <c r="V16" s="969">
        <v>2430315.5046075759</v>
      </c>
      <c r="W16" s="969">
        <v>511312.13926854421</v>
      </c>
      <c r="X16" s="969">
        <v>1919003.3653390375</v>
      </c>
      <c r="Y16" s="969">
        <v>9546456.3712069374</v>
      </c>
      <c r="Z16" s="969">
        <v>22287714.91782742</v>
      </c>
    </row>
    <row r="17" spans="1:37" s="970" customFormat="1" ht="15" hidden="1" customHeight="1">
      <c r="A17" s="1045" t="s">
        <v>1271</v>
      </c>
      <c r="B17" s="1045"/>
      <c r="C17" s="1045"/>
      <c r="D17" s="967"/>
      <c r="E17" s="971">
        <v>590578353.62427771</v>
      </c>
      <c r="F17" s="971">
        <v>457961855.33364534</v>
      </c>
      <c r="G17" s="971">
        <v>331103305.22873092</v>
      </c>
      <c r="H17" s="971">
        <v>18475678.485761065</v>
      </c>
      <c r="I17" s="971">
        <v>5115612.9545477172</v>
      </c>
      <c r="J17" s="971">
        <v>103267258.66460524</v>
      </c>
      <c r="K17" s="971">
        <v>132616498.29063189</v>
      </c>
      <c r="L17" s="971">
        <v>5458396.4707140252</v>
      </c>
      <c r="M17" s="1045" t="s">
        <v>1271</v>
      </c>
      <c r="N17" s="1045"/>
      <c r="O17" s="1045"/>
      <c r="P17" s="967"/>
      <c r="Q17" s="971">
        <v>2232603.3446320342</v>
      </c>
      <c r="R17" s="971">
        <v>127158101.81991786</v>
      </c>
      <c r="S17" s="971">
        <v>124925498.47528592</v>
      </c>
      <c r="T17" s="971">
        <v>92997450.038911462</v>
      </c>
      <c r="U17" s="971">
        <v>5545617.4451532839</v>
      </c>
      <c r="V17" s="971">
        <v>2316937.6433555027</v>
      </c>
      <c r="W17" s="971">
        <v>566527.64370222262</v>
      </c>
      <c r="X17" s="971">
        <v>1750409.9996532768</v>
      </c>
      <c r="Y17" s="971">
        <v>10659324.772899391</v>
      </c>
      <c r="Z17" s="971">
        <v>34724818.120765261</v>
      </c>
    </row>
    <row r="18" spans="1:37" s="970" customFormat="1" ht="16.5" hidden="1" customHeight="1">
      <c r="A18" s="1045" t="s">
        <v>1272</v>
      </c>
      <c r="B18" s="1045"/>
      <c r="C18" s="1045"/>
      <c r="D18" s="967"/>
      <c r="E18" s="971">
        <v>607232241.20353246</v>
      </c>
      <c r="F18" s="971">
        <v>436998616.67714673</v>
      </c>
      <c r="G18" s="971">
        <v>327954187.36831635</v>
      </c>
      <c r="H18" s="971">
        <v>6972609.8170829285</v>
      </c>
      <c r="I18" s="971">
        <v>5378453.5339665376</v>
      </c>
      <c r="J18" s="971">
        <v>96693365.957780898</v>
      </c>
      <c r="K18" s="971">
        <v>170233624.52638614</v>
      </c>
      <c r="L18" s="971">
        <v>5988400.2981819771</v>
      </c>
      <c r="M18" s="1045" t="s">
        <v>1272</v>
      </c>
      <c r="N18" s="1045"/>
      <c r="O18" s="1045"/>
      <c r="P18" s="967"/>
      <c r="Q18" s="971">
        <v>2325290.6556735104</v>
      </c>
      <c r="R18" s="971">
        <v>164245224.22820398</v>
      </c>
      <c r="S18" s="971">
        <v>161919933.57253072</v>
      </c>
      <c r="T18" s="971">
        <v>92730519.819716066</v>
      </c>
      <c r="U18" s="971">
        <v>7741752.2492025886</v>
      </c>
      <c r="V18" s="971">
        <v>4153137.1955090282</v>
      </c>
      <c r="W18" s="971">
        <v>836269.2822764006</v>
      </c>
      <c r="X18" s="971">
        <v>3316867.9132326297</v>
      </c>
      <c r="Y18" s="971">
        <v>12803198.065713501</v>
      </c>
      <c r="Z18" s="971">
        <v>70097722.373816505</v>
      </c>
    </row>
    <row r="19" spans="1:37" s="970" customFormat="1" ht="16.5" hidden="1" customHeight="1">
      <c r="A19" s="1045" t="s">
        <v>1273</v>
      </c>
      <c r="B19" s="1045"/>
      <c r="C19" s="1045"/>
      <c r="D19" s="967"/>
      <c r="E19" s="971">
        <v>574744237.52682424</v>
      </c>
      <c r="F19" s="971">
        <v>443369602.84599942</v>
      </c>
      <c r="G19" s="971">
        <v>316269790.26960284</v>
      </c>
      <c r="H19" s="971">
        <v>26626161.534641959</v>
      </c>
      <c r="I19" s="971">
        <v>5036702.576808474</v>
      </c>
      <c r="J19" s="971">
        <v>95436948.464945808</v>
      </c>
      <c r="K19" s="971">
        <v>131374634.68082477</v>
      </c>
      <c r="L19" s="971">
        <v>6560039.9393991157</v>
      </c>
      <c r="M19" s="1045" t="s">
        <v>1273</v>
      </c>
      <c r="N19" s="1045"/>
      <c r="O19" s="1045"/>
      <c r="P19" s="967"/>
      <c r="Q19" s="971">
        <v>2402043.3896387131</v>
      </c>
      <c r="R19" s="971">
        <v>124814594.74142577</v>
      </c>
      <c r="S19" s="971">
        <v>122412551.35178688</v>
      </c>
      <c r="T19" s="971">
        <v>90218457.466426358</v>
      </c>
      <c r="U19" s="971">
        <v>6362851.75731357</v>
      </c>
      <c r="V19" s="971">
        <v>3247841.8903733031</v>
      </c>
      <c r="W19" s="971">
        <v>1030790.2639466583</v>
      </c>
      <c r="X19" s="971">
        <v>2217051.6264266521</v>
      </c>
      <c r="Y19" s="971">
        <v>10236480.323096251</v>
      </c>
      <c r="Z19" s="971">
        <v>32819880.560770057</v>
      </c>
    </row>
    <row r="20" spans="1:37" s="970" customFormat="1" ht="16.5" hidden="1" customHeight="1">
      <c r="A20" s="1045" t="s">
        <v>1274</v>
      </c>
      <c r="B20" s="1045"/>
      <c r="C20" s="1045"/>
      <c r="D20" s="967"/>
      <c r="E20" s="969">
        <v>567799791.59006059</v>
      </c>
      <c r="F20" s="969">
        <v>437617592.44697481</v>
      </c>
      <c r="G20" s="969">
        <v>312098420.98798788</v>
      </c>
      <c r="H20" s="969">
        <v>19356673.986337218</v>
      </c>
      <c r="I20" s="969">
        <v>8039978.1807946023</v>
      </c>
      <c r="J20" s="969">
        <v>98122519.291855603</v>
      </c>
      <c r="K20" s="969">
        <v>130182199.14308508</v>
      </c>
      <c r="L20" s="969">
        <v>8999484.9532289132</v>
      </c>
      <c r="M20" s="1045" t="s">
        <v>1274</v>
      </c>
      <c r="N20" s="1045"/>
      <c r="O20" s="1045"/>
      <c r="P20" s="967"/>
      <c r="Q20" s="969">
        <v>2923667.2998072491</v>
      </c>
      <c r="R20" s="969">
        <v>121182714.18985589</v>
      </c>
      <c r="S20" s="969">
        <v>118259046.89004888</v>
      </c>
      <c r="T20" s="969">
        <v>83777665.684641898</v>
      </c>
      <c r="U20" s="969">
        <v>6385983.9145228807</v>
      </c>
      <c r="V20" s="969">
        <v>3345396.2640479025</v>
      </c>
      <c r="W20" s="969">
        <v>923589.85687608412</v>
      </c>
      <c r="X20" s="969">
        <v>2421806.4071718222</v>
      </c>
      <c r="Y20" s="969">
        <v>11513920.129646907</v>
      </c>
      <c r="Z20" s="969">
        <v>36263921.156482987</v>
      </c>
    </row>
    <row r="21" spans="1:37" s="970" customFormat="1" ht="16.5" customHeight="1">
      <c r="A21" s="1045" t="s">
        <v>1275</v>
      </c>
      <c r="B21" s="1045"/>
      <c r="C21" s="1045"/>
      <c r="D21" s="2"/>
      <c r="E21" s="971">
        <v>610787773.83475637</v>
      </c>
      <c r="F21" s="971">
        <v>469329663.38880724</v>
      </c>
      <c r="G21" s="971">
        <v>346190748.97137898</v>
      </c>
      <c r="H21" s="971">
        <v>20125074.550239943</v>
      </c>
      <c r="I21" s="971">
        <v>5517621.6103633652</v>
      </c>
      <c r="J21" s="971">
        <v>97496218.256824777</v>
      </c>
      <c r="K21" s="971">
        <v>141458110.44594923</v>
      </c>
      <c r="L21" s="971">
        <v>7705964.4610685222</v>
      </c>
      <c r="M21" s="1045" t="s">
        <v>1275</v>
      </c>
      <c r="N21" s="1045"/>
      <c r="O21" s="1045"/>
      <c r="P21" s="2"/>
      <c r="Q21" s="971">
        <v>2918628.0263300929</v>
      </c>
      <c r="R21" s="971">
        <v>133752145.98488064</v>
      </c>
      <c r="S21" s="971">
        <v>130833517.95855026</v>
      </c>
      <c r="T21" s="971">
        <v>90608212.810112476</v>
      </c>
      <c r="U21" s="971">
        <v>6342650.7051331485</v>
      </c>
      <c r="V21" s="971">
        <v>3549418.1507599801</v>
      </c>
      <c r="W21" s="971">
        <v>956446.40794854437</v>
      </c>
      <c r="X21" s="971">
        <v>2592971.7428114302</v>
      </c>
      <c r="Y21" s="971">
        <v>9791857.1153638083</v>
      </c>
      <c r="Z21" s="971">
        <v>40125093.407908604</v>
      </c>
    </row>
    <row r="22" spans="1:37" s="970" customFormat="1" ht="18" customHeight="1">
      <c r="A22" s="1045" t="s">
        <v>1276</v>
      </c>
      <c r="B22" s="1045"/>
      <c r="C22" s="1045"/>
      <c r="D22" s="2"/>
      <c r="E22" s="971">
        <v>591629898.36522436</v>
      </c>
      <c r="F22" s="971">
        <v>459254692.4801892</v>
      </c>
      <c r="G22" s="971">
        <v>322378700.24124277</v>
      </c>
      <c r="H22" s="971">
        <v>24804570.290867642</v>
      </c>
      <c r="I22" s="971">
        <v>9371209.5568055753</v>
      </c>
      <c r="J22" s="971">
        <v>102700212.39127228</v>
      </c>
      <c r="K22" s="971">
        <v>132375205.88503619</v>
      </c>
      <c r="L22" s="971">
        <v>6817061.4620548179</v>
      </c>
      <c r="M22" s="1045" t="s">
        <v>1276</v>
      </c>
      <c r="N22" s="1045"/>
      <c r="O22" s="1045"/>
      <c r="P22" s="2"/>
      <c r="Q22" s="971">
        <v>3627464.0444814945</v>
      </c>
      <c r="R22" s="971">
        <v>125558144.42298125</v>
      </c>
      <c r="S22" s="971">
        <v>121930680.37849981</v>
      </c>
      <c r="T22" s="971">
        <v>91613054.039876625</v>
      </c>
      <c r="U22" s="971">
        <v>8906153.194685692</v>
      </c>
      <c r="V22" s="971">
        <v>3638241.2235431029</v>
      </c>
      <c r="W22" s="971">
        <v>1259013.3363936683</v>
      </c>
      <c r="X22" s="971">
        <v>2379227.887149442</v>
      </c>
      <c r="Y22" s="971">
        <v>11830928.42431985</v>
      </c>
      <c r="Z22" s="971">
        <v>29604160.344714176</v>
      </c>
    </row>
    <row r="23" spans="1:37" s="970" customFormat="1" ht="18" customHeight="1">
      <c r="A23" s="1045" t="s">
        <v>1277</v>
      </c>
      <c r="B23" s="1045"/>
      <c r="C23" s="1045"/>
      <c r="D23" s="2"/>
      <c r="E23" s="971">
        <v>547611812.77995157</v>
      </c>
      <c r="F23" s="971">
        <v>410485276.73501652</v>
      </c>
      <c r="G23" s="971">
        <v>327024723.55735141</v>
      </c>
      <c r="H23" s="971">
        <v>9682279.3254384361</v>
      </c>
      <c r="I23" s="971">
        <v>2502668.3181675933</v>
      </c>
      <c r="J23" s="971">
        <v>71275605.534058794</v>
      </c>
      <c r="K23" s="971">
        <v>137126536.04493457</v>
      </c>
      <c r="L23" s="971">
        <v>7734749.8896148503</v>
      </c>
      <c r="M23" s="1045" t="s">
        <v>1277</v>
      </c>
      <c r="N23" s="1045"/>
      <c r="O23" s="1045"/>
      <c r="P23" s="2"/>
      <c r="Q23" s="971">
        <v>3391870.6392106167</v>
      </c>
      <c r="R23" s="971">
        <v>129391786.15531978</v>
      </c>
      <c r="S23" s="971">
        <v>125999915.51610923</v>
      </c>
      <c r="T23" s="971">
        <v>80238358.935887784</v>
      </c>
      <c r="U23" s="971">
        <v>4875642.7647899892</v>
      </c>
      <c r="V23" s="971">
        <v>5492039.1740232743</v>
      </c>
      <c r="W23" s="971">
        <v>2380294.9833393148</v>
      </c>
      <c r="X23" s="971">
        <v>3111744.1906839618</v>
      </c>
      <c r="Y23" s="971">
        <v>7362663.502662831</v>
      </c>
      <c r="Z23" s="971">
        <v>35393874.641408071</v>
      </c>
    </row>
    <row r="24" spans="1:37" s="970" customFormat="1" ht="18" customHeight="1">
      <c r="A24" s="1045" t="s">
        <v>1278</v>
      </c>
      <c r="B24" s="1045"/>
      <c r="C24" s="1045"/>
      <c r="D24" s="2"/>
      <c r="E24" s="971">
        <v>567102429.23699069</v>
      </c>
      <c r="F24" s="971">
        <v>433940474.86832201</v>
      </c>
      <c r="G24" s="971">
        <v>285059708.45722759</v>
      </c>
      <c r="H24" s="971">
        <v>33402695.785703655</v>
      </c>
      <c r="I24" s="971">
        <v>6883404.7903848877</v>
      </c>
      <c r="J24" s="971">
        <v>108594665.83500673</v>
      </c>
      <c r="K24" s="971">
        <v>133161954.36866666</v>
      </c>
      <c r="L24" s="971">
        <v>8548659.6721614692</v>
      </c>
      <c r="M24" s="1045" t="s">
        <v>1278</v>
      </c>
      <c r="N24" s="1045"/>
      <c r="O24" s="1045"/>
      <c r="P24" s="2"/>
      <c r="Q24" s="971">
        <v>2617690.3308964688</v>
      </c>
      <c r="R24" s="971">
        <v>124613294.69650538</v>
      </c>
      <c r="S24" s="971">
        <v>121995604.3656088</v>
      </c>
      <c r="T24" s="971">
        <v>94245885.974165216</v>
      </c>
      <c r="U24" s="971">
        <v>5984732.5387877589</v>
      </c>
      <c r="V24" s="971">
        <v>3981372.8480622899</v>
      </c>
      <c r="W24" s="971">
        <v>1746907.9383191471</v>
      </c>
      <c r="X24" s="971">
        <v>2234464.9097431372</v>
      </c>
      <c r="Y24" s="971">
        <v>9773231.7686484475</v>
      </c>
      <c r="Z24" s="971">
        <v>27556844.773242202</v>
      </c>
    </row>
    <row r="25" spans="1:37" s="970" customFormat="1" ht="18" customHeight="1">
      <c r="A25" s="1045" t="s">
        <v>1279</v>
      </c>
      <c r="B25" s="1045"/>
      <c r="C25" s="1045"/>
      <c r="D25" s="2"/>
      <c r="E25" s="971">
        <v>595707112.30569518</v>
      </c>
      <c r="F25" s="971">
        <v>445604522.98907566</v>
      </c>
      <c r="G25" s="971">
        <v>319939580.61899316</v>
      </c>
      <c r="H25" s="971">
        <v>13782461.485977666</v>
      </c>
      <c r="I25" s="971">
        <v>5881543.8113561366</v>
      </c>
      <c r="J25" s="971">
        <v>106000937.07274972</v>
      </c>
      <c r="K25" s="971">
        <v>150102589.31661955</v>
      </c>
      <c r="L25" s="971">
        <v>9283926.1527982</v>
      </c>
      <c r="M25" s="1045" t="s">
        <v>1279</v>
      </c>
      <c r="N25" s="1045"/>
      <c r="O25" s="1045"/>
      <c r="P25" s="2"/>
      <c r="Q25" s="971">
        <v>3001026.4481816427</v>
      </c>
      <c r="R25" s="971">
        <v>140818663.1638214</v>
      </c>
      <c r="S25" s="971">
        <v>137817636.71564007</v>
      </c>
      <c r="T25" s="971">
        <v>98604434.366141617</v>
      </c>
      <c r="U25" s="971">
        <v>5111930.0760664009</v>
      </c>
      <c r="V25" s="971">
        <v>4218898.1353382077</v>
      </c>
      <c r="W25" s="971">
        <v>1685697.6524535972</v>
      </c>
      <c r="X25" s="971">
        <v>2533200.4828846166</v>
      </c>
      <c r="Y25" s="971">
        <v>11366695.523599947</v>
      </c>
      <c r="Z25" s="971">
        <v>41249069.661693618</v>
      </c>
    </row>
    <row r="26" spans="1:37" ht="18" customHeight="1">
      <c r="A26" s="1159" t="s">
        <v>57</v>
      </c>
      <c r="B26" s="1159"/>
      <c r="C26" s="1159"/>
      <c r="D26" s="967"/>
      <c r="E26" s="971"/>
      <c r="F26" s="971"/>
      <c r="G26" s="971"/>
      <c r="H26" s="971"/>
      <c r="I26" s="971"/>
      <c r="J26" s="971"/>
      <c r="K26" s="971"/>
      <c r="L26" s="971"/>
      <c r="M26" s="1159" t="s">
        <v>57</v>
      </c>
      <c r="N26" s="1159"/>
      <c r="O26" s="1159"/>
      <c r="P26" s="967"/>
      <c r="Q26" s="971"/>
      <c r="R26" s="971"/>
      <c r="S26" s="971"/>
      <c r="T26" s="971"/>
      <c r="U26" s="971"/>
      <c r="V26" s="971"/>
      <c r="W26" s="971"/>
      <c r="X26" s="971"/>
      <c r="Y26" s="971"/>
      <c r="Z26" s="971"/>
    </row>
    <row r="27" spans="1:37" ht="18" customHeight="1">
      <c r="A27" s="986"/>
      <c r="B27" s="986" t="s">
        <v>58</v>
      </c>
      <c r="C27" s="986"/>
      <c r="D27" s="987"/>
      <c r="E27" s="784">
        <v>560232832.88145745</v>
      </c>
      <c r="F27" s="784">
        <v>418704457.8289814</v>
      </c>
      <c r="G27" s="784">
        <v>302452601.12376153</v>
      </c>
      <c r="H27" s="784">
        <v>12157780.118006684</v>
      </c>
      <c r="I27" s="784">
        <v>5528704.4379228251</v>
      </c>
      <c r="J27" s="784">
        <v>98565372.149290591</v>
      </c>
      <c r="K27" s="784">
        <v>141528375.05247596</v>
      </c>
      <c r="L27" s="784">
        <v>8468193.507417202</v>
      </c>
      <c r="M27" s="986"/>
      <c r="N27" s="986" t="s">
        <v>47</v>
      </c>
      <c r="O27" s="986"/>
      <c r="P27" s="987"/>
      <c r="Q27" s="784">
        <v>2754638.4015317056</v>
      </c>
      <c r="R27" s="784">
        <v>133060181.54505883</v>
      </c>
      <c r="S27" s="784">
        <v>130305543.14352739</v>
      </c>
      <c r="T27" s="784">
        <v>93604438.138890624</v>
      </c>
      <c r="U27" s="784">
        <v>5080775.1046595462</v>
      </c>
      <c r="V27" s="784">
        <v>4063510.7634618608</v>
      </c>
      <c r="W27" s="784">
        <v>1583309.6676793934</v>
      </c>
      <c r="X27" s="784">
        <v>2480201.0957824723</v>
      </c>
      <c r="Y27" s="784">
        <v>11345196.40595085</v>
      </c>
      <c r="Z27" s="784">
        <v>38902015.542465985</v>
      </c>
    </row>
    <row r="28" spans="1:37" ht="18" customHeight="1">
      <c r="A28" s="986"/>
      <c r="B28" s="986" t="s">
        <v>20</v>
      </c>
      <c r="C28" s="986"/>
      <c r="D28" s="987"/>
      <c r="E28" s="784">
        <v>35474279.424238361</v>
      </c>
      <c r="F28" s="784">
        <v>26900065.16009469</v>
      </c>
      <c r="G28" s="784">
        <v>17486979.495231267</v>
      </c>
      <c r="H28" s="784">
        <v>1624681.3679709816</v>
      </c>
      <c r="I28" s="784">
        <v>352839.3734333092</v>
      </c>
      <c r="J28" s="784">
        <v>7435564.9234591275</v>
      </c>
      <c r="K28" s="784">
        <v>8574214.2641436886</v>
      </c>
      <c r="L28" s="784">
        <v>815732.64538100245</v>
      </c>
      <c r="M28" s="986"/>
      <c r="N28" s="986" t="s">
        <v>20</v>
      </c>
      <c r="O28" s="986"/>
      <c r="P28" s="987"/>
      <c r="Q28" s="784">
        <v>246388.04664993819</v>
      </c>
      <c r="R28" s="784">
        <v>7758481.6187626878</v>
      </c>
      <c r="S28" s="784">
        <v>7512093.5721127484</v>
      </c>
      <c r="T28" s="784">
        <v>4999996.2272509979</v>
      </c>
      <c r="U28" s="784">
        <v>31154.97140685565</v>
      </c>
      <c r="V28" s="784">
        <v>155387.37187634493</v>
      </c>
      <c r="W28" s="784">
        <v>102387.98477420257</v>
      </c>
      <c r="X28" s="784">
        <v>52999.387102142318</v>
      </c>
      <c r="Y28" s="784">
        <v>21499.117649095431</v>
      </c>
      <c r="Z28" s="784">
        <v>2347054.1192276417</v>
      </c>
    </row>
    <row r="29" spans="1:37" ht="18" customHeight="1">
      <c r="A29" s="1159" t="s">
        <v>21</v>
      </c>
      <c r="B29" s="1159"/>
      <c r="C29" s="1159"/>
      <c r="D29" s="967"/>
      <c r="E29" s="784"/>
      <c r="F29" s="784"/>
      <c r="G29" s="784"/>
      <c r="H29" s="784"/>
      <c r="I29" s="784"/>
      <c r="J29" s="784"/>
      <c r="K29" s="784"/>
      <c r="L29" s="784"/>
      <c r="M29" s="1159" t="s">
        <v>21</v>
      </c>
      <c r="N29" s="1159"/>
      <c r="O29" s="1159"/>
      <c r="P29" s="967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988"/>
      <c r="AB29" s="988"/>
      <c r="AC29" s="988"/>
      <c r="AD29" s="988"/>
      <c r="AE29" s="988"/>
      <c r="AF29" s="988"/>
      <c r="AG29" s="988"/>
      <c r="AH29" s="989"/>
      <c r="AI29" s="988"/>
      <c r="AJ29" s="988"/>
      <c r="AK29" s="988"/>
    </row>
    <row r="30" spans="1:37" ht="18" customHeight="1">
      <c r="A30" s="986"/>
      <c r="B30" s="661" t="s">
        <v>71</v>
      </c>
      <c r="C30" s="986"/>
      <c r="D30" s="987"/>
      <c r="E30" s="784">
        <v>355108409.70285499</v>
      </c>
      <c r="F30" s="784">
        <v>265904297.44859079</v>
      </c>
      <c r="G30" s="784">
        <v>197387765.0063931</v>
      </c>
      <c r="H30" s="784">
        <v>5234278.2716427436</v>
      </c>
      <c r="I30" s="784">
        <v>3061955.6639940813</v>
      </c>
      <c r="J30" s="784">
        <v>60220298.506561033</v>
      </c>
      <c r="K30" s="784">
        <v>89204112.25426434</v>
      </c>
      <c r="L30" s="784">
        <v>4525446.3638037173</v>
      </c>
      <c r="M30" s="986"/>
      <c r="N30" s="986" t="s">
        <v>71</v>
      </c>
      <c r="O30" s="986"/>
      <c r="P30" s="987"/>
      <c r="Q30" s="784">
        <v>1793499.9609110204</v>
      </c>
      <c r="R30" s="784">
        <v>84678665.890460566</v>
      </c>
      <c r="S30" s="784">
        <v>82885165.92954953</v>
      </c>
      <c r="T30" s="784">
        <v>61850925.875910468</v>
      </c>
      <c r="U30" s="784">
        <v>3624530.7856654697</v>
      </c>
      <c r="V30" s="784">
        <v>1961501.8144395575</v>
      </c>
      <c r="W30" s="784">
        <v>588838.13812503696</v>
      </c>
      <c r="X30" s="784">
        <v>1372663.6763145202</v>
      </c>
      <c r="Y30" s="784">
        <v>9221560.9056081474</v>
      </c>
      <c r="Z30" s="784">
        <v>24669768.35914221</v>
      </c>
      <c r="AB30" s="990"/>
      <c r="AC30" s="990"/>
      <c r="AD30" s="990"/>
      <c r="AE30" s="990"/>
      <c r="AF30" s="990"/>
      <c r="AG30" s="990"/>
      <c r="AH30" s="990"/>
      <c r="AI30" s="990"/>
      <c r="AJ30" s="990"/>
      <c r="AK30" s="990"/>
    </row>
    <row r="31" spans="1:37" ht="18" customHeight="1">
      <c r="A31" s="986"/>
      <c r="B31" s="661" t="s">
        <v>72</v>
      </c>
      <c r="C31" s="986"/>
      <c r="D31" s="987"/>
      <c r="E31" s="784">
        <v>44634763.874373443</v>
      </c>
      <c r="F31" s="784">
        <v>35168228.749575362</v>
      </c>
      <c r="G31" s="784">
        <v>23834080.401934259</v>
      </c>
      <c r="H31" s="784">
        <v>3373224.5691286344</v>
      </c>
      <c r="I31" s="784">
        <v>543521.33760774403</v>
      </c>
      <c r="J31" s="784">
        <v>7417402.4409047412</v>
      </c>
      <c r="K31" s="784">
        <v>9466535.1247980725</v>
      </c>
      <c r="L31" s="784">
        <v>648647.83807707299</v>
      </c>
      <c r="M31" s="986"/>
      <c r="N31" s="986" t="s">
        <v>72</v>
      </c>
      <c r="O31" s="986"/>
      <c r="P31" s="987"/>
      <c r="Q31" s="784">
        <v>186531.02906875408</v>
      </c>
      <c r="R31" s="784">
        <v>8817887.2867209967</v>
      </c>
      <c r="S31" s="784">
        <v>8631356.257652251</v>
      </c>
      <c r="T31" s="784">
        <v>6141294.4765947722</v>
      </c>
      <c r="U31" s="784">
        <v>181548.55864919661</v>
      </c>
      <c r="V31" s="784">
        <v>365879.24369713827</v>
      </c>
      <c r="W31" s="784">
        <v>166515.4562370083</v>
      </c>
      <c r="X31" s="784">
        <v>199363.78746013</v>
      </c>
      <c r="Y31" s="784">
        <v>80748.360046548216</v>
      </c>
      <c r="Z31" s="784">
        <v>2023382.3387576835</v>
      </c>
      <c r="AB31" s="990"/>
      <c r="AC31" s="990"/>
      <c r="AD31" s="990"/>
      <c r="AE31" s="990"/>
      <c r="AF31" s="990"/>
      <c r="AG31" s="990"/>
      <c r="AH31" s="990"/>
      <c r="AI31" s="990"/>
      <c r="AJ31" s="990"/>
      <c r="AK31" s="990"/>
    </row>
    <row r="32" spans="1:37" ht="18" customHeight="1">
      <c r="A32" s="986"/>
      <c r="B32" s="661" t="s">
        <v>73</v>
      </c>
      <c r="C32" s="986"/>
      <c r="D32" s="987"/>
      <c r="E32" s="784">
        <v>95521639.359620914</v>
      </c>
      <c r="F32" s="784">
        <v>68986478.929415405</v>
      </c>
      <c r="G32" s="784">
        <v>48183998.309575118</v>
      </c>
      <c r="H32" s="784">
        <v>2272717.6238225577</v>
      </c>
      <c r="I32" s="784">
        <v>1384704.6970667057</v>
      </c>
      <c r="J32" s="784">
        <v>17145058.298951037</v>
      </c>
      <c r="K32" s="784">
        <v>26535160.430205502</v>
      </c>
      <c r="L32" s="784">
        <v>2000317.19697581</v>
      </c>
      <c r="M32" s="986"/>
      <c r="N32" s="986" t="s">
        <v>73</v>
      </c>
      <c r="O32" s="986"/>
      <c r="P32" s="987"/>
      <c r="Q32" s="784">
        <v>520149.36652034585</v>
      </c>
      <c r="R32" s="784">
        <v>24534843.233229674</v>
      </c>
      <c r="S32" s="784">
        <v>24014693.866709322</v>
      </c>
      <c r="T32" s="784">
        <v>14826602.887367781</v>
      </c>
      <c r="U32" s="784">
        <v>264176.17126926832</v>
      </c>
      <c r="V32" s="784">
        <v>983066.60513583606</v>
      </c>
      <c r="W32" s="784">
        <v>520523.87448640104</v>
      </c>
      <c r="X32" s="784">
        <v>462542.73064943455</v>
      </c>
      <c r="Y32" s="784">
        <v>407329.74794587819</v>
      </c>
      <c r="Z32" s="784">
        <v>8348177.9508823445</v>
      </c>
      <c r="AB32" s="990"/>
      <c r="AC32" s="990"/>
      <c r="AD32" s="990"/>
      <c r="AE32" s="990"/>
      <c r="AF32" s="990"/>
      <c r="AG32" s="990"/>
      <c r="AH32" s="990"/>
      <c r="AI32" s="990"/>
      <c r="AJ32" s="990"/>
      <c r="AK32" s="990"/>
    </row>
    <row r="33" spans="1:37" ht="18" customHeight="1">
      <c r="A33" s="986"/>
      <c r="B33" s="661" t="s">
        <v>318</v>
      </c>
      <c r="C33" s="986"/>
      <c r="D33" s="987"/>
      <c r="E33" s="784">
        <v>41943542.468846366</v>
      </c>
      <c r="F33" s="784">
        <v>31810324.686494537</v>
      </c>
      <c r="G33" s="784">
        <v>20886271.036090206</v>
      </c>
      <c r="H33" s="784">
        <v>2003470.8203837289</v>
      </c>
      <c r="I33" s="784">
        <v>415547.8486875901</v>
      </c>
      <c r="J33" s="784">
        <v>8505034.9813330118</v>
      </c>
      <c r="K33" s="784">
        <v>10133217.782351848</v>
      </c>
      <c r="L33" s="784">
        <v>801508.53094160464</v>
      </c>
      <c r="M33" s="986"/>
      <c r="N33" s="661" t="s">
        <v>318</v>
      </c>
      <c r="O33" s="986"/>
      <c r="P33" s="987"/>
      <c r="Q33" s="784">
        <v>287208.58868151909</v>
      </c>
      <c r="R33" s="784">
        <v>9331709.2514102515</v>
      </c>
      <c r="S33" s="784">
        <v>9044500.662728725</v>
      </c>
      <c r="T33" s="784">
        <v>6071878.0052684806</v>
      </c>
      <c r="U33" s="784">
        <v>36827.078482463628</v>
      </c>
      <c r="V33" s="784">
        <v>259774.20006567339</v>
      </c>
      <c r="W33" s="784">
        <v>191602.55560514753</v>
      </c>
      <c r="X33" s="784">
        <v>68171.644460525713</v>
      </c>
      <c r="Y33" s="784">
        <v>25086.464999392778</v>
      </c>
      <c r="Z33" s="784">
        <v>2701107.8439115006</v>
      </c>
      <c r="AB33" s="990"/>
      <c r="AC33" s="990"/>
      <c r="AD33" s="990"/>
      <c r="AE33" s="990"/>
      <c r="AF33" s="990"/>
      <c r="AG33" s="990"/>
      <c r="AH33" s="990"/>
      <c r="AI33" s="990"/>
      <c r="AJ33" s="990"/>
      <c r="AK33" s="990"/>
    </row>
    <row r="34" spans="1:37" ht="13.5" customHeight="1">
      <c r="A34" s="986"/>
      <c r="B34" s="661" t="s">
        <v>317</v>
      </c>
      <c r="C34" s="986"/>
      <c r="D34" s="987"/>
      <c r="E34" s="784">
        <v>58498756.899999961</v>
      </c>
      <c r="F34" s="784">
        <v>43735193.175000019</v>
      </c>
      <c r="G34" s="784">
        <v>29647465.864999983</v>
      </c>
      <c r="H34" s="784">
        <v>898770.20099999988</v>
      </c>
      <c r="I34" s="784">
        <v>475814.26400000032</v>
      </c>
      <c r="J34" s="784">
        <v>12713142.845000004</v>
      </c>
      <c r="K34" s="784">
        <v>14763563.724999998</v>
      </c>
      <c r="L34" s="784">
        <v>1308006.2229999995</v>
      </c>
      <c r="M34" s="986"/>
      <c r="N34" s="661" t="s">
        <v>317</v>
      </c>
      <c r="O34" s="986"/>
      <c r="P34" s="987"/>
      <c r="Q34" s="784">
        <v>213637.503</v>
      </c>
      <c r="R34" s="784">
        <v>13455557.502000019</v>
      </c>
      <c r="S34" s="784">
        <v>13241919.999000017</v>
      </c>
      <c r="T34" s="784">
        <v>9713733.1209999956</v>
      </c>
      <c r="U34" s="784">
        <v>1004847.4820000002</v>
      </c>
      <c r="V34" s="784">
        <v>648676.27200000023</v>
      </c>
      <c r="W34" s="784">
        <v>218217.628</v>
      </c>
      <c r="X34" s="784">
        <v>430458.64400000049</v>
      </c>
      <c r="Y34" s="784">
        <v>1631970.0450000013</v>
      </c>
      <c r="Z34" s="784">
        <v>3506633.1690000021</v>
      </c>
      <c r="AB34" s="990"/>
      <c r="AC34" s="990"/>
      <c r="AD34" s="990"/>
      <c r="AE34" s="990"/>
      <c r="AF34" s="990"/>
      <c r="AG34" s="990"/>
      <c r="AH34" s="990"/>
      <c r="AI34" s="990"/>
      <c r="AJ34" s="990"/>
      <c r="AK34" s="990"/>
    </row>
    <row r="35" spans="1:37" ht="18" customHeight="1">
      <c r="A35" s="1159" t="s">
        <v>22</v>
      </c>
      <c r="B35" s="1159"/>
      <c r="C35" s="1159"/>
      <c r="D35" s="967"/>
      <c r="E35" s="784"/>
      <c r="F35" s="784"/>
      <c r="G35" s="784"/>
      <c r="H35" s="784"/>
      <c r="I35" s="784"/>
      <c r="J35" s="784"/>
      <c r="K35" s="784"/>
      <c r="L35" s="784"/>
      <c r="M35" s="1159" t="s">
        <v>22</v>
      </c>
      <c r="N35" s="1159"/>
      <c r="O35" s="1159"/>
      <c r="P35" s="967"/>
      <c r="Q35" s="784"/>
      <c r="R35" s="784"/>
      <c r="S35" s="784"/>
      <c r="T35" s="784"/>
      <c r="U35" s="784"/>
      <c r="V35" s="784"/>
      <c r="W35" s="784"/>
      <c r="X35" s="784"/>
      <c r="Y35" s="784"/>
      <c r="Z35" s="784"/>
    </row>
    <row r="36" spans="1:37" ht="18" customHeight="1">
      <c r="A36" s="1049" t="s">
        <v>59</v>
      </c>
      <c r="B36" s="1049"/>
      <c r="C36" s="991"/>
      <c r="D36" s="967"/>
      <c r="E36" s="784">
        <v>590084281.03686023</v>
      </c>
      <c r="F36" s="784">
        <v>441354379.29326922</v>
      </c>
      <c r="G36" s="784">
        <v>316703841.22211206</v>
      </c>
      <c r="H36" s="784">
        <v>13782461.485977666</v>
      </c>
      <c r="I36" s="784">
        <v>5859073.9352924284</v>
      </c>
      <c r="J36" s="784">
        <v>105009002.64988798</v>
      </c>
      <c r="K36" s="784">
        <v>148729901.74359116</v>
      </c>
      <c r="L36" s="784">
        <v>9034171.7151218485</v>
      </c>
      <c r="M36" s="1049" t="s">
        <v>59</v>
      </c>
      <c r="N36" s="1049"/>
      <c r="O36" s="991"/>
      <c r="P36" s="967"/>
      <c r="Q36" s="784">
        <v>2989238.0153636476</v>
      </c>
      <c r="R36" s="784">
        <v>139695730.02846929</v>
      </c>
      <c r="S36" s="784">
        <v>136706492.01310593</v>
      </c>
      <c r="T36" s="784">
        <v>97796923.233216345</v>
      </c>
      <c r="U36" s="784">
        <v>5107372.8722896604</v>
      </c>
      <c r="V36" s="784">
        <v>4206360.878774588</v>
      </c>
      <c r="W36" s="784">
        <v>1679088.4138057111</v>
      </c>
      <c r="X36" s="784">
        <v>2527272.4649688816</v>
      </c>
      <c r="Y36" s="784">
        <v>11364360.45256475</v>
      </c>
      <c r="Z36" s="784">
        <v>40960195.481389992</v>
      </c>
    </row>
    <row r="37" spans="1:37" ht="18" customHeight="1">
      <c r="A37" s="7"/>
      <c r="B37" s="661" t="s">
        <v>23</v>
      </c>
      <c r="C37" s="992"/>
      <c r="D37" s="967"/>
      <c r="E37" s="784">
        <v>300690482.54617906</v>
      </c>
      <c r="F37" s="784">
        <v>219792167.0316152</v>
      </c>
      <c r="G37" s="784">
        <v>155772509.42063653</v>
      </c>
      <c r="H37" s="784">
        <v>6195134.6095918771</v>
      </c>
      <c r="I37" s="784">
        <v>3340238.2092774604</v>
      </c>
      <c r="J37" s="784">
        <v>54484284.792109236</v>
      </c>
      <c r="K37" s="784">
        <v>80898315.514563277</v>
      </c>
      <c r="L37" s="784">
        <v>4370881.8174990201</v>
      </c>
      <c r="M37" s="7"/>
      <c r="N37" s="661" t="s">
        <v>23</v>
      </c>
      <c r="O37" s="992"/>
      <c r="P37" s="967"/>
      <c r="Q37" s="784">
        <v>1652734.989614292</v>
      </c>
      <c r="R37" s="784">
        <v>76527433.697064087</v>
      </c>
      <c r="S37" s="784">
        <v>74874698.707449898</v>
      </c>
      <c r="T37" s="784">
        <v>53953636.537281692</v>
      </c>
      <c r="U37" s="784">
        <v>3252718.574415369</v>
      </c>
      <c r="V37" s="784">
        <v>2194428.514877826</v>
      </c>
      <c r="W37" s="784">
        <v>819077.73990759591</v>
      </c>
      <c r="X37" s="784">
        <v>1375350.7749702306</v>
      </c>
      <c r="Y37" s="784">
        <v>5833926.7480147304</v>
      </c>
      <c r="Z37" s="784">
        <v>21307841.828889675</v>
      </c>
    </row>
    <row r="38" spans="1:37" ht="18" customHeight="1">
      <c r="A38" s="121"/>
      <c r="B38" s="121" t="s">
        <v>1150</v>
      </c>
      <c r="C38" s="993"/>
      <c r="D38" s="987"/>
      <c r="E38" s="784">
        <v>63788183.413510896</v>
      </c>
      <c r="F38" s="784">
        <v>47592507.505354844</v>
      </c>
      <c r="G38" s="784">
        <v>33673994.719335765</v>
      </c>
      <c r="H38" s="784">
        <v>2818086.6918690819</v>
      </c>
      <c r="I38" s="784">
        <v>689872.28522630397</v>
      </c>
      <c r="J38" s="784">
        <v>10410553.80892368</v>
      </c>
      <c r="K38" s="784">
        <v>16195675.908156075</v>
      </c>
      <c r="L38" s="784">
        <v>1035256.844874998</v>
      </c>
      <c r="M38" s="121"/>
      <c r="N38" s="121" t="s">
        <v>1150</v>
      </c>
      <c r="O38" s="993"/>
      <c r="P38" s="987"/>
      <c r="Q38" s="784">
        <v>277717.10434305901</v>
      </c>
      <c r="R38" s="784">
        <v>15160419.063281074</v>
      </c>
      <c r="S38" s="784">
        <v>14882701.958938012</v>
      </c>
      <c r="T38" s="784">
        <v>10102180.082232682</v>
      </c>
      <c r="U38" s="784">
        <v>459188.20079758158</v>
      </c>
      <c r="V38" s="784">
        <v>585743.09245374787</v>
      </c>
      <c r="W38" s="784">
        <v>309591.43968778983</v>
      </c>
      <c r="X38" s="784">
        <v>276151.65276595787</v>
      </c>
      <c r="Y38" s="784">
        <v>506113.84909846878</v>
      </c>
      <c r="Z38" s="784">
        <v>4241704.4325524783</v>
      </c>
    </row>
    <row r="39" spans="1:37" ht="18" customHeight="1">
      <c r="A39" s="121"/>
      <c r="B39" s="121" t="s">
        <v>1151</v>
      </c>
      <c r="C39" s="993"/>
      <c r="D39" s="987"/>
      <c r="E39" s="784">
        <v>153582651.26598758</v>
      </c>
      <c r="F39" s="784">
        <v>108376074.1826442</v>
      </c>
      <c r="G39" s="784">
        <v>75649394.694338337</v>
      </c>
      <c r="H39" s="784">
        <v>433629.33694487181</v>
      </c>
      <c r="I39" s="784">
        <v>2203005.7423915733</v>
      </c>
      <c r="J39" s="784">
        <v>30090044.408969395</v>
      </c>
      <c r="K39" s="784">
        <v>45206577.083343312</v>
      </c>
      <c r="L39" s="784">
        <v>2204001.6403391403</v>
      </c>
      <c r="M39" s="121"/>
      <c r="N39" s="121" t="s">
        <v>1151</v>
      </c>
      <c r="O39" s="993"/>
      <c r="P39" s="987"/>
      <c r="Q39" s="784">
        <v>984097.59260853229</v>
      </c>
      <c r="R39" s="784">
        <v>43002575.443004176</v>
      </c>
      <c r="S39" s="784">
        <v>42018477.850395635</v>
      </c>
      <c r="T39" s="784">
        <v>30346073.894639626</v>
      </c>
      <c r="U39" s="784">
        <v>2040324.0210452615</v>
      </c>
      <c r="V39" s="784">
        <v>961715.80090492545</v>
      </c>
      <c r="W39" s="784">
        <v>201530.46452018138</v>
      </c>
      <c r="X39" s="784">
        <v>760185.3363847452</v>
      </c>
      <c r="Y39" s="784">
        <v>4026659.0638642083</v>
      </c>
      <c r="Z39" s="784">
        <v>12697023.197670031</v>
      </c>
    </row>
    <row r="40" spans="1:37" ht="18" customHeight="1">
      <c r="A40" s="121"/>
      <c r="B40" s="121" t="s">
        <v>1152</v>
      </c>
      <c r="C40" s="993"/>
      <c r="D40" s="987"/>
      <c r="E40" s="784">
        <v>43545586.301678449</v>
      </c>
      <c r="F40" s="784">
        <v>33511965.904882926</v>
      </c>
      <c r="G40" s="784">
        <v>25191672.357979696</v>
      </c>
      <c r="H40" s="784">
        <v>1600989.729285182</v>
      </c>
      <c r="I40" s="784">
        <v>280049.77095352439</v>
      </c>
      <c r="J40" s="784">
        <v>6439254.0466644857</v>
      </c>
      <c r="K40" s="784">
        <v>10033620.396795534</v>
      </c>
      <c r="L40" s="784">
        <v>654389.29019448638</v>
      </c>
      <c r="M40" s="121"/>
      <c r="N40" s="121" t="s">
        <v>1152</v>
      </c>
      <c r="O40" s="993"/>
      <c r="P40" s="987"/>
      <c r="Q40" s="784">
        <v>248248.68223515156</v>
      </c>
      <c r="R40" s="784">
        <v>9379231.1066010594</v>
      </c>
      <c r="S40" s="784">
        <v>9130982.424365906</v>
      </c>
      <c r="T40" s="784">
        <v>6339960.0030667791</v>
      </c>
      <c r="U40" s="784">
        <v>623341.39640521456</v>
      </c>
      <c r="V40" s="784">
        <v>352738.35412549763</v>
      </c>
      <c r="W40" s="784">
        <v>179878.50037198165</v>
      </c>
      <c r="X40" s="784">
        <v>172859.85375351601</v>
      </c>
      <c r="Y40" s="784">
        <v>613893.93999623833</v>
      </c>
      <c r="Z40" s="784">
        <v>2428836.6107646544</v>
      </c>
    </row>
    <row r="41" spans="1:37" ht="18" customHeight="1">
      <c r="A41" s="121"/>
      <c r="B41" s="121" t="s">
        <v>1153</v>
      </c>
      <c r="C41" s="993"/>
      <c r="D41" s="987"/>
      <c r="E41" s="784">
        <v>39774061.565001585</v>
      </c>
      <c r="F41" s="784">
        <v>30311619.438733362</v>
      </c>
      <c r="G41" s="784">
        <v>21257447.648982916</v>
      </c>
      <c r="H41" s="784">
        <v>1342428.8514927393</v>
      </c>
      <c r="I41" s="784">
        <v>167310.41070606033</v>
      </c>
      <c r="J41" s="784">
        <v>7544432.5275516482</v>
      </c>
      <c r="K41" s="784">
        <v>9462442.126268236</v>
      </c>
      <c r="L41" s="784">
        <v>477234.04209038999</v>
      </c>
      <c r="M41" s="121"/>
      <c r="N41" s="121" t="s">
        <v>1153</v>
      </c>
      <c r="O41" s="993"/>
      <c r="P41" s="987"/>
      <c r="Q41" s="784">
        <v>142671.61042755019</v>
      </c>
      <c r="R41" s="784">
        <v>8985208.0841778405</v>
      </c>
      <c r="S41" s="784">
        <v>8842536.4737502988</v>
      </c>
      <c r="T41" s="784">
        <v>7165422.5573426187</v>
      </c>
      <c r="U41" s="784">
        <v>129864.95616731049</v>
      </c>
      <c r="V41" s="784">
        <v>294231.26739365741</v>
      </c>
      <c r="W41" s="784">
        <v>128077.33532764296</v>
      </c>
      <c r="X41" s="784">
        <v>166153.93206601456</v>
      </c>
      <c r="Y41" s="784">
        <v>687259.89505581127</v>
      </c>
      <c r="Z41" s="784">
        <v>1940277.5879025175</v>
      </c>
    </row>
    <row r="42" spans="1:37" ht="18" customHeight="1">
      <c r="A42" s="121"/>
      <c r="B42" s="661" t="s">
        <v>25</v>
      </c>
      <c r="C42" s="993"/>
      <c r="D42" s="987"/>
      <c r="E42" s="784">
        <v>129258942.38291854</v>
      </c>
      <c r="F42" s="784">
        <v>99014233.017512381</v>
      </c>
      <c r="G42" s="784">
        <v>78218837.377737492</v>
      </c>
      <c r="H42" s="784">
        <v>3541252.8839117042</v>
      </c>
      <c r="I42" s="784">
        <v>818820.29919292463</v>
      </c>
      <c r="J42" s="784">
        <v>16435322.456670132</v>
      </c>
      <c r="K42" s="784">
        <v>30244709.365406215</v>
      </c>
      <c r="L42" s="784">
        <v>1846798.1926204939</v>
      </c>
      <c r="M42" s="121"/>
      <c r="N42" s="661" t="s">
        <v>25</v>
      </c>
      <c r="O42" s="993"/>
      <c r="P42" s="987"/>
      <c r="Q42" s="784">
        <v>592471.28925407829</v>
      </c>
      <c r="R42" s="784">
        <v>28397911.172785711</v>
      </c>
      <c r="S42" s="784">
        <v>27805439.88353163</v>
      </c>
      <c r="T42" s="784">
        <v>19732722.942026891</v>
      </c>
      <c r="U42" s="784">
        <v>796306.63141579984</v>
      </c>
      <c r="V42" s="784">
        <v>920720.72745566</v>
      </c>
      <c r="W42" s="784">
        <v>517460.16014126944</v>
      </c>
      <c r="X42" s="784">
        <v>403260.56731439033</v>
      </c>
      <c r="Y42" s="784">
        <v>2902999.8726429334</v>
      </c>
      <c r="Z42" s="784">
        <v>9258689.4552762229</v>
      </c>
    </row>
    <row r="43" spans="1:37" ht="18" customHeight="1">
      <c r="A43" s="121"/>
      <c r="B43" s="121" t="s">
        <v>1136</v>
      </c>
      <c r="C43" s="993"/>
      <c r="D43" s="987"/>
      <c r="E43" s="784">
        <v>86251421.343576193</v>
      </c>
      <c r="F43" s="784">
        <v>63785688.465604663</v>
      </c>
      <c r="G43" s="784">
        <v>53014058.204833627</v>
      </c>
      <c r="H43" s="784">
        <v>972673.06944630563</v>
      </c>
      <c r="I43" s="784">
        <v>451710.62644888047</v>
      </c>
      <c r="J43" s="784">
        <v>9347246.5648758225</v>
      </c>
      <c r="K43" s="784">
        <v>22465732.877971459</v>
      </c>
      <c r="L43" s="784">
        <v>953756.87642829889</v>
      </c>
      <c r="M43" s="121"/>
      <c r="N43" s="121" t="s">
        <v>1136</v>
      </c>
      <c r="O43" s="993"/>
      <c r="P43" s="987"/>
      <c r="Q43" s="784">
        <v>382497.46865545138</v>
      </c>
      <c r="R43" s="784">
        <v>21511976.001543157</v>
      </c>
      <c r="S43" s="784">
        <v>21129478.532887705</v>
      </c>
      <c r="T43" s="784">
        <v>15279303.696061982</v>
      </c>
      <c r="U43" s="784">
        <v>659098.3946144596</v>
      </c>
      <c r="V43" s="784">
        <v>563873.0424834321</v>
      </c>
      <c r="W43" s="784">
        <v>384169.55379619828</v>
      </c>
      <c r="X43" s="784">
        <v>179703.48868723382</v>
      </c>
      <c r="Y43" s="784">
        <v>2840696.8170856796</v>
      </c>
      <c r="Z43" s="784">
        <v>7467900.2168135038</v>
      </c>
    </row>
    <row r="44" spans="1:37" ht="18" customHeight="1">
      <c r="A44" s="121"/>
      <c r="B44" s="121" t="s">
        <v>1137</v>
      </c>
      <c r="C44" s="993"/>
      <c r="D44" s="987"/>
      <c r="E44" s="784">
        <v>43007521.039342493</v>
      </c>
      <c r="F44" s="784">
        <v>35228544.551907711</v>
      </c>
      <c r="G44" s="784">
        <v>25204779.172904</v>
      </c>
      <c r="H44" s="784">
        <v>2568579.8144653984</v>
      </c>
      <c r="I44" s="784">
        <v>367109.67274404451</v>
      </c>
      <c r="J44" s="784">
        <v>7088075.8917943025</v>
      </c>
      <c r="K44" s="784">
        <v>7778976.4874347588</v>
      </c>
      <c r="L44" s="784">
        <v>893041.31619219482</v>
      </c>
      <c r="M44" s="121"/>
      <c r="N44" s="121" t="s">
        <v>1137</v>
      </c>
      <c r="O44" s="993"/>
      <c r="P44" s="987"/>
      <c r="Q44" s="784">
        <v>209973.82059862718</v>
      </c>
      <c r="R44" s="784">
        <v>6885935.1712425677</v>
      </c>
      <c r="S44" s="784">
        <v>6675961.3506439384</v>
      </c>
      <c r="T44" s="784">
        <v>4453419.2459649043</v>
      </c>
      <c r="U44" s="784">
        <v>137208.23680134013</v>
      </c>
      <c r="V44" s="784">
        <v>356847.68497222749</v>
      </c>
      <c r="W44" s="784">
        <v>133290.6063450712</v>
      </c>
      <c r="X44" s="784">
        <v>223557.0786271563</v>
      </c>
      <c r="Y44" s="784">
        <v>62303.055557255473</v>
      </c>
      <c r="Z44" s="784">
        <v>1790789.2384627215</v>
      </c>
    </row>
    <row r="45" spans="1:37" ht="18" customHeight="1">
      <c r="A45" s="121"/>
      <c r="B45" s="661" t="s">
        <v>26</v>
      </c>
      <c r="C45" s="993"/>
      <c r="D45" s="987"/>
      <c r="E45" s="784">
        <v>146544384.79838806</v>
      </c>
      <c r="F45" s="784">
        <v>112332183.0978424</v>
      </c>
      <c r="G45" s="784">
        <v>76422262.894347414</v>
      </c>
      <c r="H45" s="784">
        <v>3202721.4633875065</v>
      </c>
      <c r="I45" s="784">
        <v>1663237.3561512963</v>
      </c>
      <c r="J45" s="784">
        <v>31043961.383956376</v>
      </c>
      <c r="K45" s="784">
        <v>34212201.700545378</v>
      </c>
      <c r="L45" s="784">
        <v>2545253.4355405611</v>
      </c>
      <c r="M45" s="121"/>
      <c r="N45" s="661" t="s">
        <v>26</v>
      </c>
      <c r="O45" s="993"/>
      <c r="P45" s="987"/>
      <c r="Q45" s="784">
        <v>630897.01999000448</v>
      </c>
      <c r="R45" s="784">
        <v>31666948.265004829</v>
      </c>
      <c r="S45" s="784">
        <v>31036051.245014802</v>
      </c>
      <c r="T45" s="784">
        <v>22149962.537934575</v>
      </c>
      <c r="U45" s="784">
        <v>991189.42595707788</v>
      </c>
      <c r="V45" s="784">
        <v>1016246.9299427801</v>
      </c>
      <c r="W45" s="784">
        <v>323146.88599904667</v>
      </c>
      <c r="X45" s="784">
        <v>693100.04394373449</v>
      </c>
      <c r="Y45" s="784">
        <v>2558806.9095981298</v>
      </c>
      <c r="Z45" s="784">
        <v>9437459.2607785091</v>
      </c>
    </row>
    <row r="46" spans="1:37" ht="18" customHeight="1">
      <c r="A46" s="121"/>
      <c r="B46" s="121" t="s">
        <v>1138</v>
      </c>
      <c r="C46" s="991"/>
      <c r="D46" s="967"/>
      <c r="E46" s="784">
        <v>37783517.708491728</v>
      </c>
      <c r="F46" s="784">
        <v>29390155.714518093</v>
      </c>
      <c r="G46" s="784">
        <v>20357651.515410375</v>
      </c>
      <c r="H46" s="784">
        <v>984864.11392382742</v>
      </c>
      <c r="I46" s="784">
        <v>242909.26519062821</v>
      </c>
      <c r="J46" s="784">
        <v>7804730.8199932687</v>
      </c>
      <c r="K46" s="784">
        <v>8393361.9939736463</v>
      </c>
      <c r="L46" s="784">
        <v>597576.67497968359</v>
      </c>
      <c r="M46" s="121"/>
      <c r="N46" s="121" t="s">
        <v>1138</v>
      </c>
      <c r="O46" s="991"/>
      <c r="P46" s="967"/>
      <c r="Q46" s="784">
        <v>140713.39164374099</v>
      </c>
      <c r="R46" s="784">
        <v>7795785.3189939642</v>
      </c>
      <c r="S46" s="784">
        <v>7655071.9273502221</v>
      </c>
      <c r="T46" s="784">
        <v>5554115.0511516482</v>
      </c>
      <c r="U46" s="784">
        <v>277293.7706020918</v>
      </c>
      <c r="V46" s="784">
        <v>244258.52616635128</v>
      </c>
      <c r="W46" s="784">
        <v>94531.933604906662</v>
      </c>
      <c r="X46" s="784">
        <v>149726.59256144453</v>
      </c>
      <c r="Y46" s="784">
        <v>246631.58947721639</v>
      </c>
      <c r="Z46" s="784">
        <v>1826036.1689073509</v>
      </c>
    </row>
    <row r="47" spans="1:37" ht="18" customHeight="1">
      <c r="A47" s="121"/>
      <c r="B47" s="121" t="s">
        <v>1139</v>
      </c>
      <c r="C47" s="991"/>
      <c r="D47" s="967"/>
      <c r="E47" s="784">
        <v>78167606.648358807</v>
      </c>
      <c r="F47" s="784">
        <v>60729066.204362564</v>
      </c>
      <c r="G47" s="784">
        <v>39962054.63052839</v>
      </c>
      <c r="H47" s="784">
        <v>1568103.022824252</v>
      </c>
      <c r="I47" s="784">
        <v>1060733.8965685179</v>
      </c>
      <c r="J47" s="784">
        <v>18138174.654441357</v>
      </c>
      <c r="K47" s="784">
        <v>17438540.443996292</v>
      </c>
      <c r="L47" s="784">
        <v>1417307.8881428409</v>
      </c>
      <c r="M47" s="121"/>
      <c r="N47" s="121" t="s">
        <v>1139</v>
      </c>
      <c r="O47" s="991"/>
      <c r="P47" s="967"/>
      <c r="Q47" s="784">
        <v>357805.46176127164</v>
      </c>
      <c r="R47" s="784">
        <v>16021232.555853449</v>
      </c>
      <c r="S47" s="784">
        <v>15663427.094092187</v>
      </c>
      <c r="T47" s="784">
        <v>12455494.989803487</v>
      </c>
      <c r="U47" s="784">
        <v>570541.56266660488</v>
      </c>
      <c r="V47" s="784">
        <v>553869.98973141715</v>
      </c>
      <c r="W47" s="784">
        <v>152630.29256635136</v>
      </c>
      <c r="X47" s="784">
        <v>401239.69716506574</v>
      </c>
      <c r="Y47" s="784">
        <v>2177671.2856136174</v>
      </c>
      <c r="Z47" s="784">
        <v>4261191.8375042928</v>
      </c>
    </row>
    <row r="48" spans="1:37" ht="18" customHeight="1">
      <c r="A48" s="121"/>
      <c r="B48" s="121" t="s">
        <v>1140</v>
      </c>
      <c r="C48" s="991"/>
      <c r="D48" s="967"/>
      <c r="E48" s="784">
        <v>30593260.441537343</v>
      </c>
      <c r="F48" s="784">
        <v>22212961.178961914</v>
      </c>
      <c r="G48" s="784">
        <v>16102556.748408603</v>
      </c>
      <c r="H48" s="784">
        <v>649754.32663942652</v>
      </c>
      <c r="I48" s="784">
        <v>359594.19439215137</v>
      </c>
      <c r="J48" s="784">
        <v>5101055.909521725</v>
      </c>
      <c r="K48" s="784">
        <v>8380299.2625754448</v>
      </c>
      <c r="L48" s="784">
        <v>530368.87241803436</v>
      </c>
      <c r="M48" s="121"/>
      <c r="N48" s="121" t="s">
        <v>1140</v>
      </c>
      <c r="O48" s="991"/>
      <c r="P48" s="967"/>
      <c r="Q48" s="784">
        <v>132378.16658499144</v>
      </c>
      <c r="R48" s="784">
        <v>7849930.3901574053</v>
      </c>
      <c r="S48" s="784">
        <v>7717552.2235724144</v>
      </c>
      <c r="T48" s="784">
        <v>4140352.4969794522</v>
      </c>
      <c r="U48" s="784">
        <v>143354.09268838135</v>
      </c>
      <c r="V48" s="784">
        <v>218118.41404501305</v>
      </c>
      <c r="W48" s="784">
        <v>75984.659827788593</v>
      </c>
      <c r="X48" s="784">
        <v>142133.75421722434</v>
      </c>
      <c r="Y48" s="784">
        <v>134504.0345072959</v>
      </c>
      <c r="Z48" s="784">
        <v>3350231.2543668668</v>
      </c>
    </row>
    <row r="49" spans="1:26" ht="18" customHeight="1">
      <c r="A49" s="121"/>
      <c r="B49" s="661" t="s">
        <v>28</v>
      </c>
      <c r="C49" s="991"/>
      <c r="D49" s="967"/>
      <c r="E49" s="784">
        <v>13590471.309375985</v>
      </c>
      <c r="F49" s="784">
        <v>10215796.146299547</v>
      </c>
      <c r="G49" s="784">
        <v>6290231.5293897809</v>
      </c>
      <c r="H49" s="784">
        <v>843352.52908657875</v>
      </c>
      <c r="I49" s="784">
        <v>36778.070670728928</v>
      </c>
      <c r="J49" s="784">
        <v>3045434.017152457</v>
      </c>
      <c r="K49" s="784">
        <v>3374675.163076438</v>
      </c>
      <c r="L49" s="784">
        <v>271238.26946177741</v>
      </c>
      <c r="M49" s="121"/>
      <c r="N49" s="661" t="s">
        <v>28</v>
      </c>
      <c r="O49" s="991"/>
      <c r="P49" s="967"/>
      <c r="Q49" s="784">
        <v>113134.71650526724</v>
      </c>
      <c r="R49" s="784">
        <v>3103436.8936146586</v>
      </c>
      <c r="S49" s="784">
        <v>2990302.1771093933</v>
      </c>
      <c r="T49" s="784">
        <v>1960601.21597298</v>
      </c>
      <c r="U49" s="784">
        <v>67158.240501413587</v>
      </c>
      <c r="V49" s="784">
        <v>74964.706498314787</v>
      </c>
      <c r="W49" s="784">
        <v>19403.627757795482</v>
      </c>
      <c r="X49" s="784">
        <v>55561.078740519282</v>
      </c>
      <c r="Y49" s="784">
        <v>68626.922308987065</v>
      </c>
      <c r="Z49" s="784">
        <v>956204.93644567207</v>
      </c>
    </row>
    <row r="50" spans="1:26" ht="18" customHeight="1">
      <c r="A50" s="1049" t="s">
        <v>29</v>
      </c>
      <c r="B50" s="1049"/>
      <c r="C50" s="991"/>
      <c r="D50" s="967"/>
      <c r="E50" s="784">
        <v>5622831.2688349951</v>
      </c>
      <c r="F50" s="784">
        <v>4250143.6958065005</v>
      </c>
      <c r="G50" s="784">
        <v>3235739.3968810341</v>
      </c>
      <c r="H50" s="785">
        <v>0</v>
      </c>
      <c r="I50" s="784">
        <v>22469.876063707834</v>
      </c>
      <c r="J50" s="784">
        <v>991934.4228617578</v>
      </c>
      <c r="K50" s="784">
        <v>1372687.5730284927</v>
      </c>
      <c r="L50" s="784">
        <v>249754.43767635629</v>
      </c>
      <c r="M50" s="1049" t="s">
        <v>29</v>
      </c>
      <c r="N50" s="1049"/>
      <c r="O50" s="991"/>
      <c r="P50" s="967"/>
      <c r="Q50" s="784">
        <v>11788.432817995921</v>
      </c>
      <c r="R50" s="784">
        <v>1122933.1353521363</v>
      </c>
      <c r="S50" s="784">
        <v>1111144.7025341406</v>
      </c>
      <c r="T50" s="784">
        <v>807511.13292533054</v>
      </c>
      <c r="U50" s="784">
        <v>4557.2037767404327</v>
      </c>
      <c r="V50" s="784">
        <v>12537.256563619727</v>
      </c>
      <c r="W50" s="784">
        <v>6609.2386478851513</v>
      </c>
      <c r="X50" s="784">
        <v>5928.0179157345765</v>
      </c>
      <c r="Y50" s="784">
        <v>2335.0710351946809</v>
      </c>
      <c r="Z50" s="784">
        <v>288874.18030364456</v>
      </c>
    </row>
    <row r="51" spans="1:26" ht="18" customHeight="1">
      <c r="A51" s="1045" t="s">
        <v>152</v>
      </c>
      <c r="B51" s="1045"/>
      <c r="C51" s="1045"/>
      <c r="D51" s="987"/>
      <c r="E51" s="784"/>
      <c r="F51" s="784"/>
      <c r="G51" s="784"/>
      <c r="H51" s="784"/>
      <c r="I51" s="784"/>
      <c r="J51" s="784"/>
      <c r="K51" s="784"/>
      <c r="L51" s="784"/>
      <c r="M51" s="1045" t="s">
        <v>152</v>
      </c>
      <c r="N51" s="1045"/>
      <c r="O51" s="1045"/>
      <c r="P51" s="987"/>
      <c r="Q51" s="784"/>
      <c r="R51" s="784"/>
      <c r="S51" s="784"/>
      <c r="T51" s="784"/>
      <c r="U51" s="784"/>
      <c r="V51" s="784"/>
      <c r="W51" s="784"/>
      <c r="X51" s="784"/>
      <c r="Y51" s="784"/>
      <c r="Z51" s="784"/>
    </row>
    <row r="52" spans="1:26" ht="18" customHeight="1">
      <c r="A52" s="1049" t="s">
        <v>30</v>
      </c>
      <c r="B52" s="1049" t="s">
        <v>30</v>
      </c>
      <c r="C52" s="647"/>
      <c r="D52" s="987"/>
      <c r="E52" s="784">
        <v>313678006.87518668</v>
      </c>
      <c r="F52" s="784">
        <v>241218556.40267211</v>
      </c>
      <c r="G52" s="784">
        <v>176565150.77908364</v>
      </c>
      <c r="H52" s="784">
        <v>4363632.6656709341</v>
      </c>
      <c r="I52" s="784">
        <v>3708112.2095498466</v>
      </c>
      <c r="J52" s="784">
        <v>56581660.748367518</v>
      </c>
      <c r="K52" s="784">
        <v>72459450.472514033</v>
      </c>
      <c r="L52" s="784">
        <v>5352559.2757472135</v>
      </c>
      <c r="M52" s="1049" t="s">
        <v>30</v>
      </c>
      <c r="N52" s="1049" t="s">
        <v>30</v>
      </c>
      <c r="O52" s="647"/>
      <c r="P52" s="987"/>
      <c r="Q52" s="784">
        <v>1433405.9210468102</v>
      </c>
      <c r="R52" s="784">
        <v>67106891.196766853</v>
      </c>
      <c r="S52" s="784">
        <v>65673485.275719881</v>
      </c>
      <c r="T52" s="784">
        <v>47812417.539379276</v>
      </c>
      <c r="U52" s="784">
        <v>2813529.1740737627</v>
      </c>
      <c r="V52" s="784">
        <v>2060218.4664955358</v>
      </c>
      <c r="W52" s="784">
        <v>792764.20198718866</v>
      </c>
      <c r="X52" s="784">
        <v>1267454.2645083473</v>
      </c>
      <c r="Y52" s="784">
        <v>3332271.1355004357</v>
      </c>
      <c r="Z52" s="784">
        <v>16319591.231271746</v>
      </c>
    </row>
    <row r="53" spans="1:26" ht="18" customHeight="1">
      <c r="A53" s="661"/>
      <c r="B53" s="661" t="s">
        <v>31</v>
      </c>
      <c r="C53" s="661"/>
      <c r="D53" s="987"/>
      <c r="E53" s="784">
        <v>139317423.76749489</v>
      </c>
      <c r="F53" s="784">
        <v>107177374.64457105</v>
      </c>
      <c r="G53" s="784">
        <v>76504085.963900909</v>
      </c>
      <c r="H53" s="784">
        <v>1597902.4087166458</v>
      </c>
      <c r="I53" s="784">
        <v>2092571.7602519735</v>
      </c>
      <c r="J53" s="784">
        <v>26982814.511701558</v>
      </c>
      <c r="K53" s="784">
        <v>32140049.122923903</v>
      </c>
      <c r="L53" s="784">
        <v>2982520.7408439093</v>
      </c>
      <c r="M53" s="661"/>
      <c r="N53" s="661" t="s">
        <v>31</v>
      </c>
      <c r="O53" s="661"/>
      <c r="P53" s="987"/>
      <c r="Q53" s="784">
        <v>617403.23315861891</v>
      </c>
      <c r="R53" s="784">
        <v>29157528.382079985</v>
      </c>
      <c r="S53" s="784">
        <v>28540125.148921348</v>
      </c>
      <c r="T53" s="784">
        <v>21464852.409036666</v>
      </c>
      <c r="U53" s="784">
        <v>956956.14365446474</v>
      </c>
      <c r="V53" s="784">
        <v>1157237.0919992367</v>
      </c>
      <c r="W53" s="784">
        <v>579831.86720706092</v>
      </c>
      <c r="X53" s="784">
        <v>577405.22479217628</v>
      </c>
      <c r="Y53" s="784">
        <v>881022.26542853075</v>
      </c>
      <c r="Z53" s="784">
        <v>5842101.7696595136</v>
      </c>
    </row>
    <row r="54" spans="1:26" ht="18" customHeight="1">
      <c r="A54" s="661"/>
      <c r="B54" s="661" t="s">
        <v>32</v>
      </c>
      <c r="C54" s="661"/>
      <c r="D54" s="987"/>
      <c r="E54" s="784">
        <v>83611127.415816024</v>
      </c>
      <c r="F54" s="784">
        <v>64282436.105146453</v>
      </c>
      <c r="G54" s="784">
        <v>45278922.591950648</v>
      </c>
      <c r="H54" s="784">
        <v>1767617.6539975009</v>
      </c>
      <c r="I54" s="784">
        <v>780983.70561185479</v>
      </c>
      <c r="J54" s="784">
        <v>16454912.15358647</v>
      </c>
      <c r="K54" s="784">
        <v>19328691.310669478</v>
      </c>
      <c r="L54" s="784">
        <v>1522370.9497403868</v>
      </c>
      <c r="M54" s="661"/>
      <c r="N54" s="661" t="s">
        <v>32</v>
      </c>
      <c r="O54" s="661"/>
      <c r="P54" s="987"/>
      <c r="Q54" s="784">
        <v>394673.55827368418</v>
      </c>
      <c r="R54" s="784">
        <v>17806320.360929109</v>
      </c>
      <c r="S54" s="784">
        <v>17411646.80265541</v>
      </c>
      <c r="T54" s="784">
        <v>13137325.557270987</v>
      </c>
      <c r="U54" s="784">
        <v>1051957.1051993822</v>
      </c>
      <c r="V54" s="784">
        <v>515716.98077099881</v>
      </c>
      <c r="W54" s="784">
        <v>122212.99419330774</v>
      </c>
      <c r="X54" s="784">
        <v>393503.98657769139</v>
      </c>
      <c r="Y54" s="784">
        <v>1064469.8770651068</v>
      </c>
      <c r="Z54" s="784">
        <v>3771117.0364791695</v>
      </c>
    </row>
    <row r="55" spans="1:26" ht="18" customHeight="1">
      <c r="A55" s="661"/>
      <c r="B55" s="661" t="s">
        <v>33</v>
      </c>
      <c r="C55" s="661"/>
      <c r="D55" s="987"/>
      <c r="E55" s="784">
        <v>90749455.69187519</v>
      </c>
      <c r="F55" s="784">
        <v>69758745.652954534</v>
      </c>
      <c r="G55" s="784">
        <v>54782142.22323209</v>
      </c>
      <c r="H55" s="784">
        <v>998112.60295678698</v>
      </c>
      <c r="I55" s="784">
        <v>834556.74368601863</v>
      </c>
      <c r="J55" s="784">
        <v>13143934.083079629</v>
      </c>
      <c r="K55" s="784">
        <v>20990710.038920548</v>
      </c>
      <c r="L55" s="784">
        <v>847667.58516291471</v>
      </c>
      <c r="M55" s="661"/>
      <c r="N55" s="661" t="s">
        <v>33</v>
      </c>
      <c r="O55" s="661"/>
      <c r="P55" s="987"/>
      <c r="Q55" s="784">
        <v>421329.12961450848</v>
      </c>
      <c r="R55" s="784">
        <v>20143042.453757662</v>
      </c>
      <c r="S55" s="784">
        <v>19721713.324143142</v>
      </c>
      <c r="T55" s="784">
        <v>13210239.573071646</v>
      </c>
      <c r="U55" s="784">
        <v>804615.92521991709</v>
      </c>
      <c r="V55" s="784">
        <v>387264.39372530044</v>
      </c>
      <c r="W55" s="784">
        <v>90719.34058681973</v>
      </c>
      <c r="X55" s="784">
        <v>296545.0531384811</v>
      </c>
      <c r="Y55" s="784">
        <v>1386778.9930067975</v>
      </c>
      <c r="Z55" s="784">
        <v>6706372.4251330849</v>
      </c>
    </row>
    <row r="56" spans="1:26" ht="18" customHeight="1" thickBot="1">
      <c r="A56" s="1050" t="s">
        <v>34</v>
      </c>
      <c r="B56" s="1050"/>
      <c r="C56" s="662"/>
      <c r="D56" s="994"/>
      <c r="E56" s="623">
        <v>282029105.43050992</v>
      </c>
      <c r="F56" s="623">
        <v>204385966.58640429</v>
      </c>
      <c r="G56" s="623">
        <v>143374429.8399089</v>
      </c>
      <c r="H56" s="623">
        <v>9418828.8203067351</v>
      </c>
      <c r="I56" s="623">
        <v>2173431.6018062774</v>
      </c>
      <c r="J56" s="623">
        <v>49419276.324382298</v>
      </c>
      <c r="K56" s="623">
        <v>77643138.844105631</v>
      </c>
      <c r="L56" s="623">
        <v>3931366.8770509912</v>
      </c>
      <c r="M56" s="1050" t="s">
        <v>34</v>
      </c>
      <c r="N56" s="1050"/>
      <c r="O56" s="662"/>
      <c r="P56" s="994"/>
      <c r="Q56" s="623">
        <v>1567620.5271348283</v>
      </c>
      <c r="R56" s="623">
        <v>73711771.96705471</v>
      </c>
      <c r="S56" s="623">
        <v>72144151.439919844</v>
      </c>
      <c r="T56" s="623">
        <v>50792016.82676214</v>
      </c>
      <c r="U56" s="623">
        <v>2298400.9019926381</v>
      </c>
      <c r="V56" s="623">
        <v>2158679.6688426668</v>
      </c>
      <c r="W56" s="623">
        <v>892933.45046640397</v>
      </c>
      <c r="X56" s="623">
        <v>1265746.2183762609</v>
      </c>
      <c r="Y56" s="623">
        <v>8034424.3880995344</v>
      </c>
      <c r="Z56" s="623">
        <v>24929478.430422019</v>
      </c>
    </row>
    <row r="57" spans="1:26" s="104" customFormat="1">
      <c r="A57" s="105"/>
      <c r="B57" s="105"/>
      <c r="C57" s="105"/>
      <c r="D57" s="105"/>
      <c r="E57" s="105"/>
      <c r="F57" s="105"/>
      <c r="G57" s="105"/>
      <c r="H57" s="995"/>
    </row>
    <row r="64" spans="1:26">
      <c r="B64" s="121" t="s">
        <v>1141</v>
      </c>
      <c r="E64" s="974">
        <f>E40+E41</f>
        <v>83319647.866680026</v>
      </c>
      <c r="F64" s="974">
        <f t="shared" ref="F64:Z64" si="0">F40+F41</f>
        <v>63823585.343616292</v>
      </c>
      <c r="G64" s="974">
        <f t="shared" si="0"/>
        <v>46449120.006962612</v>
      </c>
      <c r="H64" s="974">
        <f t="shared" si="0"/>
        <v>2943418.5807779212</v>
      </c>
      <c r="I64" s="974">
        <f t="shared" si="0"/>
        <v>447360.18165958475</v>
      </c>
      <c r="J64" s="974">
        <f t="shared" si="0"/>
        <v>13983686.574216135</v>
      </c>
      <c r="K64" s="974">
        <f t="shared" si="0"/>
        <v>19496062.523063771</v>
      </c>
      <c r="L64" s="974">
        <f t="shared" si="0"/>
        <v>1131623.3322848764</v>
      </c>
      <c r="M64" s="974"/>
      <c r="N64" s="121" t="s">
        <v>1141</v>
      </c>
      <c r="O64" s="974"/>
      <c r="P64" s="974"/>
      <c r="Q64" s="974">
        <f t="shared" si="0"/>
        <v>390920.29266270174</v>
      </c>
      <c r="R64" s="974">
        <f t="shared" si="0"/>
        <v>18364439.1907789</v>
      </c>
      <c r="S64" s="974">
        <f t="shared" si="0"/>
        <v>17973518.898116205</v>
      </c>
      <c r="T64" s="974">
        <f t="shared" si="0"/>
        <v>13505382.560409397</v>
      </c>
      <c r="U64" s="974">
        <f t="shared" si="0"/>
        <v>753206.35257252504</v>
      </c>
      <c r="V64" s="974">
        <f t="shared" si="0"/>
        <v>646969.6215191551</v>
      </c>
      <c r="W64" s="974">
        <f t="shared" si="0"/>
        <v>307955.83569962461</v>
      </c>
      <c r="X64" s="974">
        <f t="shared" si="0"/>
        <v>339013.7858195306</v>
      </c>
      <c r="Y64" s="974">
        <f t="shared" si="0"/>
        <v>1301153.8350520497</v>
      </c>
      <c r="Z64" s="974">
        <f t="shared" si="0"/>
        <v>4369114.1986671723</v>
      </c>
    </row>
  </sheetData>
  <mergeCells count="80">
    <mergeCell ref="H1:J1"/>
    <mergeCell ref="T1:V1"/>
    <mergeCell ref="M35:O35"/>
    <mergeCell ref="M29:O29"/>
    <mergeCell ref="Q3:Q5"/>
    <mergeCell ref="R4:R5"/>
    <mergeCell ref="M3:O5"/>
    <mergeCell ref="M8:O8"/>
    <mergeCell ref="V4:V5"/>
    <mergeCell ref="M6:O6"/>
    <mergeCell ref="M11:O11"/>
    <mergeCell ref="M22:O22"/>
    <mergeCell ref="M24:O24"/>
    <mergeCell ref="M25:O25"/>
    <mergeCell ref="Z3:Z5"/>
    <mergeCell ref="W4:W5"/>
    <mergeCell ref="S4:S5"/>
    <mergeCell ref="T3:T5"/>
    <mergeCell ref="U3:U5"/>
    <mergeCell ref="X4:X5"/>
    <mergeCell ref="Y3:Y5"/>
    <mergeCell ref="F3:G3"/>
    <mergeCell ref="E3:E5"/>
    <mergeCell ref="A3:C5"/>
    <mergeCell ref="M7:O7"/>
    <mergeCell ref="M10:O10"/>
    <mergeCell ref="L3:L5"/>
    <mergeCell ref="F4:F5"/>
    <mergeCell ref="A8:C8"/>
    <mergeCell ref="A7:C7"/>
    <mergeCell ref="A6:C6"/>
    <mergeCell ref="K3:K5"/>
    <mergeCell ref="G4:G5"/>
    <mergeCell ref="H4:H5"/>
    <mergeCell ref="I4:I5"/>
    <mergeCell ref="J4:J5"/>
    <mergeCell ref="H3:J3"/>
    <mergeCell ref="A18:C18"/>
    <mergeCell ref="M18:O18"/>
    <mergeCell ref="M14:O14"/>
    <mergeCell ref="M17:O17"/>
    <mergeCell ref="M19:O19"/>
    <mergeCell ref="A14:C14"/>
    <mergeCell ref="M15:O15"/>
    <mergeCell ref="A17:C17"/>
    <mergeCell ref="A11:C11"/>
    <mergeCell ref="M13:O13"/>
    <mergeCell ref="M9:O9"/>
    <mergeCell ref="M16:O16"/>
    <mergeCell ref="A12:C12"/>
    <mergeCell ref="A9:C9"/>
    <mergeCell ref="A13:C13"/>
    <mergeCell ref="A16:C16"/>
    <mergeCell ref="A15:C15"/>
    <mergeCell ref="M12:O12"/>
    <mergeCell ref="A10:C10"/>
    <mergeCell ref="A26:C26"/>
    <mergeCell ref="A35:C35"/>
    <mergeCell ref="A36:B36"/>
    <mergeCell ref="M36:N36"/>
    <mergeCell ref="A19:C19"/>
    <mergeCell ref="A29:C29"/>
    <mergeCell ref="M26:O26"/>
    <mergeCell ref="A20:C20"/>
    <mergeCell ref="A21:C21"/>
    <mergeCell ref="M21:O21"/>
    <mergeCell ref="M20:O20"/>
    <mergeCell ref="A22:C22"/>
    <mergeCell ref="A24:C24"/>
    <mergeCell ref="A23:C23"/>
    <mergeCell ref="A25:C25"/>
    <mergeCell ref="M23:O23"/>
    <mergeCell ref="A50:B50"/>
    <mergeCell ref="M50:N50"/>
    <mergeCell ref="A51:C51"/>
    <mergeCell ref="M51:O51"/>
    <mergeCell ref="M56:N56"/>
    <mergeCell ref="A52:B52"/>
    <mergeCell ref="A56:B56"/>
    <mergeCell ref="M52:N5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7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7" width="22.28515625" style="758" customWidth="1"/>
    <col min="8" max="12" width="18.28515625" style="758" customWidth="1"/>
    <col min="13" max="13" width="2.28515625" style="144" customWidth="1"/>
    <col min="14" max="14" width="18.7109375" style="144" customWidth="1"/>
    <col min="15" max="15" width="2.28515625" style="144" customWidth="1"/>
    <col min="16" max="16" width="1.7109375" style="145" customWidth="1"/>
    <col min="17" max="19" width="22.42578125" style="758" customWidth="1"/>
    <col min="20" max="24" width="15.28515625" style="758" customWidth="1"/>
    <col min="25" max="25" width="13.5703125" style="758" customWidth="1"/>
    <col min="26" max="26" width="15.28515625" style="758" customWidth="1"/>
    <col min="27" max="27" width="15.85546875" style="758" customWidth="1"/>
    <col min="28" max="16384" width="9.140625" style="758"/>
  </cols>
  <sheetData>
    <row r="1" spans="1:26" s="129" customFormat="1" ht="35.1" customHeight="1">
      <c r="A1" s="1179" t="s">
        <v>523</v>
      </c>
      <c r="B1" s="1179"/>
      <c r="C1" s="1179"/>
      <c r="D1" s="1179"/>
      <c r="E1" s="1179"/>
      <c r="F1" s="1179"/>
      <c r="G1" s="1179"/>
      <c r="H1" s="1180" t="s">
        <v>232</v>
      </c>
      <c r="I1" s="1180"/>
      <c r="J1" s="1180"/>
      <c r="K1" s="1180"/>
      <c r="L1" s="128"/>
      <c r="N1" s="962"/>
      <c r="O1" s="962"/>
      <c r="P1" s="962"/>
      <c r="Q1" s="962"/>
      <c r="R1" s="962"/>
      <c r="S1" s="681" t="s">
        <v>524</v>
      </c>
      <c r="T1" s="680" t="s">
        <v>233</v>
      </c>
      <c r="V1" s="128"/>
      <c r="W1" s="128"/>
      <c r="X1" s="128"/>
      <c r="Z1" s="128"/>
    </row>
    <row r="2" spans="1:26" ht="12.95" customHeight="1" thickBot="1">
      <c r="A2" s="757"/>
      <c r="B2" s="131"/>
      <c r="C2" s="131"/>
      <c r="D2" s="132"/>
      <c r="E2" s="757"/>
      <c r="F2" s="757"/>
      <c r="G2" s="757"/>
      <c r="H2" s="757"/>
      <c r="I2" s="757"/>
      <c r="J2" s="757"/>
      <c r="L2" s="184" t="s">
        <v>323</v>
      </c>
      <c r="M2" s="757"/>
      <c r="N2" s="131"/>
      <c r="O2" s="131"/>
      <c r="P2" s="132"/>
      <c r="Q2" s="757"/>
      <c r="R2" s="757"/>
      <c r="S2" s="757"/>
      <c r="T2" s="757"/>
      <c r="U2" s="757"/>
      <c r="V2" s="757"/>
      <c r="W2" s="757"/>
      <c r="X2" s="757"/>
      <c r="Z2" s="184" t="s">
        <v>323</v>
      </c>
    </row>
    <row r="3" spans="1:26" s="965" customFormat="1" ht="15" customHeight="1">
      <c r="A3" s="1099" t="s">
        <v>1</v>
      </c>
      <c r="B3" s="1099"/>
      <c r="C3" s="1099"/>
      <c r="D3" s="664"/>
      <c r="E3" s="1162" t="s">
        <v>1247</v>
      </c>
      <c r="F3" s="1160" t="s">
        <v>493</v>
      </c>
      <c r="G3" s="1161"/>
      <c r="H3" s="1161" t="s">
        <v>491</v>
      </c>
      <c r="I3" s="1161"/>
      <c r="J3" s="1172"/>
      <c r="K3" s="1162" t="s">
        <v>1248</v>
      </c>
      <c r="L3" s="1162" t="s">
        <v>1249</v>
      </c>
      <c r="M3" s="1165" t="s">
        <v>18</v>
      </c>
      <c r="N3" s="1165"/>
      <c r="O3" s="1165"/>
      <c r="P3" s="677"/>
      <c r="Q3" s="1162" t="s">
        <v>1250</v>
      </c>
      <c r="R3" s="963" t="s">
        <v>162</v>
      </c>
      <c r="S3" s="964"/>
      <c r="T3" s="1176" t="s">
        <v>1251</v>
      </c>
      <c r="U3" s="1176" t="s">
        <v>69</v>
      </c>
      <c r="V3" s="183" t="s">
        <v>163</v>
      </c>
      <c r="W3" s="183"/>
      <c r="X3" s="183"/>
      <c r="Y3" s="1176" t="s">
        <v>1099</v>
      </c>
      <c r="Z3" s="1173" t="s">
        <v>1252</v>
      </c>
    </row>
    <row r="4" spans="1:26" s="965" customFormat="1" ht="15" customHeight="1">
      <c r="A4" s="1100"/>
      <c r="B4" s="1100"/>
      <c r="C4" s="1100"/>
      <c r="D4" s="664"/>
      <c r="E4" s="1163"/>
      <c r="F4" s="1168" t="s">
        <v>1253</v>
      </c>
      <c r="G4" s="1168" t="s">
        <v>164</v>
      </c>
      <c r="H4" s="1170" t="s">
        <v>165</v>
      </c>
      <c r="I4" s="1168" t="s">
        <v>166</v>
      </c>
      <c r="J4" s="1168" t="s">
        <v>75</v>
      </c>
      <c r="K4" s="1163"/>
      <c r="L4" s="1163"/>
      <c r="M4" s="1166"/>
      <c r="N4" s="1166"/>
      <c r="O4" s="1166"/>
      <c r="P4" s="677"/>
      <c r="Q4" s="1163"/>
      <c r="R4" s="1168" t="s">
        <v>1254</v>
      </c>
      <c r="S4" s="1163" t="s">
        <v>1255</v>
      </c>
      <c r="T4" s="1177"/>
      <c r="U4" s="1177"/>
      <c r="V4" s="1168" t="s">
        <v>1256</v>
      </c>
      <c r="W4" s="1168" t="s">
        <v>167</v>
      </c>
      <c r="X4" s="1168" t="s">
        <v>168</v>
      </c>
      <c r="Y4" s="1177"/>
      <c r="Z4" s="1174"/>
    </row>
    <row r="5" spans="1:26" s="965" customFormat="1" ht="48.75" customHeight="1">
      <c r="A5" s="1101"/>
      <c r="B5" s="1101"/>
      <c r="C5" s="1101"/>
      <c r="D5" s="666"/>
      <c r="E5" s="1164"/>
      <c r="F5" s="1164"/>
      <c r="G5" s="1164"/>
      <c r="H5" s="1171"/>
      <c r="I5" s="1164"/>
      <c r="J5" s="1164"/>
      <c r="K5" s="1164"/>
      <c r="L5" s="1164"/>
      <c r="M5" s="1167"/>
      <c r="N5" s="1167"/>
      <c r="O5" s="1167"/>
      <c r="P5" s="678"/>
      <c r="Q5" s="1164"/>
      <c r="R5" s="1164"/>
      <c r="S5" s="1164"/>
      <c r="T5" s="1171"/>
      <c r="U5" s="1171"/>
      <c r="V5" s="1164"/>
      <c r="W5" s="1164"/>
      <c r="X5" s="1164"/>
      <c r="Y5" s="1171"/>
      <c r="Z5" s="1175"/>
    </row>
    <row r="6" spans="1:26" s="137" customFormat="1" ht="12.75" hidden="1" customHeight="1">
      <c r="A6" s="1111" t="s">
        <v>779</v>
      </c>
      <c r="B6" s="1111"/>
      <c r="C6" s="1111"/>
      <c r="D6" s="18"/>
      <c r="E6" s="966">
        <v>603026494</v>
      </c>
      <c r="F6" s="966">
        <v>366887005</v>
      </c>
      <c r="G6" s="966">
        <v>297312785</v>
      </c>
      <c r="H6" s="966">
        <v>21222252</v>
      </c>
      <c r="I6" s="966">
        <v>4500331</v>
      </c>
      <c r="J6" s="966">
        <v>43851636.899999999</v>
      </c>
      <c r="K6" s="966">
        <v>7397119.3099999996</v>
      </c>
      <c r="L6" s="966">
        <v>236139489</v>
      </c>
      <c r="M6" s="1111" t="s">
        <v>779</v>
      </c>
      <c r="N6" s="1111"/>
      <c r="O6" s="1111"/>
      <c r="P6" s="18"/>
      <c r="Q6" s="135">
        <v>2299001.11</v>
      </c>
      <c r="R6" s="136">
        <v>228742370</v>
      </c>
      <c r="S6" s="136">
        <v>226443369</v>
      </c>
      <c r="T6" s="136">
        <v>134398980</v>
      </c>
      <c r="U6" s="136">
        <v>11891464.9</v>
      </c>
      <c r="V6" s="136">
        <v>6997825.3099999996</v>
      </c>
      <c r="W6" s="136">
        <v>251483.7</v>
      </c>
      <c r="X6" s="136">
        <v>6746341.6100000003</v>
      </c>
      <c r="Z6" s="136">
        <v>73155098.799999997</v>
      </c>
    </row>
    <row r="7" spans="1:26" s="137" customFormat="1" ht="12.75" hidden="1" customHeight="1">
      <c r="A7" s="1112" t="s">
        <v>780</v>
      </c>
      <c r="B7" s="1112"/>
      <c r="C7" s="1112"/>
      <c r="D7" s="18"/>
      <c r="E7" s="966">
        <v>494994273.78068972</v>
      </c>
      <c r="F7" s="966">
        <v>340046639.55476731</v>
      </c>
      <c r="G7" s="966">
        <v>255463872.03214708</v>
      </c>
      <c r="H7" s="966">
        <v>17975320.034642551</v>
      </c>
      <c r="I7" s="966">
        <v>3606197.8578925608</v>
      </c>
      <c r="J7" s="966">
        <v>63001249.630084716</v>
      </c>
      <c r="K7" s="966">
        <v>7066145.0511511564</v>
      </c>
      <c r="L7" s="966">
        <v>154947634.2259225</v>
      </c>
      <c r="M7" s="1112" t="s">
        <v>780</v>
      </c>
      <c r="N7" s="1112"/>
      <c r="O7" s="1112"/>
      <c r="P7" s="18"/>
      <c r="Q7" s="138">
        <v>2206854.2624374982</v>
      </c>
      <c r="R7" s="139">
        <v>147881489.17477137</v>
      </c>
      <c r="S7" s="139">
        <v>145674634.91233367</v>
      </c>
      <c r="T7" s="139">
        <v>123272356.01038015</v>
      </c>
      <c r="U7" s="139">
        <v>17973285.063236322</v>
      </c>
      <c r="V7" s="139">
        <v>9251633.6598871574</v>
      </c>
      <c r="W7" s="139">
        <v>440490.24402083107</v>
      </c>
      <c r="X7" s="139">
        <v>8811143.4158663396</v>
      </c>
      <c r="Z7" s="139">
        <v>-4822639.8211698933</v>
      </c>
    </row>
    <row r="8" spans="1:26" s="137" customFormat="1" ht="12.75" hidden="1" customHeight="1">
      <c r="A8" s="1112" t="s">
        <v>1202</v>
      </c>
      <c r="B8" s="1112"/>
      <c r="C8" s="1112"/>
      <c r="D8" s="18"/>
      <c r="E8" s="966">
        <v>487002541</v>
      </c>
      <c r="F8" s="966">
        <v>362667797</v>
      </c>
      <c r="G8" s="966">
        <v>314489922</v>
      </c>
      <c r="H8" s="966">
        <v>2894189</v>
      </c>
      <c r="I8" s="966">
        <v>2739490</v>
      </c>
      <c r="J8" s="966">
        <v>42544196</v>
      </c>
      <c r="K8" s="966">
        <v>5071285</v>
      </c>
      <c r="L8" s="966">
        <v>124334744</v>
      </c>
      <c r="M8" s="1112" t="s">
        <v>1202</v>
      </c>
      <c r="N8" s="1112"/>
      <c r="O8" s="1112"/>
      <c r="P8" s="18"/>
      <c r="Q8" s="138">
        <v>2190135</v>
      </c>
      <c r="R8" s="139">
        <v>119263459</v>
      </c>
      <c r="S8" s="139">
        <v>117073324</v>
      </c>
      <c r="T8" s="139">
        <v>94437596</v>
      </c>
      <c r="U8" s="139">
        <v>7045032</v>
      </c>
      <c r="V8" s="139">
        <v>5578869</v>
      </c>
      <c r="W8" s="139">
        <v>999894</v>
      </c>
      <c r="X8" s="139">
        <v>4578975</v>
      </c>
      <c r="Z8" s="139">
        <v>10011827</v>
      </c>
    </row>
    <row r="9" spans="1:26" s="137" customFormat="1" ht="12.75" hidden="1" customHeight="1">
      <c r="A9" s="1112" t="s">
        <v>1203</v>
      </c>
      <c r="B9" s="1112"/>
      <c r="C9" s="1112"/>
      <c r="D9" s="18"/>
      <c r="E9" s="966">
        <v>414737390.60567856</v>
      </c>
      <c r="F9" s="966">
        <v>298174788.75008768</v>
      </c>
      <c r="G9" s="966">
        <v>215267322.94458595</v>
      </c>
      <c r="H9" s="966">
        <v>18800040.324662432</v>
      </c>
      <c r="I9" s="966">
        <v>3184074.4645790099</v>
      </c>
      <c r="J9" s="966">
        <v>60923351.016261026</v>
      </c>
      <c r="K9" s="966">
        <v>7133287.4122284977</v>
      </c>
      <c r="L9" s="966">
        <v>116562601.85559039</v>
      </c>
      <c r="M9" s="1112" t="s">
        <v>1203</v>
      </c>
      <c r="N9" s="1112"/>
      <c r="O9" s="1112"/>
      <c r="P9" s="18"/>
      <c r="Q9" s="138">
        <v>2190720.9189123251</v>
      </c>
      <c r="R9" s="139">
        <v>109429314.44336204</v>
      </c>
      <c r="S9" s="139">
        <v>107238593.5244499</v>
      </c>
      <c r="T9" s="139">
        <v>91350274.64845255</v>
      </c>
      <c r="U9" s="139">
        <v>17278152.097639285</v>
      </c>
      <c r="V9" s="139">
        <v>5079463.7253063237</v>
      </c>
      <c r="W9" s="139">
        <v>268994.7634112332</v>
      </c>
      <c r="X9" s="139">
        <v>4810468.9618951008</v>
      </c>
      <c r="Z9" s="139">
        <v>-6469296.9469482601</v>
      </c>
    </row>
    <row r="10" spans="1:26" s="137" customFormat="1" ht="12.75" hidden="1" customHeight="1">
      <c r="A10" s="1112" t="s">
        <v>1204</v>
      </c>
      <c r="B10" s="1112"/>
      <c r="C10" s="1112"/>
      <c r="D10" s="18"/>
      <c r="E10" s="966">
        <v>481177186.66022843</v>
      </c>
      <c r="F10" s="966">
        <v>344519633.20460838</v>
      </c>
      <c r="G10" s="966">
        <v>262428581.17396924</v>
      </c>
      <c r="H10" s="966">
        <v>17465915.373472951</v>
      </c>
      <c r="I10" s="966">
        <v>4139916.9677333706</v>
      </c>
      <c r="J10" s="966">
        <v>60485219.689432181</v>
      </c>
      <c r="K10" s="966">
        <v>6726104.7811619956</v>
      </c>
      <c r="L10" s="966">
        <v>136657553.45562047</v>
      </c>
      <c r="M10" s="1112" t="s">
        <v>1204</v>
      </c>
      <c r="N10" s="1112"/>
      <c r="O10" s="1112"/>
      <c r="P10" s="18"/>
      <c r="Q10" s="138">
        <v>2412580.8772824416</v>
      </c>
      <c r="R10" s="139">
        <v>129931448.67445837</v>
      </c>
      <c r="S10" s="139">
        <v>127518867.79717611</v>
      </c>
      <c r="T10" s="139">
        <v>100773783.08861336</v>
      </c>
      <c r="U10" s="139">
        <v>14515562.790648066</v>
      </c>
      <c r="V10" s="139">
        <v>4324777.0713866036</v>
      </c>
      <c r="W10" s="139">
        <v>341243.97610496852</v>
      </c>
      <c r="X10" s="139">
        <v>3983533.0952816335</v>
      </c>
      <c r="Z10" s="139">
        <v>7904744.8465280021</v>
      </c>
    </row>
    <row r="11" spans="1:26" s="115" customFormat="1" ht="13.7" hidden="1" customHeight="1">
      <c r="A11" s="1045" t="s">
        <v>1205</v>
      </c>
      <c r="B11" s="1045"/>
      <c r="C11" s="1045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6229428.4141353955</v>
      </c>
      <c r="L11" s="50">
        <v>140429977.5173316</v>
      </c>
      <c r="M11" s="1045" t="s">
        <v>1205</v>
      </c>
      <c r="N11" s="1045"/>
      <c r="O11" s="1045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Z11" s="50">
        <v>13253114.24325172</v>
      </c>
    </row>
    <row r="12" spans="1:26" s="137" customFormat="1" ht="13.7" hidden="1" customHeight="1">
      <c r="A12" s="1112" t="s">
        <v>1206</v>
      </c>
      <c r="B12" s="1112"/>
      <c r="C12" s="1112"/>
      <c r="D12" s="18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6660595.1476459401</v>
      </c>
      <c r="L12" s="50">
        <v>141106805.42693427</v>
      </c>
      <c r="M12" s="1112" t="s">
        <v>1206</v>
      </c>
      <c r="N12" s="1112"/>
      <c r="O12" s="1112"/>
      <c r="P12" s="18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Z12" s="50">
        <v>14454844.492673216</v>
      </c>
    </row>
    <row r="13" spans="1:26" s="137" customFormat="1" ht="13.7" hidden="1" customHeight="1">
      <c r="A13" s="1045" t="s">
        <v>1207</v>
      </c>
      <c r="B13" s="1045"/>
      <c r="C13" s="1045"/>
      <c r="D13" s="18"/>
      <c r="E13" s="50">
        <v>601944046.60906851</v>
      </c>
      <c r="F13" s="50">
        <v>429041473.26420534</v>
      </c>
      <c r="G13" s="50">
        <v>311857891.91174448</v>
      </c>
      <c r="H13" s="50">
        <v>35762875.215576738</v>
      </c>
      <c r="I13" s="50">
        <v>4459962.5911052665</v>
      </c>
      <c r="J13" s="50">
        <v>76960743.545778826</v>
      </c>
      <c r="K13" s="50">
        <v>172902573.34486184</v>
      </c>
      <c r="L13" s="50">
        <v>6526395.5008934364</v>
      </c>
      <c r="M13" s="1045" t="s">
        <v>1207</v>
      </c>
      <c r="N13" s="1045"/>
      <c r="O13" s="1045"/>
      <c r="P13" s="18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v>2781203.6860277914</v>
      </c>
      <c r="W13" s="50">
        <v>218907.70144856349</v>
      </c>
      <c r="X13" s="50">
        <v>2562295.9845792279</v>
      </c>
      <c r="Z13" s="50">
        <v>48012323.96469003</v>
      </c>
    </row>
    <row r="14" spans="1:26" s="137" customFormat="1" ht="13.7" hidden="1" customHeight="1">
      <c r="A14" s="1045" t="s">
        <v>1208</v>
      </c>
      <c r="B14" s="1045"/>
      <c r="C14" s="1045"/>
      <c r="D14" s="18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045" t="s">
        <v>1208</v>
      </c>
      <c r="N14" s="1045"/>
      <c r="O14" s="1045"/>
      <c r="P14" s="18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Z14" s="50">
        <v>19969126.564971056</v>
      </c>
    </row>
    <row r="15" spans="1:26" s="137" customFormat="1" ht="13.7" hidden="1" customHeight="1">
      <c r="A15" s="1112" t="s">
        <v>1209</v>
      </c>
      <c r="B15" s="1112"/>
      <c r="C15" s="1112"/>
      <c r="D15" s="18"/>
      <c r="E15" s="966">
        <v>591176187.09769368</v>
      </c>
      <c r="F15" s="966">
        <v>470619473.01357669</v>
      </c>
      <c r="G15" s="966">
        <v>337667914.69405138</v>
      </c>
      <c r="H15" s="966">
        <v>37406337.186333112</v>
      </c>
      <c r="I15" s="966">
        <v>4105297.0410181759</v>
      </c>
      <c r="J15" s="966">
        <v>91439924.09217374</v>
      </c>
      <c r="K15" s="966">
        <v>120556714.0841175</v>
      </c>
      <c r="L15" s="966">
        <v>5577819.1718214024</v>
      </c>
      <c r="M15" s="1112" t="s">
        <v>1209</v>
      </c>
      <c r="N15" s="1112"/>
      <c r="O15" s="1112"/>
      <c r="P15" s="18"/>
      <c r="Q15" s="139">
        <v>2143368.5255977879</v>
      </c>
      <c r="R15" s="139">
        <v>114978894.91229565</v>
      </c>
      <c r="S15" s="139">
        <v>112835526.38669783</v>
      </c>
      <c r="T15" s="139">
        <v>83099466.536731362</v>
      </c>
      <c r="U15" s="139">
        <v>11792195.947260058</v>
      </c>
      <c r="V15" s="139">
        <v>4721425.5465343324</v>
      </c>
      <c r="W15" s="139">
        <v>676194.72615283914</v>
      </c>
      <c r="X15" s="139">
        <v>4045230.8203815054</v>
      </c>
      <c r="Z15" s="139">
        <v>13222438.35617237</v>
      </c>
    </row>
    <row r="16" spans="1:26" s="970" customFormat="1" ht="14.25" hidden="1" customHeight="1">
      <c r="A16" s="1159" t="s">
        <v>1267</v>
      </c>
      <c r="B16" s="1159"/>
      <c r="C16" s="1159"/>
      <c r="D16" s="967"/>
      <c r="E16" s="968">
        <v>521853082.56788772</v>
      </c>
      <c r="F16" s="969">
        <v>407644010.84529263</v>
      </c>
      <c r="G16" s="969">
        <v>299226461.79350102</v>
      </c>
      <c r="H16" s="969">
        <v>21692557.30789056</v>
      </c>
      <c r="I16" s="969">
        <v>5348490.7705685459</v>
      </c>
      <c r="J16" s="969">
        <v>81376500.973332286</v>
      </c>
      <c r="K16" s="969">
        <v>114209071.72259532</v>
      </c>
      <c r="L16" s="969">
        <v>5276636.7782563744</v>
      </c>
      <c r="M16" s="1159" t="s">
        <v>1267</v>
      </c>
      <c r="N16" s="1159"/>
      <c r="O16" s="1159"/>
      <c r="P16" s="967"/>
      <c r="Q16" s="969">
        <v>2101254.1149063325</v>
      </c>
      <c r="R16" s="969">
        <v>108932434.94433889</v>
      </c>
      <c r="S16" s="969">
        <v>106831180.82943276</v>
      </c>
      <c r="T16" s="969">
        <v>85250071.846333385</v>
      </c>
      <c r="U16" s="969">
        <v>6409534.931871159</v>
      </c>
      <c r="V16" s="969">
        <v>2430315.5046075759</v>
      </c>
      <c r="W16" s="969">
        <v>511312.13926854421</v>
      </c>
      <c r="X16" s="969">
        <v>1919003.3653390375</v>
      </c>
      <c r="Y16" s="969">
        <v>9546456.3712069374</v>
      </c>
      <c r="Z16" s="969">
        <v>22287714.91782742</v>
      </c>
    </row>
    <row r="17" spans="1:26" s="970" customFormat="1" ht="15" hidden="1" customHeight="1">
      <c r="A17" s="1045" t="s">
        <v>1271</v>
      </c>
      <c r="B17" s="1045"/>
      <c r="C17" s="1045"/>
      <c r="D17" s="967"/>
      <c r="E17" s="971">
        <v>590578353.62427771</v>
      </c>
      <c r="F17" s="971">
        <v>457961855.33364534</v>
      </c>
      <c r="G17" s="971">
        <v>331103305.22873092</v>
      </c>
      <c r="H17" s="971">
        <v>18475678.485761065</v>
      </c>
      <c r="I17" s="971">
        <v>5115612.9545477172</v>
      </c>
      <c r="J17" s="971">
        <v>103267258.66460524</v>
      </c>
      <c r="K17" s="971">
        <v>132616498.29063189</v>
      </c>
      <c r="L17" s="971">
        <v>5458396.4707140252</v>
      </c>
      <c r="M17" s="1045" t="s">
        <v>1271</v>
      </c>
      <c r="N17" s="1045"/>
      <c r="O17" s="1045"/>
      <c r="P17" s="967"/>
      <c r="Q17" s="971">
        <v>2232603.3446320342</v>
      </c>
      <c r="R17" s="971">
        <v>127158101.81991786</v>
      </c>
      <c r="S17" s="971">
        <v>124925498.47528592</v>
      </c>
      <c r="T17" s="971">
        <v>92997450.038911462</v>
      </c>
      <c r="U17" s="971">
        <v>5545617.4451532839</v>
      </c>
      <c r="V17" s="971">
        <v>2316937.6433555027</v>
      </c>
      <c r="W17" s="971">
        <v>566527.64370222262</v>
      </c>
      <c r="X17" s="971">
        <v>1750409.9996532768</v>
      </c>
      <c r="Y17" s="971">
        <v>10659324.772899391</v>
      </c>
      <c r="Z17" s="971">
        <v>34724818.120765261</v>
      </c>
    </row>
    <row r="18" spans="1:26" s="970" customFormat="1" ht="13.5" hidden="1" customHeight="1">
      <c r="A18" s="1045" t="s">
        <v>1272</v>
      </c>
      <c r="B18" s="1045"/>
      <c r="C18" s="1045"/>
      <c r="D18" s="967"/>
      <c r="E18" s="971">
        <v>607232241.20353246</v>
      </c>
      <c r="F18" s="971">
        <v>436998616.67714673</v>
      </c>
      <c r="G18" s="971">
        <v>327954187.36831635</v>
      </c>
      <c r="H18" s="971">
        <v>6972609.8170829285</v>
      </c>
      <c r="I18" s="971">
        <v>5378453.5339665376</v>
      </c>
      <c r="J18" s="971">
        <v>96693365.957780898</v>
      </c>
      <c r="K18" s="971">
        <v>170233624.52638614</v>
      </c>
      <c r="L18" s="971">
        <v>5988400.2981819771</v>
      </c>
      <c r="M18" s="1045" t="s">
        <v>1272</v>
      </c>
      <c r="N18" s="1045"/>
      <c r="O18" s="1045"/>
      <c r="P18" s="967"/>
      <c r="Q18" s="971">
        <v>2325290.6556735104</v>
      </c>
      <c r="R18" s="971">
        <v>164245224.22820398</v>
      </c>
      <c r="S18" s="971">
        <v>161919933.57253072</v>
      </c>
      <c r="T18" s="971">
        <v>92730519.819716066</v>
      </c>
      <c r="U18" s="971">
        <v>7741752.2492025886</v>
      </c>
      <c r="V18" s="971">
        <v>4153137.1955090282</v>
      </c>
      <c r="W18" s="971">
        <v>836269.2822764006</v>
      </c>
      <c r="X18" s="971">
        <v>3316867.9132326297</v>
      </c>
      <c r="Y18" s="971">
        <v>12803198.065713501</v>
      </c>
      <c r="Z18" s="971">
        <v>70097722.373816505</v>
      </c>
    </row>
    <row r="19" spans="1:26" s="970" customFormat="1" ht="13.5" hidden="1" customHeight="1">
      <c r="A19" s="1045" t="s">
        <v>1273</v>
      </c>
      <c r="B19" s="1045"/>
      <c r="C19" s="1045"/>
      <c r="D19" s="967"/>
      <c r="E19" s="971">
        <v>574744237.52682424</v>
      </c>
      <c r="F19" s="971">
        <v>443369602.84599942</v>
      </c>
      <c r="G19" s="971">
        <v>316269790.26960284</v>
      </c>
      <c r="H19" s="971">
        <v>26626161.534641959</v>
      </c>
      <c r="I19" s="971">
        <v>5036702.576808474</v>
      </c>
      <c r="J19" s="971">
        <v>95436948.464945808</v>
      </c>
      <c r="K19" s="971">
        <v>131374634.68082477</v>
      </c>
      <c r="L19" s="971">
        <v>6560039.9393991157</v>
      </c>
      <c r="M19" s="1045" t="s">
        <v>1273</v>
      </c>
      <c r="N19" s="1045"/>
      <c r="O19" s="1045"/>
      <c r="P19" s="967"/>
      <c r="Q19" s="971">
        <v>2402043.3896387131</v>
      </c>
      <c r="R19" s="971">
        <v>124814594.74142577</v>
      </c>
      <c r="S19" s="971">
        <v>122412551.35178688</v>
      </c>
      <c r="T19" s="971">
        <v>90218457.466426358</v>
      </c>
      <c r="U19" s="971">
        <v>6362851.75731357</v>
      </c>
      <c r="V19" s="971">
        <v>3247841.8903733031</v>
      </c>
      <c r="W19" s="971">
        <v>1030790.2639466583</v>
      </c>
      <c r="X19" s="971">
        <v>2217051.6264266521</v>
      </c>
      <c r="Y19" s="971">
        <v>10236480.323096251</v>
      </c>
      <c r="Z19" s="971">
        <v>32819880.560770057</v>
      </c>
    </row>
    <row r="20" spans="1:26" s="970" customFormat="1" ht="13.5" hidden="1" customHeight="1">
      <c r="A20" s="1045" t="s">
        <v>1274</v>
      </c>
      <c r="B20" s="1045"/>
      <c r="C20" s="1045"/>
      <c r="D20" s="967"/>
      <c r="E20" s="969">
        <v>567799791.59006059</v>
      </c>
      <c r="F20" s="969">
        <v>437617592.44697481</v>
      </c>
      <c r="G20" s="969">
        <v>312098420.98798788</v>
      </c>
      <c r="H20" s="969">
        <v>19356673.986337218</v>
      </c>
      <c r="I20" s="969">
        <v>8039978.1807946023</v>
      </c>
      <c r="J20" s="969">
        <v>98122519.291855603</v>
      </c>
      <c r="K20" s="969">
        <v>130182199.14308508</v>
      </c>
      <c r="L20" s="969">
        <v>8999484.9532289132</v>
      </c>
      <c r="M20" s="1045" t="s">
        <v>1274</v>
      </c>
      <c r="N20" s="1045"/>
      <c r="O20" s="1045"/>
      <c r="P20" s="967"/>
      <c r="Q20" s="969">
        <v>2923667.2998072491</v>
      </c>
      <c r="R20" s="969">
        <v>121182714.18985589</v>
      </c>
      <c r="S20" s="969">
        <v>118259046.89004888</v>
      </c>
      <c r="T20" s="969">
        <v>83777665.684641898</v>
      </c>
      <c r="U20" s="969">
        <v>6385983.9145228807</v>
      </c>
      <c r="V20" s="969">
        <v>3345396.2640479025</v>
      </c>
      <c r="W20" s="969">
        <v>923589.85687608412</v>
      </c>
      <c r="X20" s="969">
        <v>2421806.4071718222</v>
      </c>
      <c r="Y20" s="969">
        <v>11513920.129646907</v>
      </c>
      <c r="Z20" s="969">
        <v>36263921.156482987</v>
      </c>
    </row>
    <row r="21" spans="1:26" s="970" customFormat="1" ht="15.6" customHeight="1">
      <c r="A21" s="1045" t="s">
        <v>1275</v>
      </c>
      <c r="B21" s="1045"/>
      <c r="C21" s="1045"/>
      <c r="D21" s="2"/>
      <c r="E21" s="971">
        <v>610787773.83475637</v>
      </c>
      <c r="F21" s="971">
        <v>469329663.38880724</v>
      </c>
      <c r="G21" s="971">
        <v>346190748.97137898</v>
      </c>
      <c r="H21" s="971">
        <v>20125074.550239943</v>
      </c>
      <c r="I21" s="971">
        <v>5517621.6103633652</v>
      </c>
      <c r="J21" s="971">
        <v>97496218.256824777</v>
      </c>
      <c r="K21" s="971">
        <v>141458110.44594923</v>
      </c>
      <c r="L21" s="971">
        <v>7705964.4610685222</v>
      </c>
      <c r="M21" s="1045" t="s">
        <v>1275</v>
      </c>
      <c r="N21" s="1045"/>
      <c r="O21" s="1045"/>
      <c r="P21" s="2"/>
      <c r="Q21" s="971">
        <v>2918628.0263300929</v>
      </c>
      <c r="R21" s="971">
        <v>133752145.98488064</v>
      </c>
      <c r="S21" s="971">
        <v>130833517.95855026</v>
      </c>
      <c r="T21" s="971">
        <v>90608212.810112476</v>
      </c>
      <c r="U21" s="971">
        <v>6342650.7051331485</v>
      </c>
      <c r="V21" s="971">
        <v>3549418.1507599801</v>
      </c>
      <c r="W21" s="971">
        <v>956446.40794854437</v>
      </c>
      <c r="X21" s="971">
        <v>2592971.7428114302</v>
      </c>
      <c r="Y21" s="971">
        <v>9791857.1153638083</v>
      </c>
      <c r="Z21" s="971">
        <v>40125093.407908604</v>
      </c>
    </row>
    <row r="22" spans="1:26" s="970" customFormat="1" ht="15.6" customHeight="1">
      <c r="A22" s="1045" t="s">
        <v>1276</v>
      </c>
      <c r="B22" s="1045"/>
      <c r="C22" s="1045"/>
      <c r="D22" s="2"/>
      <c r="E22" s="971">
        <v>591629898.36522436</v>
      </c>
      <c r="F22" s="971">
        <v>459254692.4801892</v>
      </c>
      <c r="G22" s="971">
        <v>322378700.24124277</v>
      </c>
      <c r="H22" s="971">
        <v>24804570.290867642</v>
      </c>
      <c r="I22" s="971">
        <v>9371209.5568055753</v>
      </c>
      <c r="J22" s="971">
        <v>102700212.39127228</v>
      </c>
      <c r="K22" s="971">
        <v>132375205.88503619</v>
      </c>
      <c r="L22" s="971">
        <v>6817061.4620548179</v>
      </c>
      <c r="M22" s="1045" t="s">
        <v>1276</v>
      </c>
      <c r="N22" s="1045"/>
      <c r="O22" s="1045"/>
      <c r="P22" s="2"/>
      <c r="Q22" s="971">
        <v>3627464.0444814945</v>
      </c>
      <c r="R22" s="971">
        <v>125558144.42298125</v>
      </c>
      <c r="S22" s="971">
        <v>121930680.37849981</v>
      </c>
      <c r="T22" s="971">
        <v>91613054.039876625</v>
      </c>
      <c r="U22" s="971">
        <v>8906153.194685692</v>
      </c>
      <c r="V22" s="971">
        <v>3638241.2235431029</v>
      </c>
      <c r="W22" s="971">
        <v>1259013.3363936683</v>
      </c>
      <c r="X22" s="971">
        <v>2379227.887149442</v>
      </c>
      <c r="Y22" s="971">
        <v>11830928.42431985</v>
      </c>
      <c r="Z22" s="971">
        <v>29604160.344714176</v>
      </c>
    </row>
    <row r="23" spans="1:26" s="970" customFormat="1" ht="15.6" customHeight="1">
      <c r="A23" s="1045" t="s">
        <v>1277</v>
      </c>
      <c r="B23" s="1045"/>
      <c r="C23" s="1045"/>
      <c r="D23" s="2"/>
      <c r="E23" s="971">
        <v>547611812.77995157</v>
      </c>
      <c r="F23" s="971">
        <v>410485276.73501652</v>
      </c>
      <c r="G23" s="971">
        <v>327024723.55735141</v>
      </c>
      <c r="H23" s="971">
        <v>9682279.3254384361</v>
      </c>
      <c r="I23" s="971">
        <v>2502668.3181675933</v>
      </c>
      <c r="J23" s="971">
        <v>71275605.534058794</v>
      </c>
      <c r="K23" s="971">
        <v>137126536.04493457</v>
      </c>
      <c r="L23" s="971">
        <v>7734749.8896148503</v>
      </c>
      <c r="M23" s="1045" t="s">
        <v>1277</v>
      </c>
      <c r="N23" s="1045"/>
      <c r="O23" s="1045"/>
      <c r="P23" s="2"/>
      <c r="Q23" s="971">
        <v>3391870.6392106167</v>
      </c>
      <c r="R23" s="971">
        <v>129391786.15531978</v>
      </c>
      <c r="S23" s="971">
        <v>125999915.51610923</v>
      </c>
      <c r="T23" s="971">
        <v>80238358.935887784</v>
      </c>
      <c r="U23" s="971">
        <v>4875642.7647899892</v>
      </c>
      <c r="V23" s="971">
        <v>5492039.1740232743</v>
      </c>
      <c r="W23" s="971">
        <v>2380294.9833393148</v>
      </c>
      <c r="X23" s="971">
        <v>3111744.1906839618</v>
      </c>
      <c r="Y23" s="971">
        <v>7362663.502662831</v>
      </c>
      <c r="Z23" s="971">
        <v>35393874.641408071</v>
      </c>
    </row>
    <row r="24" spans="1:26" s="970" customFormat="1" ht="15.6" customHeight="1">
      <c r="A24" s="1045" t="s">
        <v>1278</v>
      </c>
      <c r="B24" s="1045"/>
      <c r="C24" s="1045"/>
      <c r="D24" s="2"/>
      <c r="E24" s="971">
        <v>567102429.23699069</v>
      </c>
      <c r="F24" s="971">
        <v>433940474.86832201</v>
      </c>
      <c r="G24" s="971">
        <v>285059708.45722759</v>
      </c>
      <c r="H24" s="971">
        <v>33402695.785703655</v>
      </c>
      <c r="I24" s="971">
        <v>6883404.7903848877</v>
      </c>
      <c r="J24" s="971">
        <v>108594665.83500673</v>
      </c>
      <c r="K24" s="971">
        <v>133161954.36866666</v>
      </c>
      <c r="L24" s="971">
        <v>8548659.6721614692</v>
      </c>
      <c r="M24" s="1045" t="s">
        <v>1278</v>
      </c>
      <c r="N24" s="1045"/>
      <c r="O24" s="1045"/>
      <c r="P24" s="2"/>
      <c r="Q24" s="971">
        <v>2617690.3308964688</v>
      </c>
      <c r="R24" s="971">
        <v>124613294.69650538</v>
      </c>
      <c r="S24" s="971">
        <v>121995604.3656088</v>
      </c>
      <c r="T24" s="971">
        <v>94245885.974165216</v>
      </c>
      <c r="U24" s="971">
        <v>5984732.5387877589</v>
      </c>
      <c r="V24" s="971">
        <v>3981372.8480622899</v>
      </c>
      <c r="W24" s="971">
        <v>1746907.9383191471</v>
      </c>
      <c r="X24" s="971">
        <v>2234464.9097431372</v>
      </c>
      <c r="Y24" s="971">
        <v>9773231.7686484475</v>
      </c>
      <c r="Z24" s="971">
        <v>27556844.773242202</v>
      </c>
    </row>
    <row r="25" spans="1:26" s="970" customFormat="1" ht="15.6" customHeight="1">
      <c r="A25" s="1045" t="s">
        <v>1279</v>
      </c>
      <c r="B25" s="1045"/>
      <c r="C25" s="1045"/>
      <c r="D25" s="2"/>
      <c r="E25" s="971">
        <v>595707112.30569518</v>
      </c>
      <c r="F25" s="971">
        <v>445604522.98907566</v>
      </c>
      <c r="G25" s="971">
        <v>319939580.61899316</v>
      </c>
      <c r="H25" s="971">
        <v>13782461.485977666</v>
      </c>
      <c r="I25" s="971">
        <v>5881543.8113561366</v>
      </c>
      <c r="J25" s="971">
        <v>106000937.07274972</v>
      </c>
      <c r="K25" s="971">
        <v>150102589.31661955</v>
      </c>
      <c r="L25" s="971">
        <v>9283926.1527982</v>
      </c>
      <c r="M25" s="1045" t="s">
        <v>1279</v>
      </c>
      <c r="N25" s="1045"/>
      <c r="O25" s="1045"/>
      <c r="P25" s="2"/>
      <c r="Q25" s="971">
        <v>3001026.4481816427</v>
      </c>
      <c r="R25" s="971">
        <v>140818663.1638214</v>
      </c>
      <c r="S25" s="971">
        <v>137817636.71564007</v>
      </c>
      <c r="T25" s="971">
        <v>98604434.366141617</v>
      </c>
      <c r="U25" s="971">
        <v>5111930.0760664009</v>
      </c>
      <c r="V25" s="971">
        <v>4218898.1353382077</v>
      </c>
      <c r="W25" s="971">
        <v>1685697.6524535972</v>
      </c>
      <c r="X25" s="971">
        <v>2533200.4828846166</v>
      </c>
      <c r="Y25" s="971">
        <v>11366695.523599947</v>
      </c>
      <c r="Z25" s="971">
        <v>41249069.661693618</v>
      </c>
    </row>
    <row r="26" spans="1:26" ht="13.7" customHeight="1">
      <c r="A26" s="1112" t="s">
        <v>12</v>
      </c>
      <c r="B26" s="1112"/>
      <c r="C26" s="1112"/>
      <c r="D26" s="18"/>
      <c r="E26" s="178"/>
      <c r="F26" s="178"/>
      <c r="G26" s="178"/>
      <c r="H26" s="178"/>
      <c r="I26" s="178"/>
      <c r="J26" s="178"/>
      <c r="K26" s="178"/>
      <c r="L26" s="178"/>
      <c r="M26" s="1112" t="s">
        <v>12</v>
      </c>
      <c r="N26" s="1112"/>
      <c r="O26" s="1112"/>
      <c r="P26" s="18"/>
      <c r="Q26" s="178"/>
      <c r="R26" s="178"/>
      <c r="S26" s="178"/>
      <c r="T26" s="178"/>
      <c r="U26" s="178"/>
      <c r="V26" s="178"/>
      <c r="W26" s="178"/>
      <c r="X26" s="178"/>
      <c r="Y26" s="972"/>
      <c r="Z26" s="178"/>
    </row>
    <row r="27" spans="1:26" ht="13.7" customHeight="1">
      <c r="A27" s="141"/>
      <c r="B27" s="772" t="s">
        <v>1154</v>
      </c>
      <c r="C27" s="141"/>
      <c r="D27" s="823"/>
      <c r="E27" s="784">
        <v>165744075.13551962</v>
      </c>
      <c r="F27" s="784">
        <v>125877577.42709889</v>
      </c>
      <c r="G27" s="784">
        <v>89531431.184649438</v>
      </c>
      <c r="H27" s="784">
        <v>6226317.1039390964</v>
      </c>
      <c r="I27" s="784">
        <v>1628954.2535097329</v>
      </c>
      <c r="J27" s="784">
        <v>28490874.885000691</v>
      </c>
      <c r="K27" s="784">
        <v>39866497.70842053</v>
      </c>
      <c r="L27" s="784">
        <v>2942378.849889989</v>
      </c>
      <c r="M27" s="141"/>
      <c r="N27" s="772" t="s">
        <v>1154</v>
      </c>
      <c r="O27" s="141"/>
      <c r="P27" s="823"/>
      <c r="Q27" s="784">
        <v>970840.34711098264</v>
      </c>
      <c r="R27" s="784">
        <v>36924118.858530581</v>
      </c>
      <c r="S27" s="784">
        <v>35953278.511419542</v>
      </c>
      <c r="T27" s="784">
        <v>24005373.032819621</v>
      </c>
      <c r="U27" s="784">
        <v>796350.30805691297</v>
      </c>
      <c r="V27" s="784">
        <v>1345086.7269283345</v>
      </c>
      <c r="W27" s="784">
        <v>736787.06058628054</v>
      </c>
      <c r="X27" s="784">
        <v>608299.66634205543</v>
      </c>
      <c r="Y27" s="972">
        <v>1282569.7165042097</v>
      </c>
      <c r="Z27" s="784">
        <v>11089038.1601189</v>
      </c>
    </row>
    <row r="28" spans="1:26" ht="13.7" customHeight="1">
      <c r="A28" s="141"/>
      <c r="B28" s="772" t="s">
        <v>1144</v>
      </c>
      <c r="C28" s="141"/>
      <c r="D28" s="823"/>
      <c r="E28" s="784">
        <v>92167076.4245767</v>
      </c>
      <c r="F28" s="784">
        <v>70851255.852741078</v>
      </c>
      <c r="G28" s="784">
        <v>50872202.30181171</v>
      </c>
      <c r="H28" s="784">
        <v>4338256.0063664634</v>
      </c>
      <c r="I28" s="784">
        <v>721685.83319554268</v>
      </c>
      <c r="J28" s="784">
        <v>14919111.711367361</v>
      </c>
      <c r="K28" s="784">
        <v>21315820.5718357</v>
      </c>
      <c r="L28" s="784">
        <v>1294601.1615773933</v>
      </c>
      <c r="M28" s="141"/>
      <c r="N28" s="772" t="s">
        <v>1144</v>
      </c>
      <c r="O28" s="141"/>
      <c r="P28" s="823"/>
      <c r="Q28" s="784">
        <v>515015.84004441003</v>
      </c>
      <c r="R28" s="784">
        <v>20021219.410258327</v>
      </c>
      <c r="S28" s="784">
        <v>19506203.57021391</v>
      </c>
      <c r="T28" s="784">
        <v>15567635.776688937</v>
      </c>
      <c r="U28" s="784">
        <v>565894.11045953608</v>
      </c>
      <c r="V28" s="784">
        <v>942931.84617174754</v>
      </c>
      <c r="W28" s="784">
        <v>478732.17123943235</v>
      </c>
      <c r="X28" s="784">
        <v>464199.67493231449</v>
      </c>
      <c r="Y28" s="972">
        <v>869977.4455936678</v>
      </c>
      <c r="Z28" s="784">
        <v>3299719.2824873473</v>
      </c>
    </row>
    <row r="29" spans="1:26" ht="13.7" customHeight="1">
      <c r="A29" s="141"/>
      <c r="B29" s="772" t="s">
        <v>1145</v>
      </c>
      <c r="C29" s="141"/>
      <c r="D29" s="823"/>
      <c r="E29" s="784">
        <v>121876641.7981822</v>
      </c>
      <c r="F29" s="784">
        <v>90169484.545639545</v>
      </c>
      <c r="G29" s="784">
        <v>65313281.357009776</v>
      </c>
      <c r="H29" s="784">
        <v>2750119.3911592839</v>
      </c>
      <c r="I29" s="784">
        <v>893097.03413804434</v>
      </c>
      <c r="J29" s="784">
        <v>21212986.763332386</v>
      </c>
      <c r="K29" s="784">
        <v>31707157.252542648</v>
      </c>
      <c r="L29" s="784">
        <v>1656940.8172465842</v>
      </c>
      <c r="M29" s="141"/>
      <c r="N29" s="772" t="s">
        <v>1145</v>
      </c>
      <c r="O29" s="141"/>
      <c r="P29" s="823"/>
      <c r="Q29" s="784">
        <v>463690.04386458767</v>
      </c>
      <c r="R29" s="784">
        <v>30050216.435296062</v>
      </c>
      <c r="S29" s="784">
        <v>29586526.391431518</v>
      </c>
      <c r="T29" s="784">
        <v>21804269.137129303</v>
      </c>
      <c r="U29" s="784">
        <v>1048530.2598249188</v>
      </c>
      <c r="V29" s="784">
        <v>963913.25537018862</v>
      </c>
      <c r="W29" s="784">
        <v>461200.7413030559</v>
      </c>
      <c r="X29" s="784">
        <v>502712.51406713331</v>
      </c>
      <c r="Y29" s="972">
        <v>3170260.5223641661</v>
      </c>
      <c r="Z29" s="784">
        <v>8940074.2614712361</v>
      </c>
    </row>
    <row r="30" spans="1:26" ht="13.7" customHeight="1">
      <c r="A30" s="141"/>
      <c r="B30" s="772" t="s">
        <v>1146</v>
      </c>
      <c r="C30" s="141"/>
      <c r="D30" s="823"/>
      <c r="E30" s="784">
        <v>56560261.182962611</v>
      </c>
      <c r="F30" s="784">
        <v>40933466.269815162</v>
      </c>
      <c r="G30" s="784">
        <v>26610829.919745054</v>
      </c>
      <c r="H30" s="784">
        <v>129633.12051282052</v>
      </c>
      <c r="I30" s="784">
        <v>1188333.3641180368</v>
      </c>
      <c r="J30" s="784">
        <v>13004669.865439236</v>
      </c>
      <c r="K30" s="784">
        <v>15626794.913147474</v>
      </c>
      <c r="L30" s="784">
        <v>1374300.8595026142</v>
      </c>
      <c r="M30" s="141"/>
      <c r="N30" s="772" t="s">
        <v>1146</v>
      </c>
      <c r="O30" s="141"/>
      <c r="P30" s="823"/>
      <c r="Q30" s="784">
        <v>340483.80506427743</v>
      </c>
      <c r="R30" s="784">
        <v>14252494.05364486</v>
      </c>
      <c r="S30" s="784">
        <v>13912010.248580582</v>
      </c>
      <c r="T30" s="784">
        <v>10878870.844359888</v>
      </c>
      <c r="U30" s="784">
        <v>470506.74946187472</v>
      </c>
      <c r="V30" s="784">
        <v>166390.5838048826</v>
      </c>
      <c r="W30" s="784">
        <v>-180566.64667517596</v>
      </c>
      <c r="X30" s="784">
        <v>346957.23048005841</v>
      </c>
      <c r="Y30" s="972">
        <v>1973147.7238484591</v>
      </c>
      <c r="Z30" s="784">
        <v>4369389.7948023928</v>
      </c>
    </row>
    <row r="31" spans="1:26" ht="13.7" customHeight="1">
      <c r="A31" s="141"/>
      <c r="B31" s="772" t="s">
        <v>1147</v>
      </c>
      <c r="C31" s="141"/>
      <c r="D31" s="823"/>
      <c r="E31" s="784">
        <v>70975793.728454947</v>
      </c>
      <c r="F31" s="784">
        <v>49026108.233781666</v>
      </c>
      <c r="G31" s="784">
        <v>35205989.793776661</v>
      </c>
      <c r="H31" s="784">
        <v>338135.86400000006</v>
      </c>
      <c r="I31" s="784">
        <v>567793.48939476477</v>
      </c>
      <c r="J31" s="784">
        <v>12914189.086610235</v>
      </c>
      <c r="K31" s="784">
        <v>21949685.494673323</v>
      </c>
      <c r="L31" s="784">
        <v>922261.38458161696</v>
      </c>
      <c r="M31" s="141"/>
      <c r="N31" s="772" t="s">
        <v>1147</v>
      </c>
      <c r="O31" s="141"/>
      <c r="P31" s="823"/>
      <c r="Q31" s="784">
        <v>249471.95809738079</v>
      </c>
      <c r="R31" s="784">
        <v>21027424.110091701</v>
      </c>
      <c r="S31" s="784">
        <v>20777952.151994318</v>
      </c>
      <c r="T31" s="784">
        <v>12343990.185143739</v>
      </c>
      <c r="U31" s="784">
        <v>1046338.7672631579</v>
      </c>
      <c r="V31" s="784">
        <v>597851.30206304858</v>
      </c>
      <c r="W31" s="784">
        <v>220617.37700000001</v>
      </c>
      <c r="X31" s="784">
        <v>377233.92506304872</v>
      </c>
      <c r="Y31" s="972">
        <v>1882854.4072894738</v>
      </c>
      <c r="Z31" s="784">
        <v>8672626.3048138488</v>
      </c>
    </row>
    <row r="32" spans="1:26" ht="13.7" customHeight="1">
      <c r="A32" s="141"/>
      <c r="B32" s="772" t="s">
        <v>1148</v>
      </c>
      <c r="C32" s="141"/>
      <c r="D32" s="823"/>
      <c r="E32" s="784">
        <v>88383264.035999998</v>
      </c>
      <c r="F32" s="784">
        <v>68746630.659999996</v>
      </c>
      <c r="G32" s="784">
        <v>52405846.061999999</v>
      </c>
      <c r="H32" s="785">
        <v>0</v>
      </c>
      <c r="I32" s="784">
        <v>881679.83699999982</v>
      </c>
      <c r="J32" s="784">
        <v>15459104.761</v>
      </c>
      <c r="K32" s="784">
        <v>19636633.375999998</v>
      </c>
      <c r="L32" s="784">
        <v>1093443.08</v>
      </c>
      <c r="M32" s="141"/>
      <c r="N32" s="772" t="s">
        <v>1148</v>
      </c>
      <c r="O32" s="141"/>
      <c r="P32" s="823"/>
      <c r="Q32" s="784">
        <v>461524.45400000003</v>
      </c>
      <c r="R32" s="784">
        <v>18543190.296</v>
      </c>
      <c r="S32" s="784">
        <v>18081665.842000004</v>
      </c>
      <c r="T32" s="784">
        <v>14004295.390000001</v>
      </c>
      <c r="U32" s="784">
        <v>1184309.8809999998</v>
      </c>
      <c r="V32" s="784">
        <v>202724.42099999997</v>
      </c>
      <c r="W32" s="784">
        <v>-31073.050999999992</v>
      </c>
      <c r="X32" s="784">
        <v>233797.47199999992</v>
      </c>
      <c r="Y32" s="972">
        <v>2187885.7080000001</v>
      </c>
      <c r="Z32" s="784">
        <v>4878221.8579999991</v>
      </c>
    </row>
    <row r="33" spans="1:26" ht="13.7" customHeight="1">
      <c r="A33" s="1045" t="s">
        <v>13</v>
      </c>
      <c r="B33" s="1045"/>
      <c r="C33" s="1045"/>
      <c r="D33" s="2"/>
      <c r="E33" s="784"/>
      <c r="F33" s="784"/>
      <c r="G33" s="784"/>
      <c r="H33" s="784"/>
      <c r="I33" s="784"/>
      <c r="J33" s="784"/>
      <c r="K33" s="784"/>
      <c r="L33" s="784"/>
      <c r="M33" s="1045" t="s">
        <v>13</v>
      </c>
      <c r="N33" s="1045"/>
      <c r="O33" s="1045"/>
      <c r="P33" s="2"/>
      <c r="Q33" s="784"/>
      <c r="R33" s="784"/>
      <c r="S33" s="784"/>
      <c r="T33" s="784"/>
      <c r="U33" s="784"/>
      <c r="V33" s="784"/>
      <c r="W33" s="784"/>
      <c r="X33" s="784"/>
      <c r="Y33" s="972"/>
      <c r="Z33" s="784"/>
    </row>
    <row r="34" spans="1:26" ht="13.5" customHeight="1">
      <c r="A34" s="661"/>
      <c r="B34" s="661" t="s">
        <v>1262</v>
      </c>
      <c r="C34" s="661"/>
      <c r="D34" s="122"/>
      <c r="E34" s="784">
        <v>18189879.991568074</v>
      </c>
      <c r="F34" s="784">
        <v>14940393.820787268</v>
      </c>
      <c r="G34" s="784">
        <v>8921703.8209095281</v>
      </c>
      <c r="H34" s="784">
        <v>2034703.0571425189</v>
      </c>
      <c r="I34" s="784">
        <v>220048.24617149858</v>
      </c>
      <c r="J34" s="784">
        <v>3763938.6965637105</v>
      </c>
      <c r="K34" s="784">
        <v>3249486.1707808101</v>
      </c>
      <c r="L34" s="784">
        <v>822655.73085909546</v>
      </c>
      <c r="M34" s="661"/>
      <c r="N34" s="62" t="s">
        <v>455</v>
      </c>
      <c r="O34" s="661"/>
      <c r="P34" s="122"/>
      <c r="Q34" s="784">
        <v>260381.3689712277</v>
      </c>
      <c r="R34" s="784">
        <v>2426830.439921712</v>
      </c>
      <c r="S34" s="784">
        <v>2166449.0709504872</v>
      </c>
      <c r="T34" s="784">
        <v>4825905.8339287732</v>
      </c>
      <c r="U34" s="784">
        <v>164183.55331190946</v>
      </c>
      <c r="V34" s="784">
        <v>445590.93232606858</v>
      </c>
      <c r="W34" s="784">
        <v>237806.83083928717</v>
      </c>
      <c r="X34" s="784">
        <v>207784.10148678152</v>
      </c>
      <c r="Y34" s="972">
        <v>177533.08558295388</v>
      </c>
      <c r="Z34" s="784">
        <v>-3091698.1630333071</v>
      </c>
    </row>
    <row r="35" spans="1:26" ht="13.7" customHeight="1">
      <c r="A35" s="661"/>
      <c r="B35" s="661" t="s">
        <v>395</v>
      </c>
      <c r="C35" s="661"/>
      <c r="D35" s="122"/>
      <c r="E35" s="784">
        <v>17902303.190761473</v>
      </c>
      <c r="F35" s="784">
        <v>13192865.987209702</v>
      </c>
      <c r="G35" s="784">
        <v>8340566.0542622618</v>
      </c>
      <c r="H35" s="784">
        <v>1428167.7977980447</v>
      </c>
      <c r="I35" s="784">
        <v>315049.6693374372</v>
      </c>
      <c r="J35" s="784">
        <v>3109082.4658119529</v>
      </c>
      <c r="K35" s="784">
        <v>4709437.2035517674</v>
      </c>
      <c r="L35" s="784">
        <v>448522.15439795208</v>
      </c>
      <c r="M35" s="661"/>
      <c r="N35" s="62" t="s">
        <v>456</v>
      </c>
      <c r="O35" s="661"/>
      <c r="P35" s="122"/>
      <c r="Q35" s="784">
        <v>179921.88289323691</v>
      </c>
      <c r="R35" s="784">
        <v>4260915.0491538141</v>
      </c>
      <c r="S35" s="784">
        <v>4080993.1662605773</v>
      </c>
      <c r="T35" s="784">
        <v>3492563.728931</v>
      </c>
      <c r="U35" s="784">
        <v>146541.02177395907</v>
      </c>
      <c r="V35" s="784">
        <v>175646.0936124484</v>
      </c>
      <c r="W35" s="784">
        <v>93759.201171317327</v>
      </c>
      <c r="X35" s="784">
        <v>81886.892441131189</v>
      </c>
      <c r="Y35" s="972">
        <v>27533.509214248035</v>
      </c>
      <c r="Z35" s="784">
        <v>293775.83115741645</v>
      </c>
    </row>
    <row r="36" spans="1:26" ht="13.7" customHeight="1">
      <c r="A36" s="121"/>
      <c r="B36" s="661" t="s">
        <v>396</v>
      </c>
      <c r="C36" s="121"/>
      <c r="D36" s="122"/>
      <c r="E36" s="784">
        <v>40936419.559013546</v>
      </c>
      <c r="F36" s="784">
        <v>30418134.507129643</v>
      </c>
      <c r="G36" s="784">
        <v>21300533.675277177</v>
      </c>
      <c r="H36" s="784">
        <v>1245458.7017212394</v>
      </c>
      <c r="I36" s="784">
        <v>481699.86554044025</v>
      </c>
      <c r="J36" s="784">
        <v>7390442.264590797</v>
      </c>
      <c r="K36" s="784">
        <v>10518285.051883906</v>
      </c>
      <c r="L36" s="784">
        <v>775336.96225322387</v>
      </c>
      <c r="M36" s="121"/>
      <c r="N36" s="62" t="s">
        <v>457</v>
      </c>
      <c r="O36" s="121"/>
      <c r="P36" s="122"/>
      <c r="Q36" s="784">
        <v>251975.19076159911</v>
      </c>
      <c r="R36" s="784">
        <v>9742948.0896306746</v>
      </c>
      <c r="S36" s="784">
        <v>9490972.8988690749</v>
      </c>
      <c r="T36" s="784">
        <v>6897346.8613980776</v>
      </c>
      <c r="U36" s="784">
        <v>161052.28060065975</v>
      </c>
      <c r="V36" s="784">
        <v>426468.82719815354</v>
      </c>
      <c r="W36" s="784">
        <v>289859.59388292051</v>
      </c>
      <c r="X36" s="784">
        <v>136609.23331523276</v>
      </c>
      <c r="Y36" s="972">
        <v>229907.54233269047</v>
      </c>
      <c r="Z36" s="784">
        <v>2236012.4720048737</v>
      </c>
    </row>
    <row r="37" spans="1:26" ht="13.7" customHeight="1">
      <c r="A37" s="121"/>
      <c r="B37" s="661" t="s">
        <v>397</v>
      </c>
      <c r="C37" s="121"/>
      <c r="D37" s="122"/>
      <c r="E37" s="784">
        <v>73147146.478809133</v>
      </c>
      <c r="F37" s="784">
        <v>54404667.927162841</v>
      </c>
      <c r="G37" s="784">
        <v>36981787.565458901</v>
      </c>
      <c r="H37" s="784">
        <v>4034209.7203291347</v>
      </c>
      <c r="I37" s="784">
        <v>598120.91223906423</v>
      </c>
      <c r="J37" s="784">
        <v>12790549.729135692</v>
      </c>
      <c r="K37" s="784">
        <v>18742478.551646393</v>
      </c>
      <c r="L37" s="784">
        <v>1304585.101886417</v>
      </c>
      <c r="M37" s="121"/>
      <c r="N37" s="62" t="s">
        <v>458</v>
      </c>
      <c r="O37" s="121"/>
      <c r="P37" s="122"/>
      <c r="Q37" s="784">
        <v>300825.96433688217</v>
      </c>
      <c r="R37" s="784">
        <v>17437893.449759997</v>
      </c>
      <c r="S37" s="784">
        <v>17137067.485423088</v>
      </c>
      <c r="T37" s="784">
        <v>12516044.906726141</v>
      </c>
      <c r="U37" s="784">
        <v>459734.99727978767</v>
      </c>
      <c r="V37" s="784">
        <v>774901.57031119743</v>
      </c>
      <c r="W37" s="784">
        <v>384799.11161602323</v>
      </c>
      <c r="X37" s="784">
        <v>390102.45869517338</v>
      </c>
      <c r="Y37" s="972">
        <v>547322.71746066981</v>
      </c>
      <c r="Z37" s="784">
        <v>3933708.7285666303</v>
      </c>
    </row>
    <row r="38" spans="1:26" ht="13.7" customHeight="1">
      <c r="A38" s="121"/>
      <c r="B38" s="661" t="s">
        <v>398</v>
      </c>
      <c r="C38" s="121"/>
      <c r="D38" s="122"/>
      <c r="E38" s="784">
        <v>74093911.740531459</v>
      </c>
      <c r="F38" s="784">
        <v>56147564.055975065</v>
      </c>
      <c r="G38" s="784">
        <v>40369853.589281902</v>
      </c>
      <c r="H38" s="784">
        <v>3298011.1522419476</v>
      </c>
      <c r="I38" s="784">
        <v>567487.00678315538</v>
      </c>
      <c r="J38" s="784">
        <v>11912212.307668073</v>
      </c>
      <c r="K38" s="784">
        <v>17946347.684556413</v>
      </c>
      <c r="L38" s="784">
        <v>962350.76464146923</v>
      </c>
      <c r="M38" s="121"/>
      <c r="N38" s="62" t="s">
        <v>459</v>
      </c>
      <c r="O38" s="121"/>
      <c r="P38" s="122"/>
      <c r="Q38" s="784">
        <v>340086.42629740655</v>
      </c>
      <c r="R38" s="784">
        <v>16983996.919914939</v>
      </c>
      <c r="S38" s="784">
        <v>16643910.493617527</v>
      </c>
      <c r="T38" s="784">
        <v>12001172.485781414</v>
      </c>
      <c r="U38" s="784">
        <v>469162.22023697343</v>
      </c>
      <c r="V38" s="784">
        <v>639728.42327089806</v>
      </c>
      <c r="W38" s="784">
        <v>269306.93737492448</v>
      </c>
      <c r="X38" s="784">
        <v>370421.4858959734</v>
      </c>
      <c r="Y38" s="972">
        <v>671731.67556897865</v>
      </c>
      <c r="Z38" s="784">
        <v>4205579.0398972249</v>
      </c>
    </row>
    <row r="39" spans="1:26" ht="13.7" customHeight="1">
      <c r="A39" s="121"/>
      <c r="B39" s="661" t="s">
        <v>399</v>
      </c>
      <c r="C39" s="121"/>
      <c r="D39" s="122"/>
      <c r="E39" s="784">
        <v>117400706.32628931</v>
      </c>
      <c r="F39" s="784">
        <v>87011502.97149016</v>
      </c>
      <c r="G39" s="784">
        <v>62098181.914248809</v>
      </c>
      <c r="H39" s="784">
        <v>1428875.0367447794</v>
      </c>
      <c r="I39" s="784">
        <v>1031604.8000758558</v>
      </c>
      <c r="J39" s="784">
        <v>22452841.220420703</v>
      </c>
      <c r="K39" s="784">
        <v>30389203.354799084</v>
      </c>
      <c r="L39" s="784">
        <v>1637140.097370317</v>
      </c>
      <c r="M39" s="121"/>
      <c r="N39" s="62" t="s">
        <v>460</v>
      </c>
      <c r="O39" s="121"/>
      <c r="P39" s="122"/>
      <c r="Q39" s="784">
        <v>565223.9269794845</v>
      </c>
      <c r="R39" s="784">
        <v>28752063.257428747</v>
      </c>
      <c r="S39" s="784">
        <v>28186839.330449276</v>
      </c>
      <c r="T39" s="784">
        <v>19689712.860585585</v>
      </c>
      <c r="U39" s="784">
        <v>701711.13541949785</v>
      </c>
      <c r="V39" s="784">
        <v>813173.07922040334</v>
      </c>
      <c r="W39" s="784">
        <v>372895.23540207231</v>
      </c>
      <c r="X39" s="784">
        <v>440277.8438183305</v>
      </c>
      <c r="Y39" s="972">
        <v>1163343.367318915</v>
      </c>
      <c r="Z39" s="784">
        <v>8145585.6225426998</v>
      </c>
    </row>
    <row r="40" spans="1:26" ht="13.7" customHeight="1">
      <c r="A40" s="121"/>
      <c r="B40" s="661" t="s">
        <v>400</v>
      </c>
      <c r="C40" s="121"/>
      <c r="D40" s="122"/>
      <c r="E40" s="784">
        <v>49369788.839663573</v>
      </c>
      <c r="F40" s="784">
        <v>37749876.808976136</v>
      </c>
      <c r="G40" s="784">
        <v>26870122.07699433</v>
      </c>
      <c r="H40" s="784">
        <v>203067.125</v>
      </c>
      <c r="I40" s="784">
        <v>539100.93470064492</v>
      </c>
      <c r="J40" s="784">
        <v>10137586.672281152</v>
      </c>
      <c r="K40" s="784">
        <v>11619912.030687438</v>
      </c>
      <c r="L40" s="784">
        <v>825469.61748070293</v>
      </c>
      <c r="M40" s="121"/>
      <c r="N40" s="62" t="s">
        <v>461</v>
      </c>
      <c r="O40" s="121"/>
      <c r="P40" s="122"/>
      <c r="Q40" s="784">
        <v>192183.52637891265</v>
      </c>
      <c r="R40" s="784">
        <v>10794442.413206734</v>
      </c>
      <c r="S40" s="784">
        <v>10602258.886827819</v>
      </c>
      <c r="T40" s="784">
        <v>7919904.6103598336</v>
      </c>
      <c r="U40" s="784">
        <v>473140.49405467033</v>
      </c>
      <c r="V40" s="784">
        <v>294268.67887159297</v>
      </c>
      <c r="W40" s="784">
        <v>142395.34252060807</v>
      </c>
      <c r="X40" s="784">
        <v>151873.33635098461</v>
      </c>
      <c r="Y40" s="972">
        <v>811813.29248559324</v>
      </c>
      <c r="Z40" s="784">
        <v>2726758.3960273201</v>
      </c>
    </row>
    <row r="41" spans="1:26" ht="13.7" customHeight="1">
      <c r="A41" s="121"/>
      <c r="B41" s="661" t="s">
        <v>401</v>
      </c>
      <c r="C41" s="121"/>
      <c r="D41" s="122"/>
      <c r="E41" s="784">
        <v>50882335.388059393</v>
      </c>
      <c r="F41" s="784">
        <v>37316365.706345513</v>
      </c>
      <c r="G41" s="784">
        <v>27504972.740559686</v>
      </c>
      <c r="H41" s="784">
        <v>95068.002000000008</v>
      </c>
      <c r="I41" s="784">
        <v>1047439.3565080272</v>
      </c>
      <c r="J41" s="784">
        <v>8668885.6072778162</v>
      </c>
      <c r="K41" s="784">
        <v>13565969.681713901</v>
      </c>
      <c r="L41" s="784">
        <v>743202.39490902086</v>
      </c>
      <c r="M41" s="121"/>
      <c r="N41" s="62" t="s">
        <v>462</v>
      </c>
      <c r="O41" s="121"/>
      <c r="P41" s="122"/>
      <c r="Q41" s="784">
        <v>259829.00656288839</v>
      </c>
      <c r="R41" s="784">
        <v>12822767.286804885</v>
      </c>
      <c r="S41" s="784">
        <v>12562938.280241998</v>
      </c>
      <c r="T41" s="784">
        <v>8522841.4044306595</v>
      </c>
      <c r="U41" s="784">
        <v>882541.24538894196</v>
      </c>
      <c r="V41" s="784">
        <v>140801.4955274419</v>
      </c>
      <c r="W41" s="784">
        <v>-183017.59135356141</v>
      </c>
      <c r="X41" s="784">
        <v>323819.08688100305</v>
      </c>
      <c r="Y41" s="972">
        <v>768859.1266359234</v>
      </c>
      <c r="Z41" s="784">
        <v>3785613.2615308743</v>
      </c>
    </row>
    <row r="42" spans="1:26" ht="13.7" customHeight="1">
      <c r="A42" s="121"/>
      <c r="B42" s="661" t="s">
        <v>402</v>
      </c>
      <c r="C42" s="121"/>
      <c r="D42" s="122"/>
      <c r="E42" s="784">
        <v>92429996.615999997</v>
      </c>
      <c r="F42" s="784">
        <v>66534332.350999996</v>
      </c>
      <c r="G42" s="784">
        <v>51604026.188000008</v>
      </c>
      <c r="H42" s="784">
        <v>14900.893</v>
      </c>
      <c r="I42" s="784">
        <v>453136.31400000007</v>
      </c>
      <c r="J42" s="784">
        <v>14462268.956</v>
      </c>
      <c r="K42" s="784">
        <v>25895664.265000004</v>
      </c>
      <c r="L42" s="784">
        <v>967346.11099999992</v>
      </c>
      <c r="M42" s="121"/>
      <c r="N42" s="62" t="s">
        <v>463</v>
      </c>
      <c r="O42" s="121"/>
      <c r="P42" s="122"/>
      <c r="Q42" s="784">
        <v>337246.22099999996</v>
      </c>
      <c r="R42" s="784">
        <v>24928318.154000007</v>
      </c>
      <c r="S42" s="784">
        <v>24591071.932999998</v>
      </c>
      <c r="T42" s="784">
        <v>14160972.605</v>
      </c>
      <c r="U42" s="784">
        <v>908844.4</v>
      </c>
      <c r="V42" s="784">
        <v>632736.85800000001</v>
      </c>
      <c r="W42" s="784">
        <v>178222.89800000004</v>
      </c>
      <c r="X42" s="784">
        <v>454513.96000000014</v>
      </c>
      <c r="Y42" s="972">
        <v>5719873.1260000002</v>
      </c>
      <c r="Z42" s="784">
        <v>14608391.195999999</v>
      </c>
    </row>
    <row r="43" spans="1:26" ht="13.7" customHeight="1">
      <c r="A43" s="121"/>
      <c r="B43" s="661" t="s">
        <v>403</v>
      </c>
      <c r="C43" s="121"/>
      <c r="D43" s="122"/>
      <c r="E43" s="784">
        <v>61354624.175000004</v>
      </c>
      <c r="F43" s="784">
        <v>47888818.853000008</v>
      </c>
      <c r="G43" s="784">
        <v>35947832.994000003</v>
      </c>
      <c r="H43" s="784">
        <v>0</v>
      </c>
      <c r="I43" s="784">
        <v>627856.70600000001</v>
      </c>
      <c r="J43" s="784">
        <v>11313129.152999999</v>
      </c>
      <c r="K43" s="784">
        <v>13465805.322000001</v>
      </c>
      <c r="L43" s="784">
        <v>797317.21799999999</v>
      </c>
      <c r="M43" s="121"/>
      <c r="N43" s="62" t="s">
        <v>403</v>
      </c>
      <c r="O43" s="121"/>
      <c r="P43" s="122"/>
      <c r="Q43" s="784">
        <v>313352.93399999995</v>
      </c>
      <c r="R43" s="784">
        <v>12668488.104</v>
      </c>
      <c r="S43" s="784">
        <v>12355135.17</v>
      </c>
      <c r="T43" s="784">
        <v>8577969.0690000001</v>
      </c>
      <c r="U43" s="784">
        <v>745018.728</v>
      </c>
      <c r="V43" s="784">
        <v>-124417.82300000002</v>
      </c>
      <c r="W43" s="784">
        <v>-100329.90699999999</v>
      </c>
      <c r="X43" s="784">
        <v>-24087.915999999997</v>
      </c>
      <c r="Y43" s="972">
        <v>1248778.0810000002</v>
      </c>
      <c r="Z43" s="784">
        <v>4405343.2769999998</v>
      </c>
    </row>
    <row r="44" spans="1:26" ht="13.7" customHeight="1">
      <c r="A44" s="1045" t="s">
        <v>14</v>
      </c>
      <c r="B44" s="1045"/>
      <c r="C44" s="1045"/>
      <c r="D44" s="122"/>
      <c r="E44" s="784"/>
      <c r="F44" s="784"/>
      <c r="G44" s="784"/>
      <c r="H44" s="784"/>
      <c r="I44" s="784"/>
      <c r="J44" s="784"/>
      <c r="K44" s="784"/>
      <c r="L44" s="784"/>
      <c r="M44" s="1045" t="s">
        <v>14</v>
      </c>
      <c r="N44" s="1045"/>
      <c r="O44" s="1045"/>
      <c r="P44" s="122"/>
      <c r="Q44" s="784"/>
      <c r="R44" s="784"/>
      <c r="S44" s="784"/>
      <c r="T44" s="784"/>
      <c r="U44" s="784"/>
      <c r="V44" s="784"/>
      <c r="W44" s="784"/>
      <c r="X44" s="784"/>
      <c r="Y44" s="972"/>
      <c r="Z44" s="784"/>
    </row>
    <row r="45" spans="1:26" ht="13.7" customHeight="1">
      <c r="A45" s="121"/>
      <c r="B45" s="661" t="s">
        <v>1262</v>
      </c>
      <c r="C45" s="121"/>
      <c r="D45" s="122"/>
      <c r="E45" s="784">
        <v>12159799.897014149</v>
      </c>
      <c r="F45" s="784">
        <v>9909747.0447252374</v>
      </c>
      <c r="G45" s="784">
        <v>6249410.9863781417</v>
      </c>
      <c r="H45" s="784">
        <v>319241.73579854344</v>
      </c>
      <c r="I45" s="784">
        <v>222642.11001600733</v>
      </c>
      <c r="J45" s="784">
        <v>3118452.2125325459</v>
      </c>
      <c r="K45" s="784">
        <v>2250052.8522888953</v>
      </c>
      <c r="L45" s="784">
        <v>795637.08623854909</v>
      </c>
      <c r="M45" s="121"/>
      <c r="N45" s="62" t="s">
        <v>455</v>
      </c>
      <c r="O45" s="121"/>
      <c r="P45" s="122"/>
      <c r="Q45" s="784">
        <v>222779.16546792671</v>
      </c>
      <c r="R45" s="784">
        <v>1454415.7660503446</v>
      </c>
      <c r="S45" s="784">
        <v>1231636.6005824197</v>
      </c>
      <c r="T45" s="784">
        <v>4227553.2805149704</v>
      </c>
      <c r="U45" s="784">
        <v>235087.28976814976</v>
      </c>
      <c r="V45" s="784">
        <v>273385.35590656498</v>
      </c>
      <c r="W45" s="784">
        <v>127476.49018425331</v>
      </c>
      <c r="X45" s="784">
        <v>145908.86572231152</v>
      </c>
      <c r="Y45" s="972">
        <v>330427.21731840272</v>
      </c>
      <c r="Z45" s="784">
        <v>-3173962.1082888618</v>
      </c>
    </row>
    <row r="46" spans="1:26" ht="13.7" customHeight="1">
      <c r="A46" s="121"/>
      <c r="B46" s="661" t="s">
        <v>395</v>
      </c>
      <c r="C46" s="121"/>
      <c r="D46" s="122"/>
      <c r="E46" s="784">
        <v>15592730.473218601</v>
      </c>
      <c r="F46" s="784">
        <v>10888003.185554229</v>
      </c>
      <c r="G46" s="784">
        <v>7614690.1047169762</v>
      </c>
      <c r="H46" s="784">
        <v>225348.4111546285</v>
      </c>
      <c r="I46" s="784">
        <v>246848.12861382353</v>
      </c>
      <c r="J46" s="784">
        <v>2801116.5410687979</v>
      </c>
      <c r="K46" s="784">
        <v>4704727.2876643753</v>
      </c>
      <c r="L46" s="784">
        <v>381526.29428844515</v>
      </c>
      <c r="M46" s="121"/>
      <c r="N46" s="62" t="s">
        <v>456</v>
      </c>
      <c r="O46" s="121"/>
      <c r="P46" s="122"/>
      <c r="Q46" s="784">
        <v>177604.26092416688</v>
      </c>
      <c r="R46" s="784">
        <v>4323200.99337593</v>
      </c>
      <c r="S46" s="784">
        <v>4145596.7324517621</v>
      </c>
      <c r="T46" s="784">
        <v>3290964.6137475022</v>
      </c>
      <c r="U46" s="784">
        <v>46641.030326599124</v>
      </c>
      <c r="V46" s="784">
        <v>160722.92562477713</v>
      </c>
      <c r="W46" s="784">
        <v>101262.38451971933</v>
      </c>
      <c r="X46" s="784">
        <v>59460.54110505776</v>
      </c>
      <c r="Y46" s="972">
        <v>119744.16726809111</v>
      </c>
      <c r="Z46" s="784">
        <v>767012.33002097346</v>
      </c>
    </row>
    <row r="47" spans="1:26" ht="13.7" customHeight="1">
      <c r="A47" s="121"/>
      <c r="B47" s="661" t="s">
        <v>396</v>
      </c>
      <c r="C47" s="121"/>
      <c r="D47" s="122"/>
      <c r="E47" s="784">
        <v>41106090.585125357</v>
      </c>
      <c r="F47" s="784">
        <v>29877572.82621159</v>
      </c>
      <c r="G47" s="784">
        <v>21191585.523362592</v>
      </c>
      <c r="H47" s="784">
        <v>904172.37882469315</v>
      </c>
      <c r="I47" s="784">
        <v>480500.29064399732</v>
      </c>
      <c r="J47" s="784">
        <v>7301314.6333803143</v>
      </c>
      <c r="K47" s="784">
        <v>11228517.758913781</v>
      </c>
      <c r="L47" s="784">
        <v>811403.06982327241</v>
      </c>
      <c r="M47" s="121"/>
      <c r="N47" s="62" t="s">
        <v>457</v>
      </c>
      <c r="O47" s="121"/>
      <c r="P47" s="122"/>
      <c r="Q47" s="784">
        <v>276818.02320363891</v>
      </c>
      <c r="R47" s="784">
        <v>10417114.689090507</v>
      </c>
      <c r="S47" s="784">
        <v>10140296.665886866</v>
      </c>
      <c r="T47" s="784">
        <v>7170973.1012148913</v>
      </c>
      <c r="U47" s="784">
        <v>168039.89927917489</v>
      </c>
      <c r="V47" s="784">
        <v>495481.55597818771</v>
      </c>
      <c r="W47" s="784">
        <v>297926.74598588835</v>
      </c>
      <c r="X47" s="784">
        <v>197554.80999229892</v>
      </c>
      <c r="Y47" s="972">
        <v>471035.88342675625</v>
      </c>
      <c r="Z47" s="784">
        <v>2776837.9928413681</v>
      </c>
    </row>
    <row r="48" spans="1:26" ht="13.7" customHeight="1">
      <c r="A48" s="661"/>
      <c r="B48" s="661" t="s">
        <v>397</v>
      </c>
      <c r="C48" s="661"/>
      <c r="D48" s="122"/>
      <c r="E48" s="784">
        <v>70675966.393079624</v>
      </c>
      <c r="F48" s="784">
        <v>52111524.855685897</v>
      </c>
      <c r="G48" s="784">
        <v>36605862.623911254</v>
      </c>
      <c r="H48" s="784">
        <v>1987429.7010577018</v>
      </c>
      <c r="I48" s="784">
        <v>616632.95828149538</v>
      </c>
      <c r="J48" s="784">
        <v>12901599.57243544</v>
      </c>
      <c r="K48" s="784">
        <v>18564441.537393793</v>
      </c>
      <c r="L48" s="784">
        <v>1286122.6780250727</v>
      </c>
      <c r="M48" s="661"/>
      <c r="N48" s="62" t="s">
        <v>458</v>
      </c>
      <c r="O48" s="661"/>
      <c r="P48" s="122"/>
      <c r="Q48" s="784">
        <v>281062.11076069524</v>
      </c>
      <c r="R48" s="784">
        <v>17278318.859368723</v>
      </c>
      <c r="S48" s="784">
        <v>16997256.748608004</v>
      </c>
      <c r="T48" s="784">
        <v>11999037.529575668</v>
      </c>
      <c r="U48" s="784">
        <v>472757.88199978118</v>
      </c>
      <c r="V48" s="784">
        <v>818257.9854269739</v>
      </c>
      <c r="W48" s="784">
        <v>458212.29946254392</v>
      </c>
      <c r="X48" s="784">
        <v>360045.68596443004</v>
      </c>
      <c r="Y48" s="972">
        <v>2373525.90673103</v>
      </c>
      <c r="Z48" s="784">
        <v>6080729.2583366092</v>
      </c>
    </row>
    <row r="49" spans="1:26" ht="13.7" customHeight="1">
      <c r="A49" s="661"/>
      <c r="B49" s="661" t="s">
        <v>398</v>
      </c>
      <c r="C49" s="661"/>
      <c r="D49" s="122"/>
      <c r="E49" s="784">
        <v>72817821.833877414</v>
      </c>
      <c r="F49" s="784">
        <v>55373405.403516278</v>
      </c>
      <c r="G49" s="784">
        <v>39488631.84263768</v>
      </c>
      <c r="H49" s="784">
        <v>3061853.7805064004</v>
      </c>
      <c r="I49" s="784">
        <v>555336.71127039962</v>
      </c>
      <c r="J49" s="784">
        <v>12267583.069101794</v>
      </c>
      <c r="K49" s="784">
        <v>17444416.430361148</v>
      </c>
      <c r="L49" s="784">
        <v>978103.84672355093</v>
      </c>
      <c r="M49" s="661"/>
      <c r="N49" s="62" t="s">
        <v>459</v>
      </c>
      <c r="O49" s="661"/>
      <c r="P49" s="122"/>
      <c r="Q49" s="784">
        <v>360158.57928695483</v>
      </c>
      <c r="R49" s="784">
        <v>16466312.583637599</v>
      </c>
      <c r="S49" s="784">
        <v>16106154.00435064</v>
      </c>
      <c r="T49" s="784">
        <v>11957073.456476495</v>
      </c>
      <c r="U49" s="784">
        <v>454267.09780736535</v>
      </c>
      <c r="V49" s="784">
        <v>615895.81470650528</v>
      </c>
      <c r="W49" s="784">
        <v>277812.79219023371</v>
      </c>
      <c r="X49" s="784">
        <v>338083.02251627122</v>
      </c>
      <c r="Y49" s="972">
        <v>536301.75281889061</v>
      </c>
      <c r="Z49" s="784">
        <v>3615219.3881791774</v>
      </c>
    </row>
    <row r="50" spans="1:26" ht="13.7" customHeight="1">
      <c r="A50" s="661"/>
      <c r="B50" s="661" t="s">
        <v>399</v>
      </c>
      <c r="C50" s="661"/>
      <c r="D50" s="122"/>
      <c r="E50" s="784">
        <v>131049465.46905813</v>
      </c>
      <c r="F50" s="784">
        <v>98861071.670771167</v>
      </c>
      <c r="G50" s="784">
        <v>68446812.555520192</v>
      </c>
      <c r="H50" s="784">
        <v>6288585.2206356982</v>
      </c>
      <c r="I50" s="784">
        <v>1093610.3246559452</v>
      </c>
      <c r="J50" s="784">
        <v>23032063.569959298</v>
      </c>
      <c r="K50" s="784">
        <v>32188393.798286993</v>
      </c>
      <c r="L50" s="784">
        <v>1747887.3723149037</v>
      </c>
      <c r="M50" s="661"/>
      <c r="N50" s="62" t="s">
        <v>460</v>
      </c>
      <c r="O50" s="661"/>
      <c r="P50" s="122"/>
      <c r="Q50" s="784">
        <v>607088.89426822797</v>
      </c>
      <c r="R50" s="784">
        <v>30440506.425972074</v>
      </c>
      <c r="S50" s="784">
        <v>29833417.531703871</v>
      </c>
      <c r="T50" s="784">
        <v>21859881.199744631</v>
      </c>
      <c r="U50" s="784">
        <v>842043.10759872489</v>
      </c>
      <c r="V50" s="784">
        <v>1011066.3649472024</v>
      </c>
      <c r="W50" s="784">
        <v>412820.57284356077</v>
      </c>
      <c r="X50" s="784">
        <v>598245.79210364097</v>
      </c>
      <c r="Y50" s="972">
        <v>2319133.0656802361</v>
      </c>
      <c r="Z50" s="784">
        <v>8439559.925093526</v>
      </c>
    </row>
    <row r="51" spans="1:26" ht="13.7" customHeight="1">
      <c r="A51" s="661"/>
      <c r="B51" s="661" t="s">
        <v>400</v>
      </c>
      <c r="C51" s="661"/>
      <c r="D51" s="122"/>
      <c r="E51" s="784">
        <v>46561099.922895156</v>
      </c>
      <c r="F51" s="784">
        <v>35566178.253083058</v>
      </c>
      <c r="G51" s="784">
        <v>27331096.246483054</v>
      </c>
      <c r="H51" s="784">
        <v>625885.82700000005</v>
      </c>
      <c r="I51" s="784">
        <v>384157.3948663745</v>
      </c>
      <c r="J51" s="784">
        <v>7225038.7847336242</v>
      </c>
      <c r="K51" s="784">
        <v>10994921.669812094</v>
      </c>
      <c r="L51" s="784">
        <v>591116.17173055606</v>
      </c>
      <c r="M51" s="661"/>
      <c r="N51" s="62" t="s">
        <v>461</v>
      </c>
      <c r="O51" s="661"/>
      <c r="P51" s="122"/>
      <c r="Q51" s="784">
        <v>136192.49791272037</v>
      </c>
      <c r="R51" s="784">
        <v>10403805.498081539</v>
      </c>
      <c r="S51" s="784">
        <v>10267613.000168819</v>
      </c>
      <c r="T51" s="784">
        <v>7388378.6975114746</v>
      </c>
      <c r="U51" s="784">
        <v>468218.82500064425</v>
      </c>
      <c r="V51" s="784">
        <v>233433.21294078609</v>
      </c>
      <c r="W51" s="784">
        <v>126961.02932453234</v>
      </c>
      <c r="X51" s="784">
        <v>106472.18361625374</v>
      </c>
      <c r="Y51" s="972">
        <v>391956.8293206424</v>
      </c>
      <c r="Z51" s="784">
        <v>2569539.0940365558</v>
      </c>
    </row>
    <row r="52" spans="1:26" ht="13.7" customHeight="1">
      <c r="A52" s="661"/>
      <c r="B52" s="661" t="s">
        <v>401</v>
      </c>
      <c r="C52" s="661"/>
      <c r="D52" s="122"/>
      <c r="E52" s="784">
        <v>52825076.242427506</v>
      </c>
      <c r="F52" s="784">
        <v>38958984.746528894</v>
      </c>
      <c r="G52" s="784">
        <v>27416509.248982735</v>
      </c>
      <c r="H52" s="784">
        <v>355043.538</v>
      </c>
      <c r="I52" s="784">
        <v>1069639.2800080806</v>
      </c>
      <c r="J52" s="784">
        <v>10117792.679538082</v>
      </c>
      <c r="K52" s="784">
        <v>13866091.49589863</v>
      </c>
      <c r="L52" s="784">
        <v>790645.78565384797</v>
      </c>
      <c r="M52" s="661"/>
      <c r="N52" s="62" t="s">
        <v>462</v>
      </c>
      <c r="O52" s="661"/>
      <c r="P52" s="122"/>
      <c r="Q52" s="784">
        <v>269610.63835730689</v>
      </c>
      <c r="R52" s="784">
        <v>13075445.710244786</v>
      </c>
      <c r="S52" s="784">
        <v>12805835.071887478</v>
      </c>
      <c r="T52" s="784">
        <v>8926568.6153558493</v>
      </c>
      <c r="U52" s="784">
        <v>871616.5542859605</v>
      </c>
      <c r="V52" s="784">
        <v>145896.86680720668</v>
      </c>
      <c r="W52" s="784">
        <v>-181387.96505713958</v>
      </c>
      <c r="X52" s="784">
        <v>327284.83186434594</v>
      </c>
      <c r="Y52" s="972">
        <v>903470.83203592408</v>
      </c>
      <c r="Z52" s="784">
        <v>3765223.8674743846</v>
      </c>
    </row>
    <row r="53" spans="1:26" ht="13.7" customHeight="1">
      <c r="A53" s="661"/>
      <c r="B53" s="661" t="s">
        <v>402</v>
      </c>
      <c r="C53" s="661"/>
      <c r="D53" s="122"/>
      <c r="E53" s="784">
        <v>85663865.609999999</v>
      </c>
      <c r="F53" s="784">
        <v>59793718.167000003</v>
      </c>
      <c r="G53" s="784">
        <v>42931923.42400001</v>
      </c>
      <c r="H53" s="784">
        <v>14900.893</v>
      </c>
      <c r="I53" s="784">
        <v>534101.07500000007</v>
      </c>
      <c r="J53" s="784">
        <v>16312792.775000004</v>
      </c>
      <c r="K53" s="784">
        <v>25870147.443000004</v>
      </c>
      <c r="L53" s="784">
        <v>1058551.8020000001</v>
      </c>
      <c r="M53" s="661"/>
      <c r="N53" s="62" t="s">
        <v>463</v>
      </c>
      <c r="O53" s="661"/>
      <c r="P53" s="122"/>
      <c r="Q53" s="784">
        <v>379224.38899999997</v>
      </c>
      <c r="R53" s="784">
        <v>24811595.640999999</v>
      </c>
      <c r="S53" s="784">
        <v>24432371.252</v>
      </c>
      <c r="T53" s="784">
        <v>13663732.054000003</v>
      </c>
      <c r="U53" s="784">
        <v>780246.79200000002</v>
      </c>
      <c r="V53" s="784">
        <v>572130.19100000011</v>
      </c>
      <c r="W53" s="784">
        <v>166454.29000000004</v>
      </c>
      <c r="X53" s="784">
        <v>405675.90100000007</v>
      </c>
      <c r="Y53" s="972">
        <v>3002369.3170000003</v>
      </c>
      <c r="Z53" s="784">
        <v>12418631.532</v>
      </c>
    </row>
    <row r="54" spans="1:26" ht="13.7" customHeight="1">
      <c r="A54" s="661"/>
      <c r="B54" s="661" t="s">
        <v>403</v>
      </c>
      <c r="C54" s="661"/>
      <c r="D54" s="122"/>
      <c r="E54" s="784">
        <v>67255195.879000008</v>
      </c>
      <c r="F54" s="784">
        <v>54264316.83600001</v>
      </c>
      <c r="G54" s="784">
        <v>42663058.062999994</v>
      </c>
      <c r="H54" s="784">
        <v>0</v>
      </c>
      <c r="I54" s="784">
        <v>678075.53799999994</v>
      </c>
      <c r="J54" s="784">
        <v>10923183.234999999</v>
      </c>
      <c r="K54" s="784">
        <v>12990879.043000001</v>
      </c>
      <c r="L54" s="784">
        <v>842932.04599999997</v>
      </c>
      <c r="M54" s="661"/>
      <c r="N54" s="62" t="s">
        <v>403</v>
      </c>
      <c r="O54" s="661"/>
      <c r="P54" s="122"/>
      <c r="Q54" s="784">
        <v>290487.88899999997</v>
      </c>
      <c r="R54" s="784">
        <v>12147946.997000001</v>
      </c>
      <c r="S54" s="784">
        <v>11857459.107999999</v>
      </c>
      <c r="T54" s="784">
        <v>8120271.8179999981</v>
      </c>
      <c r="U54" s="784">
        <v>773011.598</v>
      </c>
      <c r="V54" s="784">
        <v>-107372.13800000002</v>
      </c>
      <c r="W54" s="784">
        <v>-101840.98699999999</v>
      </c>
      <c r="X54" s="784">
        <v>-5531.1510000000053</v>
      </c>
      <c r="Y54" s="972">
        <v>918730.55200000003</v>
      </c>
      <c r="Z54" s="784">
        <v>3990278.3820000002</v>
      </c>
    </row>
    <row r="55" spans="1:26" ht="13.7" customHeight="1">
      <c r="A55" s="1045" t="s">
        <v>15</v>
      </c>
      <c r="B55" s="1045"/>
      <c r="C55" s="1045"/>
      <c r="D55" s="2"/>
      <c r="E55" s="784"/>
      <c r="F55" s="784"/>
      <c r="G55" s="784"/>
      <c r="H55" s="784"/>
      <c r="I55" s="784"/>
      <c r="J55" s="784"/>
      <c r="K55" s="784"/>
      <c r="L55" s="784"/>
      <c r="M55" s="1045" t="s">
        <v>15</v>
      </c>
      <c r="N55" s="1045"/>
      <c r="O55" s="1045"/>
      <c r="P55" s="2"/>
      <c r="Q55" s="784"/>
      <c r="R55" s="784"/>
      <c r="S55" s="784"/>
      <c r="T55" s="784"/>
      <c r="U55" s="784"/>
      <c r="V55" s="784"/>
      <c r="W55" s="784"/>
      <c r="X55" s="784"/>
      <c r="Y55" s="972"/>
      <c r="Z55" s="784"/>
    </row>
    <row r="56" spans="1:26" ht="13.7" customHeight="1">
      <c r="A56" s="108"/>
      <c r="B56" s="661" t="s">
        <v>1262</v>
      </c>
      <c r="C56" s="108"/>
      <c r="D56" s="123"/>
      <c r="E56" s="784">
        <v>19187650.825174641</v>
      </c>
      <c r="F56" s="784">
        <v>14520062.266635856</v>
      </c>
      <c r="G56" s="784">
        <v>9317820.7850802522</v>
      </c>
      <c r="H56" s="784">
        <v>1026848.1463465779</v>
      </c>
      <c r="I56" s="784">
        <v>119341.63347105923</v>
      </c>
      <c r="J56" s="784">
        <v>4056051.7017379575</v>
      </c>
      <c r="K56" s="784">
        <v>4667588.5585387908</v>
      </c>
      <c r="L56" s="784">
        <v>539461.7077514549</v>
      </c>
      <c r="M56" s="108"/>
      <c r="N56" s="62" t="s">
        <v>455</v>
      </c>
      <c r="O56" s="108"/>
      <c r="P56" s="123"/>
      <c r="Q56" s="784">
        <v>189658.54055237313</v>
      </c>
      <c r="R56" s="784">
        <v>4128126.8507873327</v>
      </c>
      <c r="S56" s="784">
        <v>3938468.3102349644</v>
      </c>
      <c r="T56" s="784">
        <v>2602527.1207873845</v>
      </c>
      <c r="U56" s="784">
        <v>35992.279415196281</v>
      </c>
      <c r="V56" s="784">
        <v>50651.630288208718</v>
      </c>
      <c r="W56" s="784">
        <v>32040.890379440225</v>
      </c>
      <c r="X56" s="784">
        <v>18610.739908768497</v>
      </c>
      <c r="Y56" s="972">
        <v>52591.312570541937</v>
      </c>
      <c r="Z56" s="784">
        <v>1301888.5923147148</v>
      </c>
    </row>
    <row r="57" spans="1:26" ht="13.7" customHeight="1">
      <c r="A57" s="6"/>
      <c r="B57" s="661" t="s">
        <v>395</v>
      </c>
      <c r="C57" s="6"/>
      <c r="D57" s="2"/>
      <c r="E57" s="784">
        <v>21659094.793029785</v>
      </c>
      <c r="F57" s="784">
        <v>15631417.727370236</v>
      </c>
      <c r="G57" s="784">
        <v>10668829.873328654</v>
      </c>
      <c r="H57" s="784">
        <v>860800.27095104021</v>
      </c>
      <c r="I57" s="784">
        <v>261691.75634445064</v>
      </c>
      <c r="J57" s="784">
        <v>3840095.8267460889</v>
      </c>
      <c r="K57" s="784">
        <v>6027677.0656595547</v>
      </c>
      <c r="L57" s="784">
        <v>401938.22801874875</v>
      </c>
      <c r="M57" s="6"/>
      <c r="N57" s="62" t="s">
        <v>456</v>
      </c>
      <c r="O57" s="6"/>
      <c r="P57" s="2"/>
      <c r="Q57" s="784">
        <v>156721.74149408095</v>
      </c>
      <c r="R57" s="784">
        <v>5625738.8376408061</v>
      </c>
      <c r="S57" s="784">
        <v>5469017.0961467233</v>
      </c>
      <c r="T57" s="784">
        <v>3644113.4575033677</v>
      </c>
      <c r="U57" s="784">
        <v>29297.132680520848</v>
      </c>
      <c r="V57" s="784">
        <v>112220.84349747672</v>
      </c>
      <c r="W57" s="784">
        <v>86133.344628324863</v>
      </c>
      <c r="X57" s="784">
        <v>26087.498869151845</v>
      </c>
      <c r="Y57" s="972">
        <v>34166.992020277881</v>
      </c>
      <c r="Z57" s="784">
        <v>1717552.6544856376</v>
      </c>
    </row>
    <row r="58" spans="1:26" ht="13.7" customHeight="1">
      <c r="A58" s="661"/>
      <c r="B58" s="661" t="s">
        <v>396</v>
      </c>
      <c r="C58" s="661"/>
      <c r="D58" s="122"/>
      <c r="E58" s="784">
        <v>32943360.255840763</v>
      </c>
      <c r="F58" s="784">
        <v>25046749.875705514</v>
      </c>
      <c r="G58" s="784">
        <v>18233833.706487026</v>
      </c>
      <c r="H58" s="784">
        <v>520063.95221924124</v>
      </c>
      <c r="I58" s="784">
        <v>342174.09645251196</v>
      </c>
      <c r="J58" s="784">
        <v>5950678.1205467405</v>
      </c>
      <c r="K58" s="784">
        <v>7896610.3801352652</v>
      </c>
      <c r="L58" s="784">
        <v>690665.56108097802</v>
      </c>
      <c r="M58" s="661"/>
      <c r="N58" s="62" t="s">
        <v>457</v>
      </c>
      <c r="O58" s="661"/>
      <c r="P58" s="122"/>
      <c r="Q58" s="784">
        <v>164182.90581863167</v>
      </c>
      <c r="R58" s="784">
        <v>7205944.819054286</v>
      </c>
      <c r="S58" s="784">
        <v>7041761.9132356448</v>
      </c>
      <c r="T58" s="784">
        <v>4873048.3786936896</v>
      </c>
      <c r="U58" s="784">
        <v>72382.817480778409</v>
      </c>
      <c r="V58" s="784">
        <v>331081.45104680728</v>
      </c>
      <c r="W58" s="784">
        <v>223423.24864490214</v>
      </c>
      <c r="X58" s="784">
        <v>107658.20240190513</v>
      </c>
      <c r="Y58" s="972">
        <v>11426.471328124979</v>
      </c>
      <c r="Z58" s="784">
        <v>1776675.7373425041</v>
      </c>
    </row>
    <row r="59" spans="1:26" ht="13.7" customHeight="1">
      <c r="A59" s="661"/>
      <c r="B59" s="661" t="s">
        <v>397</v>
      </c>
      <c r="C59" s="661"/>
      <c r="D59" s="122"/>
      <c r="E59" s="784">
        <v>55680479.303906128</v>
      </c>
      <c r="F59" s="784">
        <v>41373297.429780699</v>
      </c>
      <c r="G59" s="784">
        <v>28458516.223102119</v>
      </c>
      <c r="H59" s="784">
        <v>2414831.3369391994</v>
      </c>
      <c r="I59" s="784">
        <v>474201.09413363424</v>
      </c>
      <c r="J59" s="784">
        <v>10025748.775605757</v>
      </c>
      <c r="K59" s="784">
        <v>14307181.874125481</v>
      </c>
      <c r="L59" s="784">
        <v>924530.30037576111</v>
      </c>
      <c r="M59" s="661"/>
      <c r="N59" s="62" t="s">
        <v>458</v>
      </c>
      <c r="O59" s="661"/>
      <c r="P59" s="122"/>
      <c r="Q59" s="784">
        <v>288250.4863232639</v>
      </c>
      <c r="R59" s="784">
        <v>13382651.573749723</v>
      </c>
      <c r="S59" s="784">
        <v>13094401.08742645</v>
      </c>
      <c r="T59" s="784">
        <v>8616626.4452196024</v>
      </c>
      <c r="U59" s="784">
        <v>82265.803936629047</v>
      </c>
      <c r="V59" s="784">
        <v>503858.50077569857</v>
      </c>
      <c r="W59" s="784">
        <v>315354.06187424774</v>
      </c>
      <c r="X59" s="784">
        <v>188504.43890145054</v>
      </c>
      <c r="Y59" s="972">
        <v>130695.82809491885</v>
      </c>
      <c r="Z59" s="784">
        <v>4022346.1655894378</v>
      </c>
    </row>
    <row r="60" spans="1:26" ht="13.7" customHeight="1">
      <c r="A60" s="661"/>
      <c r="B60" s="661" t="s">
        <v>398</v>
      </c>
      <c r="C60" s="661"/>
      <c r="D60" s="122"/>
      <c r="E60" s="784">
        <v>46327963.036004834</v>
      </c>
      <c r="F60" s="784">
        <v>35164101.643282577</v>
      </c>
      <c r="G60" s="784">
        <v>23980619.549603336</v>
      </c>
      <c r="H60" s="784">
        <v>3656948.8522825632</v>
      </c>
      <c r="I60" s="784">
        <v>559438.57437979337</v>
      </c>
      <c r="J60" s="784">
        <v>6967094.6670168722</v>
      </c>
      <c r="K60" s="784">
        <v>11163861.392722318</v>
      </c>
      <c r="L60" s="784">
        <v>777701.70685767976</v>
      </c>
      <c r="M60" s="661"/>
      <c r="N60" s="62" t="s">
        <v>459</v>
      </c>
      <c r="O60" s="661"/>
      <c r="P60" s="122"/>
      <c r="Q60" s="784">
        <v>313714.27332951082</v>
      </c>
      <c r="R60" s="784">
        <v>10386159.685864637</v>
      </c>
      <c r="S60" s="784">
        <v>10072445.412535124</v>
      </c>
      <c r="T60" s="784">
        <v>8331603.1516678985</v>
      </c>
      <c r="U60" s="784">
        <v>250533.54105221602</v>
      </c>
      <c r="V60" s="784">
        <v>449021.68052179448</v>
      </c>
      <c r="W60" s="784">
        <v>210393.20073665635</v>
      </c>
      <c r="X60" s="784">
        <v>238628.47978513798</v>
      </c>
      <c r="Y60" s="972">
        <v>222254.60801691882</v>
      </c>
      <c r="Z60" s="784">
        <v>1263541.6473101275</v>
      </c>
    </row>
    <row r="61" spans="1:26" ht="13.7" customHeight="1">
      <c r="A61" s="661"/>
      <c r="B61" s="661" t="s">
        <v>399</v>
      </c>
      <c r="C61" s="661"/>
      <c r="D61" s="122"/>
      <c r="E61" s="784">
        <v>95469093.457225218</v>
      </c>
      <c r="F61" s="784">
        <v>73447500.896148175</v>
      </c>
      <c r="G61" s="784">
        <v>53329371.59283682</v>
      </c>
      <c r="H61" s="784">
        <v>3469861.405938243</v>
      </c>
      <c r="I61" s="784">
        <v>669936.26969797735</v>
      </c>
      <c r="J61" s="784">
        <v>15978331.627675114</v>
      </c>
      <c r="K61" s="784">
        <v>22021592.561077017</v>
      </c>
      <c r="L61" s="784">
        <v>1284699.773083139</v>
      </c>
      <c r="M61" s="661"/>
      <c r="N61" s="62" t="s">
        <v>460</v>
      </c>
      <c r="O61" s="661"/>
      <c r="P61" s="122"/>
      <c r="Q61" s="784">
        <v>377480.61685926752</v>
      </c>
      <c r="R61" s="784">
        <v>20736892.787993904</v>
      </c>
      <c r="S61" s="784">
        <v>20359412.171134606</v>
      </c>
      <c r="T61" s="784">
        <v>14948317.964832563</v>
      </c>
      <c r="U61" s="784">
        <v>673787.8383373504</v>
      </c>
      <c r="V61" s="784">
        <v>888319.65199058771</v>
      </c>
      <c r="W61" s="784">
        <v>365365.70959906199</v>
      </c>
      <c r="X61" s="784">
        <v>522953.94239152636</v>
      </c>
      <c r="Y61" s="972">
        <v>675746.2478939204</v>
      </c>
      <c r="Z61" s="784">
        <v>4524732.9638680322</v>
      </c>
    </row>
    <row r="62" spans="1:26" ht="13.7" customHeight="1">
      <c r="A62" s="661"/>
      <c r="B62" s="661" t="s">
        <v>400</v>
      </c>
      <c r="C62" s="661"/>
      <c r="D62" s="122"/>
      <c r="E62" s="784">
        <v>42826679.797931805</v>
      </c>
      <c r="F62" s="784">
        <v>32692396.258364383</v>
      </c>
      <c r="G62" s="784">
        <v>24487601.349815413</v>
      </c>
      <c r="H62" s="784">
        <v>1027053.4644440713</v>
      </c>
      <c r="I62" s="784">
        <v>345101.26392889529</v>
      </c>
      <c r="J62" s="784">
        <v>6832640.1801760085</v>
      </c>
      <c r="K62" s="784">
        <v>10134283.539567446</v>
      </c>
      <c r="L62" s="784">
        <v>588044.00308293349</v>
      </c>
      <c r="M62" s="661"/>
      <c r="N62" s="62" t="s">
        <v>461</v>
      </c>
      <c r="O62" s="661"/>
      <c r="P62" s="122"/>
      <c r="Q62" s="784">
        <v>133818.78621652737</v>
      </c>
      <c r="R62" s="784">
        <v>9546239.536484506</v>
      </c>
      <c r="S62" s="784">
        <v>9412420.7502679843</v>
      </c>
      <c r="T62" s="784">
        <v>7141558.4004101763</v>
      </c>
      <c r="U62" s="784">
        <v>215307.4605114538</v>
      </c>
      <c r="V62" s="784">
        <v>271906.29211214406</v>
      </c>
      <c r="W62" s="784">
        <v>139601.68522305158</v>
      </c>
      <c r="X62" s="784">
        <v>132304.60688909228</v>
      </c>
      <c r="Y62" s="972">
        <v>486203.14278559055</v>
      </c>
      <c r="Z62" s="784">
        <v>2269851.7400198015</v>
      </c>
    </row>
    <row r="63" spans="1:26" ht="13.7" customHeight="1">
      <c r="A63" s="661"/>
      <c r="B63" s="661" t="s">
        <v>401</v>
      </c>
      <c r="C63" s="661"/>
      <c r="D63" s="122"/>
      <c r="E63" s="784">
        <v>51494742.245634824</v>
      </c>
      <c r="F63" s="784">
        <v>36351982.406397671</v>
      </c>
      <c r="G63" s="784">
        <v>26819659.88550479</v>
      </c>
      <c r="H63" s="784">
        <v>188789.60985672838</v>
      </c>
      <c r="I63" s="784">
        <v>885974.35481252265</v>
      </c>
      <c r="J63" s="784">
        <v>8457558.5562236272</v>
      </c>
      <c r="K63" s="784">
        <v>15142759.83923717</v>
      </c>
      <c r="L63" s="784">
        <v>771657.92189364135</v>
      </c>
      <c r="M63" s="661"/>
      <c r="N63" s="62" t="s">
        <v>462</v>
      </c>
      <c r="O63" s="661"/>
      <c r="P63" s="122"/>
      <c r="Q63" s="784">
        <v>221691.43262540782</v>
      </c>
      <c r="R63" s="784">
        <v>14371101.91734352</v>
      </c>
      <c r="S63" s="784">
        <v>14149410.484718103</v>
      </c>
      <c r="T63" s="784">
        <v>11058729.616139285</v>
      </c>
      <c r="U63" s="784">
        <v>472910.15686885745</v>
      </c>
      <c r="V63" s="784">
        <v>493191.12449354789</v>
      </c>
      <c r="W63" s="784">
        <v>248514.41067874403</v>
      </c>
      <c r="X63" s="784">
        <v>244676.71381480366</v>
      </c>
      <c r="Y63" s="972">
        <v>1068307.4179138823</v>
      </c>
      <c r="Z63" s="784">
        <v>3192887.0051303059</v>
      </c>
    </row>
    <row r="64" spans="1:26" ht="13.7" customHeight="1">
      <c r="A64" s="661"/>
      <c r="B64" s="661" t="s">
        <v>402</v>
      </c>
      <c r="C64" s="661"/>
      <c r="D64" s="122"/>
      <c r="E64" s="784">
        <v>69504105.727947861</v>
      </c>
      <c r="F64" s="784">
        <v>51510872.595929712</v>
      </c>
      <c r="G64" s="784">
        <v>36145283.507234186</v>
      </c>
      <c r="H64" s="784">
        <v>602363.554</v>
      </c>
      <c r="I64" s="784">
        <v>703000.64175066294</v>
      </c>
      <c r="J64" s="784">
        <v>14060224.892944802</v>
      </c>
      <c r="K64" s="784">
        <v>17993233.132018212</v>
      </c>
      <c r="L64" s="784">
        <v>1002877.7576538622</v>
      </c>
      <c r="M64" s="661"/>
      <c r="N64" s="62" t="s">
        <v>463</v>
      </c>
      <c r="O64" s="661"/>
      <c r="P64" s="122"/>
      <c r="Q64" s="784">
        <v>314455.0699112938</v>
      </c>
      <c r="R64" s="784">
        <v>16990355.37436435</v>
      </c>
      <c r="S64" s="784">
        <v>16675900.304453053</v>
      </c>
      <c r="T64" s="784">
        <v>13366213.823990079</v>
      </c>
      <c r="U64" s="784">
        <v>1051866.4974500642</v>
      </c>
      <c r="V64" s="784">
        <v>555128.65845809132</v>
      </c>
      <c r="W64" s="784">
        <v>227664.99291993244</v>
      </c>
      <c r="X64" s="784">
        <v>327463.66553815879</v>
      </c>
      <c r="Y64" s="972">
        <v>2729489.5336681055</v>
      </c>
      <c r="Z64" s="784">
        <v>4432180.8582229186</v>
      </c>
    </row>
    <row r="65" spans="1:26" ht="13.7" customHeight="1" thickBot="1">
      <c r="A65" s="662"/>
      <c r="B65" s="662" t="s">
        <v>403</v>
      </c>
      <c r="C65" s="662"/>
      <c r="D65" s="124"/>
      <c r="E65" s="623">
        <v>160613942.86299995</v>
      </c>
      <c r="F65" s="623">
        <v>119866141.88946155</v>
      </c>
      <c r="G65" s="623">
        <v>88498044.145999953</v>
      </c>
      <c r="H65" s="623">
        <v>14900.893</v>
      </c>
      <c r="I65" s="623">
        <v>1520684.1263846157</v>
      </c>
      <c r="J65" s="623">
        <v>29832512.724076923</v>
      </c>
      <c r="K65" s="623">
        <v>40747800.973538473</v>
      </c>
      <c r="L65" s="623">
        <v>2302349.193</v>
      </c>
      <c r="M65" s="662"/>
      <c r="N65" s="63" t="s">
        <v>403</v>
      </c>
      <c r="O65" s="662"/>
      <c r="P65" s="124"/>
      <c r="Q65" s="623">
        <v>841052.59505128232</v>
      </c>
      <c r="R65" s="623">
        <v>38445451.780538462</v>
      </c>
      <c r="S65" s="623">
        <v>37604399.185487181</v>
      </c>
      <c r="T65" s="623">
        <v>24021696.006897442</v>
      </c>
      <c r="U65" s="623">
        <v>2227586.5483333333</v>
      </c>
      <c r="V65" s="623">
        <v>563518.30215384625</v>
      </c>
      <c r="W65" s="623">
        <v>-162793.89223076927</v>
      </c>
      <c r="X65" s="623">
        <v>726312.19438461494</v>
      </c>
      <c r="Y65" s="973">
        <v>5955813.9693076927</v>
      </c>
      <c r="Z65" s="623">
        <v>16747412.297410246</v>
      </c>
    </row>
    <row r="66" spans="1:26" ht="13.7" customHeight="1"/>
    <row r="67" spans="1:26" ht="12.75" customHeight="1"/>
    <row r="68" spans="1:26">
      <c r="H68" s="974"/>
    </row>
    <row r="69" spans="1:26">
      <c r="H69" s="974"/>
    </row>
    <row r="70" spans="1:26" ht="15">
      <c r="A70" s="758"/>
      <c r="B70" s="758"/>
      <c r="C70" s="758"/>
      <c r="D70" s="758"/>
      <c r="H70" s="974"/>
      <c r="M70" s="758"/>
      <c r="N70" s="758"/>
      <c r="O70" s="758"/>
      <c r="P70" s="758"/>
    </row>
    <row r="71" spans="1:26" ht="15">
      <c r="A71" s="758"/>
      <c r="B71" s="758"/>
      <c r="C71" s="758"/>
      <c r="D71" s="758"/>
      <c r="H71" s="974"/>
      <c r="M71" s="758"/>
      <c r="N71" s="758"/>
      <c r="O71" s="758"/>
      <c r="P71" s="758"/>
    </row>
    <row r="72" spans="1:26" ht="15">
      <c r="A72" s="758"/>
      <c r="B72" s="758"/>
      <c r="C72" s="758"/>
      <c r="D72" s="758"/>
      <c r="H72" s="974"/>
      <c r="M72" s="758"/>
      <c r="N72" s="758"/>
      <c r="O72" s="758"/>
      <c r="P72" s="758"/>
    </row>
    <row r="73" spans="1:26" ht="15">
      <c r="A73" s="758"/>
      <c r="B73" s="758"/>
      <c r="C73" s="758"/>
      <c r="D73" s="758"/>
      <c r="H73" s="974"/>
      <c r="M73" s="758"/>
      <c r="N73" s="758"/>
      <c r="O73" s="758"/>
      <c r="P73" s="758"/>
    </row>
    <row r="74" spans="1:26" ht="15">
      <c r="A74" s="758"/>
      <c r="B74" s="758"/>
      <c r="C74" s="758"/>
      <c r="D74" s="758"/>
      <c r="H74" s="974"/>
      <c r="M74" s="758"/>
      <c r="N74" s="758"/>
      <c r="O74" s="758"/>
      <c r="P74" s="758"/>
    </row>
    <row r="75" spans="1:26" ht="15">
      <c r="A75" s="758"/>
      <c r="B75" s="758"/>
      <c r="C75" s="758"/>
      <c r="D75" s="758"/>
      <c r="H75" s="974"/>
      <c r="M75" s="758"/>
      <c r="N75" s="758"/>
      <c r="O75" s="758"/>
      <c r="P75" s="758"/>
    </row>
    <row r="76" spans="1:26" ht="15">
      <c r="A76" s="758"/>
      <c r="B76" s="758"/>
      <c r="C76" s="758"/>
      <c r="D76" s="758"/>
      <c r="H76" s="974"/>
      <c r="M76" s="758"/>
      <c r="N76" s="758"/>
      <c r="O76" s="758"/>
      <c r="P76" s="758"/>
    </row>
    <row r="77" spans="1:26" ht="15">
      <c r="A77" s="758"/>
      <c r="B77" s="758"/>
      <c r="C77" s="758"/>
      <c r="D77" s="758"/>
      <c r="H77" s="974"/>
      <c r="M77" s="758"/>
      <c r="N77" s="758"/>
      <c r="O77" s="758"/>
      <c r="P77" s="758"/>
    </row>
    <row r="78" spans="1:26" ht="15">
      <c r="A78" s="758"/>
      <c r="B78" s="758"/>
      <c r="C78" s="758"/>
      <c r="D78" s="758"/>
      <c r="H78" s="974"/>
      <c r="M78" s="758"/>
      <c r="N78" s="758"/>
      <c r="O78" s="758"/>
      <c r="P78" s="758"/>
    </row>
    <row r="79" spans="1:26" ht="15">
      <c r="A79" s="758"/>
      <c r="B79" s="758"/>
      <c r="C79" s="758"/>
      <c r="D79" s="758"/>
      <c r="H79" s="974"/>
      <c r="M79" s="758"/>
      <c r="N79" s="758"/>
      <c r="O79" s="758"/>
      <c r="P79" s="758"/>
    </row>
    <row r="80" spans="1:26" ht="15">
      <c r="A80" s="758"/>
      <c r="B80" s="758"/>
      <c r="C80" s="758"/>
      <c r="D80" s="758"/>
      <c r="H80" s="974"/>
      <c r="M80" s="758"/>
      <c r="N80" s="758"/>
      <c r="O80" s="758"/>
      <c r="P80" s="758"/>
    </row>
    <row r="81" spans="8:8" s="758" customFormat="1" ht="15">
      <c r="H81" s="974"/>
    </row>
    <row r="82" spans="8:8" s="758" customFormat="1" ht="15">
      <c r="H82" s="974"/>
    </row>
    <row r="83" spans="8:8" s="758" customFormat="1" ht="15">
      <c r="H83" s="974"/>
    </row>
    <row r="84" spans="8:8" s="758" customFormat="1" ht="15">
      <c r="H84" s="974"/>
    </row>
    <row r="85" spans="8:8" s="758" customFormat="1" ht="15">
      <c r="H85" s="974"/>
    </row>
    <row r="86" spans="8:8" s="758" customFormat="1" ht="15">
      <c r="H86" s="974"/>
    </row>
    <row r="87" spans="8:8" s="758" customFormat="1" ht="15">
      <c r="H87" s="974"/>
    </row>
    <row r="88" spans="8:8" s="758" customFormat="1" ht="15">
      <c r="H88" s="974"/>
    </row>
    <row r="89" spans="8:8" s="758" customFormat="1" ht="15">
      <c r="H89" s="974"/>
    </row>
    <row r="90" spans="8:8" s="758" customFormat="1" ht="15">
      <c r="H90" s="974"/>
    </row>
    <row r="91" spans="8:8" s="758" customFormat="1" ht="15">
      <c r="H91" s="974"/>
    </row>
    <row r="92" spans="8:8" s="758" customFormat="1" ht="15">
      <c r="H92" s="974"/>
    </row>
    <row r="93" spans="8:8" s="758" customFormat="1" ht="15">
      <c r="H93" s="974"/>
    </row>
    <row r="94" spans="8:8" s="758" customFormat="1" ht="15">
      <c r="H94" s="974"/>
    </row>
    <row r="95" spans="8:8" s="758" customFormat="1" ht="15">
      <c r="H95" s="974"/>
    </row>
    <row r="96" spans="8:8" s="758" customFormat="1" ht="15">
      <c r="H96" s="974"/>
    </row>
    <row r="97" spans="8:8" s="758" customFormat="1" ht="15">
      <c r="H97" s="974"/>
    </row>
    <row r="98" spans="8:8" s="758" customFormat="1" ht="15">
      <c r="H98" s="974"/>
    </row>
    <row r="99" spans="8:8" s="758" customFormat="1" ht="15">
      <c r="H99" s="974"/>
    </row>
    <row r="100" spans="8:8" s="758" customFormat="1" ht="15">
      <c r="H100" s="974"/>
    </row>
    <row r="101" spans="8:8" s="758" customFormat="1" ht="15">
      <c r="H101" s="974"/>
    </row>
    <row r="102" spans="8:8" s="758" customFormat="1" ht="15">
      <c r="H102" s="974"/>
    </row>
    <row r="103" spans="8:8" s="758" customFormat="1" ht="15">
      <c r="H103" s="974"/>
    </row>
    <row r="104" spans="8:8" s="758" customFormat="1" ht="15">
      <c r="H104" s="974"/>
    </row>
    <row r="105" spans="8:8" s="758" customFormat="1" ht="15">
      <c r="H105" s="974"/>
    </row>
    <row r="106" spans="8:8" s="758" customFormat="1" ht="15">
      <c r="H106" s="974"/>
    </row>
    <row r="107" spans="8:8" s="758" customFormat="1" ht="15">
      <c r="H107" s="974"/>
    </row>
    <row r="108" spans="8:8" s="758" customFormat="1" ht="15">
      <c r="H108" s="974"/>
    </row>
    <row r="109" spans="8:8" s="758" customFormat="1" ht="15">
      <c r="H109" s="974"/>
    </row>
    <row r="110" spans="8:8" s="758" customFormat="1" ht="15">
      <c r="H110" s="974"/>
    </row>
    <row r="111" spans="8:8" s="758" customFormat="1" ht="15">
      <c r="H111" s="974"/>
    </row>
    <row r="112" spans="8:8" s="758" customFormat="1" ht="15">
      <c r="H112" s="974"/>
    </row>
    <row r="113" spans="8:8" s="758" customFormat="1" ht="15">
      <c r="H113" s="974"/>
    </row>
    <row r="114" spans="8:8" s="758" customFormat="1" ht="15">
      <c r="H114" s="974"/>
    </row>
    <row r="115" spans="8:8" s="758" customFormat="1" ht="15">
      <c r="H115" s="974"/>
    </row>
    <row r="116" spans="8:8" s="758" customFormat="1" ht="15">
      <c r="H116" s="974"/>
    </row>
    <row r="117" spans="8:8" s="758" customFormat="1" ht="15">
      <c r="H117" s="974"/>
    </row>
    <row r="118" spans="8:8" s="758" customFormat="1" ht="15">
      <c r="H118" s="974"/>
    </row>
    <row r="119" spans="8:8" s="758" customFormat="1" ht="15">
      <c r="H119" s="974"/>
    </row>
    <row r="120" spans="8:8" s="758" customFormat="1" ht="15">
      <c r="H120" s="974"/>
    </row>
    <row r="121" spans="8:8" s="758" customFormat="1" ht="15">
      <c r="H121" s="974"/>
    </row>
    <row r="122" spans="8:8" s="758" customFormat="1" ht="15">
      <c r="H122" s="974"/>
    </row>
    <row r="123" spans="8:8" s="758" customFormat="1" ht="15">
      <c r="H123" s="974"/>
    </row>
    <row r="124" spans="8:8" s="758" customFormat="1" ht="15">
      <c r="H124" s="974"/>
    </row>
    <row r="125" spans="8:8" s="758" customFormat="1" ht="15">
      <c r="H125" s="974"/>
    </row>
    <row r="126" spans="8:8" s="758" customFormat="1" ht="15">
      <c r="H126" s="974"/>
    </row>
    <row r="127" spans="8:8" s="758" customFormat="1" ht="15">
      <c r="H127" s="974"/>
    </row>
  </sheetData>
  <mergeCells count="72">
    <mergeCell ref="M44:O44"/>
    <mergeCell ref="A44:C44"/>
    <mergeCell ref="A26:C26"/>
    <mergeCell ref="M19:O19"/>
    <mergeCell ref="A19:C19"/>
    <mergeCell ref="A33:C33"/>
    <mergeCell ref="M33:O33"/>
    <mergeCell ref="A22:C22"/>
    <mergeCell ref="M22:O22"/>
    <mergeCell ref="A24:C24"/>
    <mergeCell ref="M24:O24"/>
    <mergeCell ref="A23:C23"/>
    <mergeCell ref="A25:C25"/>
    <mergeCell ref="M23:O23"/>
    <mergeCell ref="M25:O25"/>
    <mergeCell ref="A12:C12"/>
    <mergeCell ref="M13:O13"/>
    <mergeCell ref="A13:C13"/>
    <mergeCell ref="M12:O12"/>
    <mergeCell ref="M18:O18"/>
    <mergeCell ref="A14:C14"/>
    <mergeCell ref="A17:C17"/>
    <mergeCell ref="A16:C16"/>
    <mergeCell ref="M16:O16"/>
    <mergeCell ref="M14:O14"/>
    <mergeCell ref="M15:O15"/>
    <mergeCell ref="A18:C18"/>
    <mergeCell ref="A1:G1"/>
    <mergeCell ref="A11:C11"/>
    <mergeCell ref="M7:O7"/>
    <mergeCell ref="L3:L5"/>
    <mergeCell ref="A9:C9"/>
    <mergeCell ref="M10:O10"/>
    <mergeCell ref="M11:O11"/>
    <mergeCell ref="M3:O5"/>
    <mergeCell ref="I4:I5"/>
    <mergeCell ref="E3:E5"/>
    <mergeCell ref="M6:O6"/>
    <mergeCell ref="A8:C8"/>
    <mergeCell ref="H1:K1"/>
    <mergeCell ref="A55:C55"/>
    <mergeCell ref="J4:J5"/>
    <mergeCell ref="A7:C7"/>
    <mergeCell ref="M55:O55"/>
    <mergeCell ref="M9:O9"/>
    <mergeCell ref="M17:O17"/>
    <mergeCell ref="M20:O20"/>
    <mergeCell ref="A21:C21"/>
    <mergeCell ref="M21:O21"/>
    <mergeCell ref="M26:O26"/>
    <mergeCell ref="H4:H5"/>
    <mergeCell ref="A15:C15"/>
    <mergeCell ref="M8:O8"/>
    <mergeCell ref="A10:C10"/>
    <mergeCell ref="G4:G5"/>
    <mergeCell ref="A20:C20"/>
    <mergeCell ref="Z3:Z5"/>
    <mergeCell ref="W4:W5"/>
    <mergeCell ref="X4:X5"/>
    <mergeCell ref="A6:C6"/>
    <mergeCell ref="F4:F5"/>
    <mergeCell ref="A3:C5"/>
    <mergeCell ref="K3:K5"/>
    <mergeCell ref="Q3:Q5"/>
    <mergeCell ref="S4:S5"/>
    <mergeCell ref="Y3:Y5"/>
    <mergeCell ref="T3:T5"/>
    <mergeCell ref="R4:R5"/>
    <mergeCell ref="U3:U5"/>
    <mergeCell ref="V4:V5"/>
    <mergeCell ref="F3:G3"/>
    <mergeCell ref="H3:J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64"/>
  <sheetViews>
    <sheetView view="pageBreakPreview" topLeftCell="A2" zoomScaleNormal="75" zoomScaleSheetLayoutView="100" workbookViewId="0">
      <selection activeCell="N3" sqref="N3"/>
    </sheetView>
  </sheetViews>
  <sheetFormatPr defaultColWidth="9.140625" defaultRowHeight="15.75"/>
  <cols>
    <col min="1" max="1" width="2.28515625" style="864" customWidth="1"/>
    <col min="2" max="2" width="16.28515625" style="864" customWidth="1"/>
    <col min="3" max="3" width="2.28515625" style="864" customWidth="1"/>
    <col min="4" max="4" width="1.7109375" style="956" customWidth="1"/>
    <col min="5" max="5" width="16.42578125" style="919" customWidth="1"/>
    <col min="6" max="6" width="8.7109375" style="918" customWidth="1"/>
    <col min="7" max="7" width="16" style="919" customWidth="1"/>
    <col min="8" max="8" width="8.7109375" style="918" customWidth="1"/>
    <col min="9" max="9" width="15.28515625" style="919" customWidth="1"/>
    <col min="10" max="10" width="9" style="918" customWidth="1"/>
    <col min="11" max="11" width="22.5703125" style="919" customWidth="1"/>
    <col min="12" max="12" width="10.28515625" style="918" customWidth="1"/>
    <col min="13" max="13" width="23.7109375" style="919" customWidth="1"/>
    <col min="14" max="14" width="9.85546875" style="918" customWidth="1"/>
    <col min="15" max="15" width="21.7109375" style="919" customWidth="1"/>
    <col min="16" max="16" width="11.140625" style="918" customWidth="1"/>
    <col min="17" max="17" width="13.85546875" style="732" customWidth="1"/>
    <col min="18" max="22" width="13" style="919" customWidth="1"/>
    <col min="23" max="23" width="9.140625" style="919"/>
    <col min="24" max="24" width="14.140625" style="919" bestFit="1" customWidth="1"/>
    <col min="25" max="16384" width="9.140625" style="919"/>
  </cols>
  <sheetData>
    <row r="1" spans="1:17" s="910" customFormat="1" ht="35.1" customHeight="1">
      <c r="A1" s="908"/>
      <c r="B1" s="908"/>
      <c r="C1" s="908"/>
      <c r="D1" s="908"/>
      <c r="E1" s="908"/>
      <c r="F1" s="909"/>
      <c r="G1" s="908"/>
      <c r="H1" s="909"/>
      <c r="J1" s="911" t="s">
        <v>1109</v>
      </c>
      <c r="K1" s="912" t="s">
        <v>1108</v>
      </c>
      <c r="L1" s="909"/>
      <c r="M1" s="908"/>
      <c r="N1" s="909"/>
      <c r="O1" s="908"/>
      <c r="P1" s="909"/>
      <c r="Q1" s="913"/>
    </row>
    <row r="2" spans="1:17" ht="12.95" customHeight="1" thickBot="1">
      <c r="A2" s="914"/>
      <c r="B2" s="915"/>
      <c r="C2" s="915"/>
      <c r="D2" s="916"/>
      <c r="E2" s="914"/>
      <c r="F2" s="917"/>
      <c r="G2" s="914"/>
      <c r="H2" s="917"/>
      <c r="I2" s="914"/>
      <c r="J2" s="917"/>
      <c r="K2" s="914"/>
      <c r="N2" s="920"/>
      <c r="P2" s="920" t="s">
        <v>324</v>
      </c>
    </row>
    <row r="3" spans="1:17" ht="18" customHeight="1">
      <c r="A3" s="1189" t="s">
        <v>18</v>
      </c>
      <c r="B3" s="1189"/>
      <c r="C3" s="1189"/>
      <c r="D3" s="921"/>
      <c r="E3" s="1183" t="s">
        <v>68</v>
      </c>
      <c r="F3" s="1187"/>
      <c r="G3" s="1183" t="s">
        <v>173</v>
      </c>
      <c r="H3" s="1187"/>
      <c r="I3" s="1183" t="s">
        <v>174</v>
      </c>
      <c r="J3" s="1187"/>
      <c r="K3" s="1184" t="s">
        <v>175</v>
      </c>
      <c r="L3" s="1187"/>
      <c r="M3" s="1183" t="s">
        <v>176</v>
      </c>
      <c r="N3" s="1187"/>
      <c r="O3" s="1183" t="s">
        <v>384</v>
      </c>
      <c r="P3" s="1184"/>
    </row>
    <row r="4" spans="1:17" ht="18" customHeight="1">
      <c r="A4" s="1190"/>
      <c r="B4" s="1190"/>
      <c r="C4" s="1190"/>
      <c r="D4" s="921"/>
      <c r="E4" s="1185"/>
      <c r="F4" s="1188"/>
      <c r="G4" s="1185"/>
      <c r="H4" s="1188"/>
      <c r="I4" s="1185"/>
      <c r="J4" s="1188"/>
      <c r="K4" s="1186"/>
      <c r="L4" s="1188"/>
      <c r="M4" s="1185"/>
      <c r="N4" s="1188"/>
      <c r="O4" s="1185"/>
      <c r="P4" s="1186"/>
    </row>
    <row r="5" spans="1:17" ht="18" customHeight="1">
      <c r="A5" s="1191"/>
      <c r="B5" s="1191"/>
      <c r="C5" s="1191"/>
      <c r="D5" s="682"/>
      <c r="E5" s="888"/>
      <c r="F5" s="889" t="s">
        <v>177</v>
      </c>
      <c r="G5" s="888"/>
      <c r="H5" s="889" t="s">
        <v>177</v>
      </c>
      <c r="I5" s="888"/>
      <c r="J5" s="889" t="s">
        <v>177</v>
      </c>
      <c r="K5" s="890"/>
      <c r="L5" s="889" t="s">
        <v>177</v>
      </c>
      <c r="M5" s="888"/>
      <c r="N5" s="922" t="s">
        <v>177</v>
      </c>
      <c r="O5" s="888"/>
      <c r="P5" s="922" t="s">
        <v>177</v>
      </c>
    </row>
    <row r="6" spans="1:17" s="895" customFormat="1" ht="9.6" hidden="1" customHeight="1">
      <c r="A6" s="1192" t="s">
        <v>779</v>
      </c>
      <c r="B6" s="1192"/>
      <c r="C6" s="1192"/>
      <c r="D6" s="185"/>
      <c r="E6" s="923">
        <v>510960965</v>
      </c>
      <c r="F6" s="924">
        <v>100</v>
      </c>
      <c r="G6" s="925">
        <v>131668083</v>
      </c>
      <c r="H6" s="924">
        <f t="shared" ref="H6:H14" si="0">G6/$E6*100</f>
        <v>25.768716598537033</v>
      </c>
      <c r="I6" s="925">
        <v>93931842</v>
      </c>
      <c r="J6" s="924">
        <f t="shared" ref="J6:J14" si="1">I6/$E6*100</f>
        <v>18.383369461500841</v>
      </c>
      <c r="K6" s="925">
        <v>197208913</v>
      </c>
      <c r="L6" s="892">
        <f t="shared" ref="L6:L14" si="2">K6/$E6*100</f>
        <v>38.595690572957956</v>
      </c>
      <c r="M6" s="926" t="s">
        <v>9</v>
      </c>
      <c r="N6" s="927" t="s">
        <v>9</v>
      </c>
      <c r="O6" s="925">
        <v>88152126</v>
      </c>
      <c r="P6" s="892">
        <f t="shared" ref="P6:P16" si="3">O6/$E6*100</f>
        <v>17.252223171294503</v>
      </c>
      <c r="Q6" s="894"/>
    </row>
    <row r="7" spans="1:17" s="895" customFormat="1" ht="9.6" hidden="1" customHeight="1">
      <c r="A7" s="1181" t="s">
        <v>780</v>
      </c>
      <c r="B7" s="1181"/>
      <c r="C7" s="1181"/>
      <c r="D7" s="185"/>
      <c r="E7" s="891">
        <v>431619868.19088924</v>
      </c>
      <c r="F7" s="892">
        <v>100</v>
      </c>
      <c r="G7" s="893">
        <v>81881906.04838948</v>
      </c>
      <c r="H7" s="892">
        <f t="shared" si="0"/>
        <v>18.970838018090536</v>
      </c>
      <c r="I7" s="893">
        <v>91945196.957343102</v>
      </c>
      <c r="J7" s="892">
        <f t="shared" si="1"/>
        <v>21.302355089149696</v>
      </c>
      <c r="K7" s="893">
        <v>175649717.81794384</v>
      </c>
      <c r="L7" s="892">
        <f t="shared" si="2"/>
        <v>40.695466256956593</v>
      </c>
      <c r="M7" s="928" t="s">
        <v>9</v>
      </c>
      <c r="N7" s="929" t="s">
        <v>9</v>
      </c>
      <c r="O7" s="893">
        <v>82143047.367212743</v>
      </c>
      <c r="P7" s="892">
        <f t="shared" si="3"/>
        <v>19.031340635803158</v>
      </c>
      <c r="Q7" s="894"/>
    </row>
    <row r="8" spans="1:17" s="895" customFormat="1" ht="9.6" hidden="1" customHeight="1">
      <c r="A8" s="1181" t="s">
        <v>1202</v>
      </c>
      <c r="B8" s="1181"/>
      <c r="C8" s="1181"/>
      <c r="D8" s="185"/>
      <c r="E8" s="891">
        <v>587812459</v>
      </c>
      <c r="F8" s="892">
        <v>100</v>
      </c>
      <c r="G8" s="893">
        <v>129121707</v>
      </c>
      <c r="H8" s="892">
        <f t="shared" si="0"/>
        <v>21.966480128656137</v>
      </c>
      <c r="I8" s="893">
        <v>136881041</v>
      </c>
      <c r="J8" s="892">
        <f t="shared" si="1"/>
        <v>23.286515776284354</v>
      </c>
      <c r="K8" s="893">
        <v>282021764</v>
      </c>
      <c r="L8" s="892">
        <f t="shared" si="2"/>
        <v>47.978187546378628</v>
      </c>
      <c r="M8" s="928" t="s">
        <v>9</v>
      </c>
      <c r="N8" s="929" t="s">
        <v>9</v>
      </c>
      <c r="O8" s="893">
        <v>39787947</v>
      </c>
      <c r="P8" s="892">
        <f t="shared" si="3"/>
        <v>6.7688165486808778</v>
      </c>
      <c r="Q8" s="894"/>
    </row>
    <row r="9" spans="1:17" s="895" customFormat="1" ht="9.6" hidden="1" customHeight="1">
      <c r="A9" s="1181" t="s">
        <v>1203</v>
      </c>
      <c r="B9" s="1181"/>
      <c r="C9" s="1181"/>
      <c r="D9" s="185"/>
      <c r="E9" s="891">
        <v>362027261.73339909</v>
      </c>
      <c r="F9" s="892">
        <v>100</v>
      </c>
      <c r="G9" s="893">
        <v>53790201.357100278</v>
      </c>
      <c r="H9" s="892">
        <f t="shared" si="0"/>
        <v>14.858052705630767</v>
      </c>
      <c r="I9" s="893">
        <v>51865368.784828432</v>
      </c>
      <c r="J9" s="892">
        <f t="shared" si="1"/>
        <v>14.326371040814784</v>
      </c>
      <c r="K9" s="893">
        <v>180076881.69639239</v>
      </c>
      <c r="L9" s="892">
        <f t="shared" si="2"/>
        <v>49.741248997155083</v>
      </c>
      <c r="M9" s="119" t="s">
        <v>10</v>
      </c>
      <c r="N9" s="119" t="s">
        <v>10</v>
      </c>
      <c r="O9" s="893">
        <v>76294809.895078495</v>
      </c>
      <c r="P9" s="892">
        <f t="shared" si="3"/>
        <v>21.074327256399503</v>
      </c>
      <c r="Q9" s="894"/>
    </row>
    <row r="10" spans="1:17" s="895" customFormat="1" ht="9.6" hidden="1" customHeight="1">
      <c r="A10" s="1181" t="s">
        <v>1204</v>
      </c>
      <c r="B10" s="1181"/>
      <c r="C10" s="1181"/>
      <c r="D10" s="185"/>
      <c r="E10" s="891">
        <v>386289229.16867709</v>
      </c>
      <c r="F10" s="892">
        <f>H10+J10+L10+N10+P10</f>
        <v>100.00000000000006</v>
      </c>
      <c r="G10" s="893">
        <v>64855220.707513526</v>
      </c>
      <c r="H10" s="892">
        <f t="shared" si="0"/>
        <v>16.789290461731678</v>
      </c>
      <c r="I10" s="893">
        <v>64314680.595084012</v>
      </c>
      <c r="J10" s="892">
        <f t="shared" si="1"/>
        <v>16.649359013580046</v>
      </c>
      <c r="K10" s="893">
        <v>173775068.55461529</v>
      </c>
      <c r="L10" s="892">
        <f t="shared" si="2"/>
        <v>44.985740070618085</v>
      </c>
      <c r="M10" s="893">
        <v>11239819.508780915</v>
      </c>
      <c r="N10" s="892">
        <f>M10/$E10*100</f>
        <v>2.9096901130196757</v>
      </c>
      <c r="O10" s="893">
        <v>72104439.802683547</v>
      </c>
      <c r="P10" s="892">
        <f t="shared" si="3"/>
        <v>18.665920341050573</v>
      </c>
      <c r="Q10" s="894"/>
    </row>
    <row r="11" spans="1:17" s="931" customFormat="1" ht="19.5" hidden="1" customHeight="1">
      <c r="A11" s="1045" t="s">
        <v>1205</v>
      </c>
      <c r="B11" s="1045"/>
      <c r="C11" s="1045"/>
      <c r="D11" s="2"/>
      <c r="E11" s="50">
        <v>435973742.12070048</v>
      </c>
      <c r="F11" s="186">
        <f>H11+J11+L11+N11+P11</f>
        <v>99.999999999999986</v>
      </c>
      <c r="G11" s="50">
        <v>101153345.61088361</v>
      </c>
      <c r="H11" s="186">
        <f t="shared" si="0"/>
        <v>23.201705937344968</v>
      </c>
      <c r="I11" s="50">
        <v>63863709.05862572</v>
      </c>
      <c r="J11" s="186">
        <f t="shared" si="1"/>
        <v>14.648521892161314</v>
      </c>
      <c r="K11" s="50">
        <v>178362334.57606959</v>
      </c>
      <c r="L11" s="186">
        <f t="shared" si="2"/>
        <v>40.911256193656151</v>
      </c>
      <c r="M11" s="50">
        <v>12789929.620203122</v>
      </c>
      <c r="N11" s="186">
        <f>M11/$E11*100</f>
        <v>2.9336467737688192</v>
      </c>
      <c r="O11" s="50">
        <v>79804423.254918411</v>
      </c>
      <c r="P11" s="186">
        <f t="shared" si="3"/>
        <v>18.304869203068737</v>
      </c>
      <c r="Q11" s="930"/>
    </row>
    <row r="12" spans="1:17" s="895" customFormat="1" ht="19.5" hidden="1" customHeight="1">
      <c r="A12" s="1181" t="s">
        <v>1206</v>
      </c>
      <c r="B12" s="1181"/>
      <c r="C12" s="1181"/>
      <c r="D12" s="185"/>
      <c r="E12" s="50">
        <v>528185352.96086514</v>
      </c>
      <c r="F12" s="892">
        <f>H12+J12+L12+N12+P12</f>
        <v>99.999999999999872</v>
      </c>
      <c r="G12" s="50">
        <v>148200867.24948132</v>
      </c>
      <c r="H12" s="892">
        <f t="shared" si="0"/>
        <v>28.058496211359724</v>
      </c>
      <c r="I12" s="50">
        <v>113733751.25709018</v>
      </c>
      <c r="J12" s="892">
        <f t="shared" si="1"/>
        <v>21.532924118309857</v>
      </c>
      <c r="K12" s="50">
        <v>160055994.80843538</v>
      </c>
      <c r="L12" s="892">
        <f t="shared" si="2"/>
        <v>30.302997595674412</v>
      </c>
      <c r="M12" s="50">
        <v>22300196.445517406</v>
      </c>
      <c r="N12" s="892">
        <f>M12/$E12*100</f>
        <v>4.2220399184696236</v>
      </c>
      <c r="O12" s="50">
        <v>83894543.200340241</v>
      </c>
      <c r="P12" s="892">
        <f t="shared" si="3"/>
        <v>15.883542156186268</v>
      </c>
      <c r="Q12" s="894"/>
    </row>
    <row r="13" spans="1:17" s="895" customFormat="1" ht="18.600000000000001" hidden="1" customHeight="1">
      <c r="A13" s="1045" t="s">
        <v>1207</v>
      </c>
      <c r="B13" s="1045"/>
      <c r="C13" s="1045"/>
      <c r="D13" s="185"/>
      <c r="E13" s="119" t="s">
        <v>10</v>
      </c>
      <c r="F13" s="119" t="s">
        <v>10</v>
      </c>
      <c r="G13" s="119" t="s">
        <v>10</v>
      </c>
      <c r="H13" s="119" t="s">
        <v>10</v>
      </c>
      <c r="I13" s="119" t="s">
        <v>10</v>
      </c>
      <c r="J13" s="119" t="s">
        <v>10</v>
      </c>
      <c r="K13" s="119" t="s">
        <v>10</v>
      </c>
      <c r="L13" s="119" t="s">
        <v>10</v>
      </c>
      <c r="M13" s="119" t="s">
        <v>10</v>
      </c>
      <c r="N13" s="119" t="s">
        <v>10</v>
      </c>
      <c r="O13" s="119" t="s">
        <v>10</v>
      </c>
      <c r="P13" s="119" t="s">
        <v>10</v>
      </c>
      <c r="Q13" s="894"/>
    </row>
    <row r="14" spans="1:17" s="895" customFormat="1" ht="18.600000000000001" hidden="1" customHeight="1">
      <c r="A14" s="1045" t="s">
        <v>1208</v>
      </c>
      <c r="B14" s="1045"/>
      <c r="C14" s="1045"/>
      <c r="D14" s="185"/>
      <c r="E14" s="50">
        <v>546030780.76779866</v>
      </c>
      <c r="F14" s="892">
        <f>H14+J14+L14+N14+P14</f>
        <v>100.00000000000001</v>
      </c>
      <c r="G14" s="50">
        <v>158680137.2429598</v>
      </c>
      <c r="H14" s="892">
        <f t="shared" si="0"/>
        <v>29.060657902807684</v>
      </c>
      <c r="I14" s="50">
        <v>94232338.354300484</v>
      </c>
      <c r="J14" s="892">
        <f t="shared" si="1"/>
        <v>17.257697125022169</v>
      </c>
      <c r="K14" s="50">
        <v>194774447.18591845</v>
      </c>
      <c r="L14" s="892">
        <f t="shared" si="2"/>
        <v>35.670964723277557</v>
      </c>
      <c r="M14" s="50">
        <v>18751979.074169029</v>
      </c>
      <c r="N14" s="892">
        <f>M14/$E14*100</f>
        <v>3.4342347967638416</v>
      </c>
      <c r="O14" s="50">
        <v>79591878.910450876</v>
      </c>
      <c r="P14" s="892">
        <f t="shared" si="3"/>
        <v>14.576445452128747</v>
      </c>
      <c r="Q14" s="894"/>
    </row>
    <row r="15" spans="1:17" s="895" customFormat="1" ht="18.600000000000001" hidden="1" customHeight="1">
      <c r="A15" s="1181" t="s">
        <v>1209</v>
      </c>
      <c r="B15" s="1181"/>
      <c r="C15" s="1181"/>
      <c r="D15" s="185"/>
      <c r="E15" s="891">
        <v>618770939.2565527</v>
      </c>
      <c r="F15" s="892">
        <v>100</v>
      </c>
      <c r="G15" s="893">
        <v>221158180.15083662</v>
      </c>
      <c r="H15" s="892">
        <f t="shared" ref="H15:H21" si="4">G15/$E15*100</f>
        <v>35.741526649030419</v>
      </c>
      <c r="I15" s="893">
        <v>109069787.56317669</v>
      </c>
      <c r="J15" s="892">
        <f t="shared" ref="J15:J20" si="5">I15/$E15*100</f>
        <v>17.626843900300649</v>
      </c>
      <c r="K15" s="893">
        <v>200177896.32168448</v>
      </c>
      <c r="L15" s="892">
        <f t="shared" ref="L15:L20" si="6">K15/$E15*100</f>
        <v>32.350888450287648</v>
      </c>
      <c r="M15" s="119">
        <v>28461321.809771124</v>
      </c>
      <c r="N15" s="892">
        <f>M15/$E15*100</f>
        <v>4.5996539275045993</v>
      </c>
      <c r="O15" s="893">
        <v>59903753.41108387</v>
      </c>
      <c r="P15" s="892">
        <f t="shared" si="3"/>
        <v>9.6810870728767018</v>
      </c>
      <c r="Q15" s="894"/>
    </row>
    <row r="16" spans="1:17" s="895" customFormat="1" ht="18" hidden="1" customHeight="1">
      <c r="A16" s="1181" t="s">
        <v>1267</v>
      </c>
      <c r="B16" s="1181"/>
      <c r="C16" s="1181"/>
      <c r="D16" s="185"/>
      <c r="E16" s="891">
        <v>567575228.39689231</v>
      </c>
      <c r="F16" s="892">
        <v>100</v>
      </c>
      <c r="G16" s="893">
        <v>128421091.81250381</v>
      </c>
      <c r="H16" s="892">
        <f t="shared" si="4"/>
        <v>22.626267917863021</v>
      </c>
      <c r="I16" s="893">
        <v>120124578.30331248</v>
      </c>
      <c r="J16" s="892">
        <f t="shared" si="5"/>
        <v>21.164520982108847</v>
      </c>
      <c r="K16" s="893">
        <v>215493008.96000895</v>
      </c>
      <c r="L16" s="892">
        <f t="shared" si="6"/>
        <v>37.967303394946555</v>
      </c>
      <c r="M16" s="119">
        <v>19034584.561595131</v>
      </c>
      <c r="N16" s="892">
        <f>M16/$E16*100</f>
        <v>3.3536672513629657</v>
      </c>
      <c r="O16" s="893">
        <v>84501964.759472683</v>
      </c>
      <c r="P16" s="892">
        <f t="shared" si="3"/>
        <v>14.888240453718746</v>
      </c>
      <c r="Q16" s="894"/>
    </row>
    <row r="17" spans="1:48" s="895" customFormat="1" ht="17.25" hidden="1" customHeight="1">
      <c r="A17" s="1045" t="s">
        <v>1271</v>
      </c>
      <c r="B17" s="1045"/>
      <c r="C17" s="1045"/>
      <c r="D17" s="185"/>
      <c r="E17" s="932">
        <v>653215005.41356063</v>
      </c>
      <c r="F17" s="933">
        <v>100</v>
      </c>
      <c r="G17" s="932">
        <v>154860301.40150899</v>
      </c>
      <c r="H17" s="933">
        <f t="shared" si="4"/>
        <v>23.707401103479629</v>
      </c>
      <c r="I17" s="932">
        <v>132878534.53754336</v>
      </c>
      <c r="J17" s="933">
        <f t="shared" si="5"/>
        <v>20.342235471675345</v>
      </c>
      <c r="K17" s="932">
        <v>254720760.09774068</v>
      </c>
      <c r="L17" s="933">
        <f t="shared" si="6"/>
        <v>38.994933978357253</v>
      </c>
      <c r="M17" s="932">
        <v>32985182.407392096</v>
      </c>
      <c r="N17" s="933">
        <f>M17/$E17*100</f>
        <v>5.0496669755019878</v>
      </c>
      <c r="O17" s="932">
        <v>77770226.96937491</v>
      </c>
      <c r="P17" s="933">
        <f t="shared" ref="P17:P24" si="7">O17/$E17*100</f>
        <v>11.9057624709857</v>
      </c>
      <c r="Q17" s="899">
        <f>E17</f>
        <v>653215005.41356063</v>
      </c>
      <c r="R17" s="900">
        <f>F17</f>
        <v>100</v>
      </c>
      <c r="S17" s="893"/>
      <c r="T17" s="892"/>
      <c r="U17" s="892"/>
      <c r="V17" s="893"/>
      <c r="W17" s="892"/>
      <c r="X17" s="893"/>
      <c r="Y17" s="892"/>
      <c r="Z17" s="892"/>
      <c r="AA17" s="893"/>
      <c r="AB17" s="892"/>
      <c r="AC17" s="893"/>
      <c r="AD17" s="892"/>
      <c r="AE17" s="892"/>
      <c r="AF17" s="119"/>
      <c r="AG17" s="892"/>
      <c r="AH17" s="893"/>
      <c r="AI17" s="892"/>
      <c r="AJ17" s="894"/>
    </row>
    <row r="18" spans="1:48" s="895" customFormat="1" ht="18.75" hidden="1" customHeight="1">
      <c r="A18" s="1181" t="s">
        <v>1272</v>
      </c>
      <c r="B18" s="1181"/>
      <c r="C18" s="1181"/>
      <c r="D18" s="185"/>
      <c r="E18" s="934">
        <v>816525844.9970392</v>
      </c>
      <c r="F18" s="933">
        <v>100</v>
      </c>
      <c r="G18" s="934">
        <v>274137398.44582748</v>
      </c>
      <c r="H18" s="933">
        <f t="shared" si="4"/>
        <v>33.573633967069533</v>
      </c>
      <c r="I18" s="934">
        <v>142771654.55648893</v>
      </c>
      <c r="J18" s="933">
        <f t="shared" si="5"/>
        <v>17.485258480337095</v>
      </c>
      <c r="K18" s="934">
        <v>320170803.63798779</v>
      </c>
      <c r="L18" s="933">
        <f t="shared" si="6"/>
        <v>39.211349597776511</v>
      </c>
      <c r="M18" s="712" t="s">
        <v>369</v>
      </c>
      <c r="N18" s="935" t="s">
        <v>759</v>
      </c>
      <c r="O18" s="934">
        <v>79445988.356734678</v>
      </c>
      <c r="P18" s="933">
        <f t="shared" si="7"/>
        <v>9.7297579548168205</v>
      </c>
      <c r="Q18" s="899"/>
      <c r="R18" s="900"/>
      <c r="S18" s="893"/>
      <c r="T18" s="892"/>
      <c r="U18" s="892"/>
      <c r="V18" s="893"/>
      <c r="W18" s="892"/>
      <c r="X18" s="893"/>
      <c r="Y18" s="892"/>
      <c r="Z18" s="892"/>
      <c r="AA18" s="893"/>
      <c r="AB18" s="892"/>
      <c r="AC18" s="893"/>
      <c r="AD18" s="892"/>
      <c r="AE18" s="892"/>
      <c r="AF18" s="119"/>
      <c r="AG18" s="892"/>
      <c r="AH18" s="893"/>
      <c r="AI18" s="892"/>
      <c r="AJ18" s="894"/>
    </row>
    <row r="19" spans="1:48" s="895" customFormat="1" ht="18.75" hidden="1" customHeight="1">
      <c r="A19" s="1045" t="s">
        <v>1273</v>
      </c>
      <c r="B19" s="1045"/>
      <c r="C19" s="1045"/>
      <c r="D19" s="185"/>
      <c r="E19" s="932">
        <v>660786536.15015137</v>
      </c>
      <c r="F19" s="933">
        <v>100</v>
      </c>
      <c r="G19" s="932">
        <v>211034029.39139131</v>
      </c>
      <c r="H19" s="933">
        <f t="shared" si="4"/>
        <v>31.936793176947809</v>
      </c>
      <c r="I19" s="932">
        <v>138120230.60374892</v>
      </c>
      <c r="J19" s="933">
        <f t="shared" si="5"/>
        <v>20.902397831599231</v>
      </c>
      <c r="K19" s="932">
        <v>217456862.94157001</v>
      </c>
      <c r="L19" s="933">
        <f t="shared" si="6"/>
        <v>32.908791424309072</v>
      </c>
      <c r="M19" s="932">
        <v>24766734.77182867</v>
      </c>
      <c r="N19" s="933">
        <f>M19/$E19*100</f>
        <v>3.7480689174031379</v>
      </c>
      <c r="O19" s="932">
        <v>69408678.441612154</v>
      </c>
      <c r="P19" s="933">
        <f t="shared" si="7"/>
        <v>10.503948649740698</v>
      </c>
      <c r="Q19" s="899"/>
      <c r="R19" s="900"/>
      <c r="S19" s="893"/>
      <c r="T19" s="892"/>
      <c r="U19" s="892"/>
      <c r="V19" s="893"/>
      <c r="W19" s="892"/>
      <c r="X19" s="893"/>
      <c r="Y19" s="892"/>
      <c r="Z19" s="892"/>
      <c r="AA19" s="893"/>
      <c r="AB19" s="892"/>
      <c r="AC19" s="893"/>
      <c r="AD19" s="892"/>
      <c r="AE19" s="892"/>
      <c r="AF19" s="119"/>
      <c r="AG19" s="892"/>
      <c r="AH19" s="893"/>
      <c r="AI19" s="892"/>
      <c r="AJ19" s="894"/>
    </row>
    <row r="20" spans="1:48" s="895" customFormat="1" ht="18.600000000000001" hidden="1" customHeight="1">
      <c r="A20" s="1181" t="s">
        <v>1274</v>
      </c>
      <c r="B20" s="1181"/>
      <c r="C20" s="1181"/>
      <c r="D20" s="185"/>
      <c r="E20" s="932">
        <v>641280619.27300835</v>
      </c>
      <c r="F20" s="933">
        <v>100</v>
      </c>
      <c r="G20" s="932">
        <v>199831470.53719062</v>
      </c>
      <c r="H20" s="933">
        <f t="shared" si="4"/>
        <v>31.161314490328863</v>
      </c>
      <c r="I20" s="932">
        <v>136902260.37860548</v>
      </c>
      <c r="J20" s="933">
        <f t="shared" si="5"/>
        <v>21.348261005268732</v>
      </c>
      <c r="K20" s="932">
        <v>216387706.75045177</v>
      </c>
      <c r="L20" s="933">
        <f t="shared" si="6"/>
        <v>33.743060408680527</v>
      </c>
      <c r="M20" s="932">
        <v>17955091.373014469</v>
      </c>
      <c r="N20" s="933">
        <f>M20/$E20*100</f>
        <v>2.7998805567162415</v>
      </c>
      <c r="O20" s="932">
        <v>70204090.233745754</v>
      </c>
      <c r="P20" s="933">
        <f t="shared" si="7"/>
        <v>10.947483539005599</v>
      </c>
      <c r="Q20" s="899"/>
      <c r="R20" s="900"/>
      <c r="S20" s="893"/>
      <c r="T20" s="892"/>
      <c r="U20" s="892"/>
      <c r="V20" s="893"/>
      <c r="W20" s="892"/>
      <c r="X20" s="893"/>
      <c r="Y20" s="892"/>
      <c r="Z20" s="892"/>
      <c r="AA20" s="893"/>
      <c r="AB20" s="892"/>
      <c r="AC20" s="893"/>
      <c r="AD20" s="892"/>
      <c r="AE20" s="892"/>
      <c r="AF20" s="119"/>
      <c r="AG20" s="892"/>
      <c r="AH20" s="893"/>
      <c r="AI20" s="892"/>
      <c r="AJ20" s="894"/>
    </row>
    <row r="21" spans="1:48" s="895" customFormat="1" ht="18.600000000000001" customHeight="1">
      <c r="A21" s="1181" t="s">
        <v>1275</v>
      </c>
      <c r="B21" s="1181"/>
      <c r="C21" s="1181"/>
      <c r="D21" s="185"/>
      <c r="E21" s="932">
        <v>691497654.67302084</v>
      </c>
      <c r="F21" s="933">
        <v>100</v>
      </c>
      <c r="G21" s="932">
        <v>236867415.34364241</v>
      </c>
      <c r="H21" s="933">
        <f t="shared" si="4"/>
        <v>34.254261564436788</v>
      </c>
      <c r="I21" s="932">
        <v>131035357.08832623</v>
      </c>
      <c r="J21" s="933">
        <f>I21/$E21*100</f>
        <v>18.949501303845658</v>
      </c>
      <c r="K21" s="932">
        <v>219603523.48414138</v>
      </c>
      <c r="L21" s="933">
        <f>K21/$E21*100</f>
        <v>31.757667144653201</v>
      </c>
      <c r="M21" s="932">
        <v>21796649.106778391</v>
      </c>
      <c r="N21" s="933">
        <f>M21/$E21*100</f>
        <v>3.1520929911302558</v>
      </c>
      <c r="O21" s="932">
        <v>82194709.650132388</v>
      </c>
      <c r="P21" s="933">
        <f t="shared" si="7"/>
        <v>11.886476995934093</v>
      </c>
      <c r="Q21" s="899"/>
      <c r="R21" s="900"/>
      <c r="S21" s="893"/>
      <c r="T21" s="892"/>
      <c r="U21" s="892"/>
      <c r="V21" s="893"/>
      <c r="W21" s="892"/>
      <c r="X21" s="893"/>
      <c r="Y21" s="892"/>
      <c r="Z21" s="892"/>
      <c r="AA21" s="893"/>
      <c r="AB21" s="892"/>
      <c r="AC21" s="893"/>
      <c r="AD21" s="892"/>
      <c r="AE21" s="892"/>
      <c r="AF21" s="119"/>
      <c r="AG21" s="892"/>
      <c r="AH21" s="893"/>
      <c r="AI21" s="892"/>
      <c r="AJ21" s="894"/>
    </row>
    <row r="22" spans="1:48" s="895" customFormat="1" ht="18.600000000000001" customHeight="1">
      <c r="A22" s="1181" t="s">
        <v>1276</v>
      </c>
      <c r="B22" s="1181"/>
      <c r="C22" s="1181"/>
      <c r="D22" s="185"/>
      <c r="E22" s="932">
        <v>706460885.93791437</v>
      </c>
      <c r="F22" s="933">
        <v>100</v>
      </c>
      <c r="G22" s="932">
        <v>272398983.42712039</v>
      </c>
      <c r="H22" s="933">
        <f>G22/$E22*100</f>
        <v>38.558254087270093</v>
      </c>
      <c r="I22" s="932">
        <v>139273600.49058628</v>
      </c>
      <c r="J22" s="933">
        <f>I22/$E22*100</f>
        <v>19.714269149619419</v>
      </c>
      <c r="K22" s="932">
        <v>189069557.83406022</v>
      </c>
      <c r="L22" s="933">
        <f>K22/$E22*100</f>
        <v>26.762919447839913</v>
      </c>
      <c r="M22" s="932">
        <v>21380139.060784411</v>
      </c>
      <c r="N22" s="933">
        <f>M22/$E22*100</f>
        <v>3.0263726536536595</v>
      </c>
      <c r="O22" s="932">
        <v>84338605.125363573</v>
      </c>
      <c r="P22" s="933">
        <f t="shared" si="7"/>
        <v>11.938184661616988</v>
      </c>
      <c r="Q22" s="899"/>
      <c r="R22" s="900"/>
      <c r="S22" s="893"/>
      <c r="T22" s="892"/>
      <c r="U22" s="892"/>
      <c r="V22" s="893"/>
      <c r="W22" s="892"/>
      <c r="X22" s="893"/>
      <c r="Y22" s="892"/>
      <c r="Z22" s="892"/>
      <c r="AA22" s="893"/>
      <c r="AB22" s="892"/>
      <c r="AC22" s="893"/>
      <c r="AD22" s="892"/>
      <c r="AE22" s="892"/>
      <c r="AF22" s="119"/>
      <c r="AG22" s="892"/>
      <c r="AH22" s="893"/>
      <c r="AI22" s="892"/>
      <c r="AJ22" s="894"/>
    </row>
    <row r="23" spans="1:48" s="895" customFormat="1" ht="18.600000000000001" customHeight="1">
      <c r="A23" s="1181" t="s">
        <v>1277</v>
      </c>
      <c r="B23" s="1181"/>
      <c r="C23" s="1181"/>
      <c r="D23" s="185"/>
      <c r="E23" s="932">
        <v>654328843.65911281</v>
      </c>
      <c r="F23" s="933">
        <v>100</v>
      </c>
      <c r="G23" s="932">
        <v>257031040.76734686</v>
      </c>
      <c r="H23" s="933">
        <f>G23/$E23*100</f>
        <v>39.281630828008076</v>
      </c>
      <c r="I23" s="932">
        <v>110219909.97548625</v>
      </c>
      <c r="J23" s="933">
        <f>I23/$E23*100</f>
        <v>16.844727394121691</v>
      </c>
      <c r="K23" s="932">
        <v>232511117.9467265</v>
      </c>
      <c r="L23" s="933">
        <f>K23/$E23*100</f>
        <v>35.534291388789576</v>
      </c>
      <c r="M23" s="936" t="s">
        <v>1020</v>
      </c>
      <c r="N23" s="937" t="s">
        <v>1021</v>
      </c>
      <c r="O23" s="932">
        <v>54566774.969553575</v>
      </c>
      <c r="P23" s="933">
        <f t="shared" si="7"/>
        <v>8.3393503890807157</v>
      </c>
      <c r="Q23" s="899"/>
      <c r="R23" s="900"/>
      <c r="S23" s="893"/>
      <c r="T23" s="892"/>
      <c r="U23" s="892"/>
      <c r="V23" s="893"/>
      <c r="W23" s="892"/>
      <c r="X23" s="893"/>
      <c r="Y23" s="892"/>
      <c r="Z23" s="892"/>
      <c r="AA23" s="893"/>
      <c r="AB23" s="892"/>
      <c r="AC23" s="893"/>
      <c r="AD23" s="892"/>
      <c r="AE23" s="892"/>
      <c r="AF23" s="119"/>
      <c r="AG23" s="892"/>
      <c r="AH23" s="893"/>
      <c r="AI23" s="892"/>
      <c r="AJ23" s="894"/>
    </row>
    <row r="24" spans="1:48" s="895" customFormat="1" ht="18.600000000000001" customHeight="1">
      <c r="A24" s="1181" t="s">
        <v>1278</v>
      </c>
      <c r="B24" s="1181"/>
      <c r="C24" s="1181"/>
      <c r="D24" s="185"/>
      <c r="E24" s="932">
        <v>676944003.75320804</v>
      </c>
      <c r="F24" s="933">
        <v>100</v>
      </c>
      <c r="G24" s="932">
        <v>219622513.891718</v>
      </c>
      <c r="H24" s="933">
        <f>G24/$E24*100</f>
        <v>32.443232036040797</v>
      </c>
      <c r="I24" s="932">
        <v>130803745.98568261</v>
      </c>
      <c r="J24" s="933">
        <f>I24/$E24*100</f>
        <v>19.322683303266164</v>
      </c>
      <c r="K24" s="932">
        <v>202820594.52078381</v>
      </c>
      <c r="L24" s="933">
        <f>K24/$E24*100</f>
        <v>29.961207041686961</v>
      </c>
      <c r="M24" s="932">
        <v>17176022.906940293</v>
      </c>
      <c r="N24" s="933">
        <f>M24/$E24*100</f>
        <v>2.5372885809920134</v>
      </c>
      <c r="O24" s="932">
        <v>106521126.44808324</v>
      </c>
      <c r="P24" s="933">
        <f t="shared" si="7"/>
        <v>15.735589038014053</v>
      </c>
      <c r="Q24" s="899"/>
      <c r="R24" s="900"/>
      <c r="S24" s="893"/>
      <c r="T24" s="892"/>
      <c r="U24" s="892"/>
      <c r="V24" s="893"/>
      <c r="W24" s="892"/>
      <c r="X24" s="893"/>
      <c r="Y24" s="892"/>
      <c r="Z24" s="892"/>
      <c r="AA24" s="893"/>
      <c r="AB24" s="892"/>
      <c r="AC24" s="893"/>
      <c r="AD24" s="892"/>
      <c r="AE24" s="892"/>
      <c r="AF24" s="119"/>
      <c r="AG24" s="892"/>
      <c r="AH24" s="893"/>
      <c r="AI24" s="892"/>
      <c r="AJ24" s="894"/>
    </row>
    <row r="25" spans="1:48" s="895" customFormat="1" ht="18.600000000000001" customHeight="1">
      <c r="A25" s="1181" t="s">
        <v>1279</v>
      </c>
      <c r="B25" s="1181"/>
      <c r="C25" s="1181"/>
      <c r="D25" s="185"/>
      <c r="E25" s="932">
        <v>726047389.0381031</v>
      </c>
      <c r="F25" s="933">
        <v>100</v>
      </c>
      <c r="G25" s="932">
        <v>226930303.54830539</v>
      </c>
      <c r="H25" s="933">
        <f>G25/$E25*100</f>
        <v>31.255577387166394</v>
      </c>
      <c r="I25" s="932">
        <v>160482447.88728768</v>
      </c>
      <c r="J25" s="933">
        <f>I25/$E25*100</f>
        <v>22.103577577753057</v>
      </c>
      <c r="K25" s="932">
        <v>208019783.61373338</v>
      </c>
      <c r="L25" s="933">
        <f>K25/$E25*100</f>
        <v>28.650992587319458</v>
      </c>
      <c r="M25" s="932">
        <v>29315506.480622623</v>
      </c>
      <c r="N25" s="933">
        <f>M25/$E25*100</f>
        <v>4.0376849945650228</v>
      </c>
      <c r="O25" s="932">
        <v>101299347.50815584</v>
      </c>
      <c r="P25" s="933">
        <f>O25/$E25*100</f>
        <v>13.952167453196312</v>
      </c>
      <c r="Q25" s="899"/>
      <c r="R25" s="900"/>
      <c r="S25" s="893"/>
      <c r="T25" s="892"/>
      <c r="U25" s="892"/>
      <c r="V25" s="893"/>
      <c r="W25" s="892"/>
      <c r="X25" s="893"/>
      <c r="Y25" s="892"/>
      <c r="Z25" s="892"/>
      <c r="AA25" s="893"/>
      <c r="AB25" s="892"/>
      <c r="AC25" s="893"/>
      <c r="AD25" s="892"/>
      <c r="AE25" s="892"/>
      <c r="AF25" s="119"/>
      <c r="AG25" s="892"/>
      <c r="AH25" s="893"/>
      <c r="AI25" s="892"/>
      <c r="AJ25" s="894"/>
    </row>
    <row r="26" spans="1:48" ht="18.600000000000001" customHeight="1">
      <c r="A26" s="1181" t="s">
        <v>57</v>
      </c>
      <c r="B26" s="1181"/>
      <c r="C26" s="1181"/>
      <c r="D26" s="185"/>
      <c r="E26" s="938"/>
      <c r="F26" s="939"/>
      <c r="G26" s="938"/>
      <c r="H26" s="939"/>
      <c r="I26" s="938"/>
      <c r="J26" s="939"/>
      <c r="K26" s="938"/>
      <c r="L26" s="939"/>
      <c r="M26" s="938"/>
      <c r="N26" s="939"/>
      <c r="O26" s="938"/>
      <c r="P26" s="939"/>
      <c r="Q26" s="940">
        <f>G17</f>
        <v>154860301.40150899</v>
      </c>
      <c r="R26" s="840">
        <f>H17</f>
        <v>23.707401103479629</v>
      </c>
      <c r="S26" s="99"/>
      <c r="T26" s="941"/>
      <c r="U26" s="941"/>
      <c r="V26" s="99"/>
      <c r="W26" s="99"/>
      <c r="X26" s="99"/>
      <c r="Y26" s="99"/>
      <c r="Z26" s="941"/>
      <c r="AA26" s="99"/>
      <c r="AB26" s="99"/>
      <c r="AC26" s="99"/>
      <c r="AD26" s="99"/>
      <c r="AE26" s="941"/>
      <c r="AF26" s="99"/>
      <c r="AG26" s="941"/>
      <c r="AH26" s="99"/>
      <c r="AI26" s="941"/>
      <c r="AJ26" s="732"/>
      <c r="AQ26" s="895"/>
      <c r="AR26" s="895"/>
      <c r="AS26" s="895"/>
      <c r="AT26" s="895"/>
      <c r="AU26" s="895"/>
      <c r="AV26" s="895"/>
    </row>
    <row r="27" spans="1:48" ht="18.600000000000001" customHeight="1">
      <c r="A27" s="942"/>
      <c r="B27" s="942" t="s">
        <v>58</v>
      </c>
      <c r="C27" s="942"/>
      <c r="D27" s="943"/>
      <c r="E27" s="938">
        <v>689488119.96913779</v>
      </c>
      <c r="F27" s="944">
        <v>100</v>
      </c>
      <c r="G27" s="938">
        <v>222888485.62333158</v>
      </c>
      <c r="H27" s="944">
        <f>G27/$E27*100</f>
        <v>32.326660774562484</v>
      </c>
      <c r="I27" s="938">
        <v>154360507.38673961</v>
      </c>
      <c r="J27" s="944">
        <f>I27/$E27*100</f>
        <v>22.387696454240423</v>
      </c>
      <c r="K27" s="938">
        <v>195671221.70093098</v>
      </c>
      <c r="L27" s="944">
        <f>K27/$E27*100</f>
        <v>28.379201328325919</v>
      </c>
      <c r="M27" s="938">
        <v>27631901.83536109</v>
      </c>
      <c r="N27" s="944">
        <f>M27/$E27*100</f>
        <v>4.0075965103790221</v>
      </c>
      <c r="O27" s="938">
        <v>88936003.422775805</v>
      </c>
      <c r="P27" s="944">
        <f>O27/$E27*100</f>
        <v>12.898844932492334</v>
      </c>
      <c r="Q27" s="940">
        <f>I17</f>
        <v>132878534.53754336</v>
      </c>
      <c r="R27" s="945">
        <f>J17</f>
        <v>20.342235471675345</v>
      </c>
      <c r="S27" s="941"/>
      <c r="T27" s="941"/>
      <c r="U27" s="941"/>
      <c r="V27" s="99"/>
      <c r="W27" s="941"/>
      <c r="X27" s="99"/>
      <c r="Y27" s="941"/>
      <c r="Z27" s="892"/>
      <c r="AA27" s="99"/>
      <c r="AB27" s="892"/>
      <c r="AC27" s="99"/>
      <c r="AD27" s="892"/>
      <c r="AE27" s="941"/>
      <c r="AF27" s="99"/>
      <c r="AG27" s="941"/>
      <c r="AH27" s="99"/>
      <c r="AI27" s="941"/>
      <c r="AJ27" s="732"/>
      <c r="AQ27" s="895"/>
      <c r="AR27" s="895"/>
      <c r="AS27" s="895"/>
      <c r="AT27" s="895"/>
      <c r="AU27" s="895"/>
      <c r="AV27" s="895"/>
    </row>
    <row r="28" spans="1:48" ht="18.600000000000001" customHeight="1">
      <c r="A28" s="942"/>
      <c r="B28" s="942" t="s">
        <v>20</v>
      </c>
      <c r="C28" s="942"/>
      <c r="D28" s="943"/>
      <c r="E28" s="938">
        <v>36559269.068965666</v>
      </c>
      <c r="F28" s="944">
        <v>100</v>
      </c>
      <c r="G28" s="938">
        <v>4041817.9249738143</v>
      </c>
      <c r="H28" s="944">
        <f>G28/$E28*100</f>
        <v>11.055521699160069</v>
      </c>
      <c r="I28" s="938">
        <v>6121940.5005480032</v>
      </c>
      <c r="J28" s="944">
        <f>I28/$E28*100</f>
        <v>16.745248623542039</v>
      </c>
      <c r="K28" s="938">
        <v>12348561.91280229</v>
      </c>
      <c r="L28" s="944">
        <f>K28/$E28*100</f>
        <v>33.776829316548628</v>
      </c>
      <c r="M28" s="938">
        <v>1683604.6452615338</v>
      </c>
      <c r="N28" s="944">
        <f>M28/$E28*100</f>
        <v>4.6051375974874391</v>
      </c>
      <c r="O28" s="938">
        <v>12363344.085380031</v>
      </c>
      <c r="P28" s="944">
        <f>O28/$E28*100</f>
        <v>33.817262763261837</v>
      </c>
      <c r="Q28" s="940">
        <f>K17</f>
        <v>254720760.09774068</v>
      </c>
      <c r="R28" s="945">
        <f>L17</f>
        <v>38.994933978357253</v>
      </c>
      <c r="S28" s="941"/>
      <c r="T28" s="941"/>
      <c r="U28" s="941"/>
      <c r="V28" s="99"/>
      <c r="W28" s="941"/>
      <c r="X28" s="99"/>
      <c r="Y28" s="941"/>
      <c r="Z28" s="892"/>
      <c r="AA28" s="99"/>
      <c r="AB28" s="892"/>
      <c r="AC28" s="99"/>
      <c r="AD28" s="892"/>
      <c r="AE28" s="941"/>
      <c r="AF28" s="99"/>
      <c r="AG28" s="941"/>
      <c r="AH28" s="99"/>
      <c r="AI28" s="941"/>
      <c r="AJ28" s="732"/>
      <c r="AQ28" s="895"/>
      <c r="AR28" s="895"/>
      <c r="AS28" s="895"/>
      <c r="AT28" s="895"/>
      <c r="AU28" s="895"/>
      <c r="AV28" s="895"/>
    </row>
    <row r="29" spans="1:48" ht="18.600000000000001" customHeight="1">
      <c r="A29" s="1181" t="s">
        <v>21</v>
      </c>
      <c r="B29" s="1181"/>
      <c r="C29" s="1181"/>
      <c r="D29" s="185"/>
      <c r="E29" s="938"/>
      <c r="F29" s="939"/>
      <c r="G29" s="938"/>
      <c r="H29" s="939"/>
      <c r="I29" s="938"/>
      <c r="J29" s="939"/>
      <c r="K29" s="938"/>
      <c r="L29" s="939"/>
      <c r="M29" s="938"/>
      <c r="N29" s="939"/>
      <c r="O29" s="938"/>
      <c r="P29" s="939"/>
      <c r="Q29" s="940">
        <f>M17</f>
        <v>32985182.407392096</v>
      </c>
      <c r="R29" s="840">
        <f>N17</f>
        <v>5.0496669755019878</v>
      </c>
      <c r="S29" s="99"/>
      <c r="T29" s="99"/>
      <c r="U29" s="99"/>
      <c r="V29" s="99"/>
      <c r="W29" s="99"/>
      <c r="X29" s="99"/>
      <c r="Y29" s="99"/>
      <c r="Z29" s="941"/>
      <c r="AA29" s="99"/>
      <c r="AB29" s="941"/>
      <c r="AC29" s="99"/>
      <c r="AD29" s="941"/>
      <c r="AE29" s="941"/>
      <c r="AF29" s="99"/>
      <c r="AG29" s="941"/>
      <c r="AH29" s="99"/>
      <c r="AI29" s="941"/>
      <c r="AQ29" s="895"/>
      <c r="AR29" s="895"/>
      <c r="AS29" s="895"/>
      <c r="AT29" s="895"/>
      <c r="AU29" s="895"/>
      <c r="AV29" s="895"/>
    </row>
    <row r="30" spans="1:48" ht="18.600000000000001" customHeight="1">
      <c r="A30" s="942"/>
      <c r="B30" s="661" t="s">
        <v>71</v>
      </c>
      <c r="C30" s="942"/>
      <c r="D30" s="943"/>
      <c r="E30" s="938">
        <v>444362517.36518461</v>
      </c>
      <c r="F30" s="944">
        <v>100</v>
      </c>
      <c r="G30" s="938">
        <v>158695270.90295249</v>
      </c>
      <c r="H30" s="944">
        <f>G30/$E30*100</f>
        <v>35.71301914570217</v>
      </c>
      <c r="I30" s="938">
        <v>100790486.35918233</v>
      </c>
      <c r="J30" s="944">
        <f>I30/$E30*100</f>
        <v>22.682040545816562</v>
      </c>
      <c r="K30" s="938">
        <v>138290738.75808746</v>
      </c>
      <c r="L30" s="944">
        <f>K30/$E30*100</f>
        <v>31.121152967192728</v>
      </c>
      <c r="M30" s="938">
        <v>11720978.096954826</v>
      </c>
      <c r="N30" s="944">
        <f>M30/$E30*100</f>
        <v>2.6377062958535564</v>
      </c>
      <c r="O30" s="938">
        <v>34865043.248007186</v>
      </c>
      <c r="P30" s="944">
        <f>O30/$E30*100</f>
        <v>7.8460810454349161</v>
      </c>
      <c r="Q30" s="940">
        <f>O17</f>
        <v>77770226.96937491</v>
      </c>
      <c r="R30" s="945">
        <f>P17</f>
        <v>11.9057624709857</v>
      </c>
      <c r="S30" s="851"/>
      <c r="T30" s="941"/>
      <c r="U30" s="851"/>
      <c r="V30" s="99"/>
      <c r="W30" s="851"/>
      <c r="X30" s="99"/>
      <c r="Y30" s="851"/>
      <c r="Z30" s="892"/>
      <c r="AA30" s="99"/>
      <c r="AB30" s="892"/>
      <c r="AC30" s="99"/>
      <c r="AD30" s="892"/>
      <c r="AE30" s="941"/>
      <c r="AF30" s="99"/>
      <c r="AG30" s="941"/>
      <c r="AH30" s="99"/>
      <c r="AI30" s="941"/>
      <c r="AJ30" s="732"/>
      <c r="AQ30" s="895"/>
      <c r="AR30" s="895"/>
      <c r="AS30" s="895"/>
      <c r="AT30" s="895"/>
      <c r="AU30" s="895"/>
      <c r="AV30" s="895"/>
    </row>
    <row r="31" spans="1:48" ht="18.600000000000001" customHeight="1">
      <c r="A31" s="942"/>
      <c r="B31" s="661" t="s">
        <v>72</v>
      </c>
      <c r="C31" s="942"/>
      <c r="D31" s="943"/>
      <c r="E31" s="938">
        <v>61568941.290343016</v>
      </c>
      <c r="F31" s="944">
        <v>100</v>
      </c>
      <c r="G31" s="938">
        <v>22194626.410551276</v>
      </c>
      <c r="H31" s="944">
        <f>G31/$E31*100</f>
        <v>36.048413283391092</v>
      </c>
      <c r="I31" s="938">
        <v>12425041.38126882</v>
      </c>
      <c r="J31" s="944">
        <f>I31/$E31*100</f>
        <v>20.180696826790598</v>
      </c>
      <c r="K31" s="938">
        <v>16177420.659895765</v>
      </c>
      <c r="L31" s="944">
        <f>K31/$E31*100</f>
        <v>26.27529452489248</v>
      </c>
      <c r="M31" s="938">
        <v>1660204.3856071888</v>
      </c>
      <c r="N31" s="944">
        <f>M31/$E31*100</f>
        <v>2.6964965627362334</v>
      </c>
      <c r="O31" s="938">
        <v>9111648.4530199636</v>
      </c>
      <c r="P31" s="944">
        <f>O31/$E31*100</f>
        <v>14.799098802189587</v>
      </c>
      <c r="Q31" s="99"/>
      <c r="R31" s="941"/>
      <c r="S31" s="851"/>
      <c r="T31" s="941"/>
      <c r="U31" s="851"/>
      <c r="V31" s="99"/>
      <c r="W31" s="851"/>
      <c r="X31" s="99"/>
      <c r="Y31" s="851"/>
      <c r="Z31" s="892"/>
      <c r="AA31" s="99"/>
      <c r="AB31" s="892"/>
      <c r="AC31" s="99"/>
      <c r="AD31" s="892"/>
      <c r="AE31" s="941"/>
      <c r="AF31" s="99"/>
      <c r="AG31" s="941"/>
      <c r="AH31" s="99"/>
      <c r="AI31" s="941"/>
      <c r="AJ31" s="732"/>
      <c r="AQ31" s="895"/>
      <c r="AR31" s="895"/>
      <c r="AS31" s="895"/>
      <c r="AT31" s="895"/>
      <c r="AU31" s="895"/>
      <c r="AV31" s="895"/>
    </row>
    <row r="32" spans="1:48" ht="18.600000000000001" customHeight="1">
      <c r="A32" s="942"/>
      <c r="B32" s="661" t="s">
        <v>73</v>
      </c>
      <c r="C32" s="942"/>
      <c r="D32" s="943"/>
      <c r="E32" s="938">
        <v>114777144.98269989</v>
      </c>
      <c r="F32" s="944">
        <v>100</v>
      </c>
      <c r="G32" s="938">
        <v>27765159.817940585</v>
      </c>
      <c r="H32" s="944">
        <f>G32/$E32*100</f>
        <v>24.190495261165076</v>
      </c>
      <c r="I32" s="938">
        <v>25970843.563098207</v>
      </c>
      <c r="J32" s="944">
        <f>I32/$E32*100</f>
        <v>22.627190776537205</v>
      </c>
      <c r="K32" s="938">
        <v>33274291.726298478</v>
      </c>
      <c r="L32" s="944">
        <f>K32/$E32*100</f>
        <v>28.990346232530733</v>
      </c>
      <c r="M32" s="938">
        <v>6965799.071063133</v>
      </c>
      <c r="N32" s="944">
        <f>M32/$E32*100</f>
        <v>6.0689774711795392</v>
      </c>
      <c r="O32" s="938">
        <v>20801050.804299518</v>
      </c>
      <c r="P32" s="944">
        <f>O32/$E32*100</f>
        <v>18.122990258587471</v>
      </c>
      <c r="Q32" s="99"/>
      <c r="R32" s="941"/>
      <c r="S32" s="851"/>
      <c r="T32" s="941"/>
      <c r="U32" s="851"/>
      <c r="V32" s="99"/>
      <c r="W32" s="851"/>
      <c r="X32" s="99"/>
      <c r="Y32" s="851"/>
      <c r="Z32" s="892"/>
      <c r="AA32" s="99"/>
      <c r="AB32" s="892"/>
      <c r="AC32" s="99"/>
      <c r="AD32" s="892"/>
      <c r="AE32" s="941"/>
      <c r="AF32" s="99"/>
      <c r="AG32" s="941"/>
      <c r="AH32" s="99"/>
      <c r="AI32" s="941"/>
      <c r="AJ32" s="732"/>
      <c r="AQ32" s="895"/>
      <c r="AR32" s="895"/>
      <c r="AS32" s="895"/>
      <c r="AT32" s="895"/>
      <c r="AU32" s="895"/>
      <c r="AV32" s="895"/>
    </row>
    <row r="33" spans="1:48" ht="18.600000000000001" customHeight="1">
      <c r="A33" s="942"/>
      <c r="B33" s="661" t="s">
        <v>318</v>
      </c>
      <c r="C33" s="942"/>
      <c r="D33" s="943"/>
      <c r="E33" s="938">
        <v>44526909.490877792</v>
      </c>
      <c r="F33" s="944">
        <v>100</v>
      </c>
      <c r="G33" s="938">
        <v>6291012.4978611749</v>
      </c>
      <c r="H33" s="944">
        <f>G33/$E33*100</f>
        <v>14.128563086441048</v>
      </c>
      <c r="I33" s="938">
        <v>7595896.9687384702</v>
      </c>
      <c r="J33" s="944">
        <f>I33/$E33*100</f>
        <v>17.059115612536814</v>
      </c>
      <c r="K33" s="938">
        <v>14367714.835451465</v>
      </c>
      <c r="L33" s="944">
        <f>K33/$E33*100</f>
        <v>32.267487233523298</v>
      </c>
      <c r="M33" s="938">
        <v>1697183.3539974752</v>
      </c>
      <c r="N33" s="944">
        <f>M33/$E33*100</f>
        <v>3.8115902796828429</v>
      </c>
      <c r="O33" s="938">
        <v>14575101.834829209</v>
      </c>
      <c r="P33" s="944">
        <f>O33/$E33*100</f>
        <v>32.733243787816001</v>
      </c>
      <c r="Q33" s="99"/>
      <c r="R33" s="941"/>
      <c r="S33" s="851"/>
      <c r="T33" s="941"/>
      <c r="U33" s="851"/>
      <c r="V33" s="99"/>
      <c r="W33" s="851"/>
      <c r="X33" s="99"/>
      <c r="Y33" s="851"/>
      <c r="Z33" s="892"/>
      <c r="AA33" s="99"/>
      <c r="AB33" s="892"/>
      <c r="AC33" s="99"/>
      <c r="AD33" s="892"/>
      <c r="AE33" s="941"/>
      <c r="AF33" s="99"/>
      <c r="AG33" s="941"/>
      <c r="AH33" s="99"/>
      <c r="AI33" s="941"/>
      <c r="AJ33" s="732"/>
      <c r="AQ33" s="895"/>
      <c r="AR33" s="895"/>
      <c r="AS33" s="895"/>
      <c r="AT33" s="895"/>
      <c r="AU33" s="895"/>
      <c r="AV33" s="895"/>
    </row>
    <row r="34" spans="1:48" ht="13.5" customHeight="1">
      <c r="A34" s="942"/>
      <c r="B34" s="661" t="s">
        <v>317</v>
      </c>
      <c r="C34" s="942"/>
      <c r="D34" s="943"/>
      <c r="E34" s="938">
        <v>60811875.908999972</v>
      </c>
      <c r="F34" s="944">
        <v>100</v>
      </c>
      <c r="G34" s="938">
        <v>11984233.918999998</v>
      </c>
      <c r="H34" s="944">
        <f>G34/$E34*100</f>
        <v>19.707061720860956</v>
      </c>
      <c r="I34" s="938">
        <v>13700179.615</v>
      </c>
      <c r="J34" s="944">
        <f>I34/$E34*100</f>
        <v>22.5287896651983</v>
      </c>
      <c r="K34" s="938">
        <v>5909617.6339999996</v>
      </c>
      <c r="L34" s="944">
        <f>K34/$E34*100</f>
        <v>9.717867679075157</v>
      </c>
      <c r="M34" s="938">
        <v>7271341.572999998</v>
      </c>
      <c r="N34" s="944">
        <f>M34/$E34*100</f>
        <v>11.95710782525599</v>
      </c>
      <c r="O34" s="938">
        <v>21946503.167999998</v>
      </c>
      <c r="P34" s="944">
        <f>O34/$E34*100</f>
        <v>36.089173109609632</v>
      </c>
      <c r="Q34" s="99"/>
      <c r="R34" s="941"/>
      <c r="S34" s="851"/>
      <c r="T34" s="941"/>
      <c r="U34" s="851"/>
      <c r="V34" s="99"/>
      <c r="W34" s="851"/>
      <c r="X34" s="99"/>
      <c r="Y34" s="851"/>
      <c r="Z34" s="892"/>
      <c r="AA34" s="99"/>
      <c r="AB34" s="892"/>
      <c r="AC34" s="99"/>
      <c r="AD34" s="892"/>
      <c r="AE34" s="941"/>
      <c r="AF34" s="99"/>
      <c r="AG34" s="941"/>
      <c r="AH34" s="99"/>
      <c r="AI34" s="941"/>
      <c r="AJ34" s="732"/>
      <c r="AQ34" s="895"/>
      <c r="AR34" s="895"/>
      <c r="AS34" s="895"/>
      <c r="AT34" s="895"/>
      <c r="AU34" s="895"/>
      <c r="AV34" s="895"/>
    </row>
    <row r="35" spans="1:48" ht="18.600000000000001" customHeight="1">
      <c r="A35" s="1181" t="s">
        <v>22</v>
      </c>
      <c r="B35" s="1181"/>
      <c r="C35" s="1181"/>
      <c r="D35" s="185"/>
      <c r="E35" s="938"/>
      <c r="F35" s="939"/>
      <c r="G35" s="938"/>
      <c r="H35" s="939"/>
      <c r="I35" s="938"/>
      <c r="J35" s="939"/>
      <c r="K35" s="938"/>
      <c r="L35" s="939"/>
      <c r="M35" s="938"/>
      <c r="N35" s="939"/>
      <c r="O35" s="938"/>
      <c r="P35" s="939"/>
      <c r="Q35" s="99"/>
      <c r="R35" s="99"/>
      <c r="S35" s="99"/>
      <c r="T35" s="99"/>
      <c r="U35" s="99"/>
      <c r="V35" s="99"/>
      <c r="W35" s="99"/>
      <c r="X35" s="99"/>
      <c r="Y35" s="99"/>
      <c r="Z35" s="941"/>
      <c r="AA35" s="99"/>
      <c r="AB35" s="941"/>
      <c r="AC35" s="99"/>
      <c r="AD35" s="941"/>
      <c r="AE35" s="941"/>
      <c r="AF35" s="99"/>
      <c r="AG35" s="941"/>
      <c r="AH35" s="99"/>
      <c r="AI35" s="941"/>
      <c r="AJ35" s="732"/>
      <c r="AQ35" s="895"/>
      <c r="AR35" s="895"/>
      <c r="AS35" s="895"/>
      <c r="AT35" s="895"/>
      <c r="AU35" s="895"/>
      <c r="AV35" s="895"/>
    </row>
    <row r="36" spans="1:48" ht="18.600000000000001" customHeight="1">
      <c r="A36" s="1049" t="s">
        <v>59</v>
      </c>
      <c r="B36" s="1049"/>
      <c r="C36" s="946"/>
      <c r="D36" s="185"/>
      <c r="E36" s="938">
        <v>719769259.99585259</v>
      </c>
      <c r="F36" s="944">
        <v>100</v>
      </c>
      <c r="G36" s="938">
        <v>225253112.73572409</v>
      </c>
      <c r="H36" s="944">
        <f t="shared" ref="H36:H50" si="8">G36/$E36*100</f>
        <v>31.295183783900693</v>
      </c>
      <c r="I36" s="938">
        <v>159919691.65738338</v>
      </c>
      <c r="J36" s="944">
        <f t="shared" ref="J36:J50" si="9">I36/$E36*100</f>
        <v>22.218188598149478</v>
      </c>
      <c r="K36" s="938">
        <v>204432657.12915787</v>
      </c>
      <c r="L36" s="944">
        <f t="shared" ref="L36:L50" si="10">K36/$E36*100</f>
        <v>28.402526822323011</v>
      </c>
      <c r="M36" s="938">
        <v>29132494.324428279</v>
      </c>
      <c r="N36" s="944">
        <f t="shared" ref="N36:N50" si="11">M36/$E36*100</f>
        <v>4.0474768712123304</v>
      </c>
      <c r="O36" s="938">
        <v>101031304.14916074</v>
      </c>
      <c r="P36" s="944">
        <f t="shared" ref="P36:P50" si="12">O36/$E36*100</f>
        <v>14.036623924414734</v>
      </c>
      <c r="Q36" s="99"/>
      <c r="R36" s="941"/>
      <c r="S36" s="851"/>
      <c r="T36" s="941"/>
      <c r="U36" s="851"/>
      <c r="V36" s="99"/>
      <c r="W36" s="851"/>
      <c r="X36" s="99"/>
      <c r="Y36" s="851"/>
      <c r="Z36" s="892"/>
      <c r="AA36" s="99"/>
      <c r="AB36" s="892"/>
      <c r="AC36" s="99"/>
      <c r="AD36" s="892"/>
      <c r="AE36" s="941"/>
      <c r="AF36" s="99"/>
      <c r="AG36" s="941"/>
      <c r="AH36" s="99"/>
      <c r="AI36" s="941"/>
      <c r="AJ36" s="732"/>
      <c r="AQ36" s="895"/>
      <c r="AR36" s="895"/>
      <c r="AS36" s="895"/>
      <c r="AT36" s="895"/>
      <c r="AU36" s="895"/>
      <c r="AV36" s="895"/>
    </row>
    <row r="37" spans="1:48" ht="18.600000000000001" customHeight="1">
      <c r="A37" s="7"/>
      <c r="B37" s="661" t="s">
        <v>23</v>
      </c>
      <c r="C37" s="947"/>
      <c r="D37" s="185"/>
      <c r="E37" s="938">
        <v>352972142.75863534</v>
      </c>
      <c r="F37" s="944">
        <v>100</v>
      </c>
      <c r="G37" s="938">
        <v>135245603.84036472</v>
      </c>
      <c r="H37" s="944">
        <f t="shared" si="8"/>
        <v>38.316225972780678</v>
      </c>
      <c r="I37" s="938">
        <v>74771057.297198668</v>
      </c>
      <c r="J37" s="944">
        <f t="shared" si="9"/>
        <v>21.18327432664498</v>
      </c>
      <c r="K37" s="938">
        <v>86992919.067934692</v>
      </c>
      <c r="L37" s="944">
        <f t="shared" si="10"/>
        <v>24.645831364494114</v>
      </c>
      <c r="M37" s="938">
        <v>10918226.493623834</v>
      </c>
      <c r="N37" s="944">
        <f t="shared" si="11"/>
        <v>3.093226113622737</v>
      </c>
      <c r="O37" s="938">
        <v>45044336.059513032</v>
      </c>
      <c r="P37" s="944">
        <f t="shared" si="12"/>
        <v>12.761442222457381</v>
      </c>
      <c r="Q37" s="99"/>
      <c r="R37" s="941"/>
      <c r="S37" s="851"/>
      <c r="T37" s="941"/>
      <c r="U37" s="851"/>
      <c r="V37" s="99"/>
      <c r="W37" s="851"/>
      <c r="X37" s="99"/>
      <c r="Y37" s="851"/>
      <c r="Z37" s="892"/>
      <c r="AA37" s="99"/>
      <c r="AB37" s="892"/>
      <c r="AC37" s="99"/>
      <c r="AD37" s="892"/>
      <c r="AE37" s="941"/>
      <c r="AF37" s="99"/>
      <c r="AG37" s="941"/>
      <c r="AH37" s="99"/>
      <c r="AI37" s="941"/>
      <c r="AJ37" s="732"/>
      <c r="AQ37" s="895"/>
      <c r="AR37" s="895"/>
      <c r="AS37" s="895"/>
      <c r="AT37" s="895"/>
      <c r="AU37" s="895"/>
      <c r="AV37" s="895"/>
    </row>
    <row r="38" spans="1:48" ht="18.600000000000001" customHeight="1">
      <c r="A38" s="121"/>
      <c r="B38" s="121" t="s">
        <v>1150</v>
      </c>
      <c r="C38" s="947"/>
      <c r="D38" s="185"/>
      <c r="E38" s="938">
        <v>66741671.30990532</v>
      </c>
      <c r="F38" s="944">
        <v>100</v>
      </c>
      <c r="G38" s="938">
        <v>24942978.818149712</v>
      </c>
      <c r="H38" s="944">
        <f t="shared" si="8"/>
        <v>37.372421649932299</v>
      </c>
      <c r="I38" s="938">
        <v>7343169.4657691084</v>
      </c>
      <c r="J38" s="944">
        <f t="shared" si="9"/>
        <v>11.00237575962424</v>
      </c>
      <c r="K38" s="938">
        <v>14806989.198665278</v>
      </c>
      <c r="L38" s="944">
        <f t="shared" si="10"/>
        <v>22.18552353882653</v>
      </c>
      <c r="M38" s="938">
        <v>3657635.9432986109</v>
      </c>
      <c r="N38" s="944">
        <f t="shared" si="11"/>
        <v>5.4802882090184806</v>
      </c>
      <c r="O38" s="938">
        <v>15990897.884022603</v>
      </c>
      <c r="P38" s="944">
        <f t="shared" si="12"/>
        <v>23.959390842598435</v>
      </c>
      <c r="Q38" s="99"/>
      <c r="R38" s="941"/>
      <c r="S38" s="851"/>
      <c r="T38" s="941"/>
      <c r="U38" s="851"/>
      <c r="V38" s="99"/>
      <c r="W38" s="851"/>
      <c r="X38" s="99"/>
      <c r="Y38" s="851"/>
      <c r="Z38" s="892"/>
      <c r="AA38" s="99"/>
      <c r="AB38" s="892"/>
      <c r="AC38" s="99"/>
      <c r="AD38" s="892"/>
      <c r="AE38" s="941"/>
      <c r="AF38" s="99"/>
      <c r="AG38" s="941"/>
      <c r="AH38" s="99"/>
      <c r="AI38" s="941"/>
      <c r="AJ38" s="732"/>
      <c r="AQ38" s="895"/>
      <c r="AR38" s="895"/>
      <c r="AS38" s="895"/>
      <c r="AT38" s="895"/>
      <c r="AU38" s="895"/>
      <c r="AV38" s="895"/>
    </row>
    <row r="39" spans="1:48" ht="18.600000000000001" customHeight="1">
      <c r="A39" s="121"/>
      <c r="B39" s="121" t="s">
        <v>1151</v>
      </c>
      <c r="C39" s="948"/>
      <c r="D39" s="943"/>
      <c r="E39" s="938">
        <v>179526834.3841199</v>
      </c>
      <c r="F39" s="944">
        <v>100</v>
      </c>
      <c r="G39" s="938">
        <v>70556477.688122839</v>
      </c>
      <c r="H39" s="944">
        <f t="shared" si="8"/>
        <v>39.301354546896604</v>
      </c>
      <c r="I39" s="938">
        <v>46710724.50470262</v>
      </c>
      <c r="J39" s="944">
        <f t="shared" si="9"/>
        <v>26.018798061552872</v>
      </c>
      <c r="K39" s="938">
        <v>40027391.37967243</v>
      </c>
      <c r="L39" s="944">
        <f t="shared" si="10"/>
        <v>22.296049232411054</v>
      </c>
      <c r="M39" s="938">
        <v>4225621.2767039211</v>
      </c>
      <c r="N39" s="944">
        <f t="shared" si="11"/>
        <v>2.3537546858664489</v>
      </c>
      <c r="O39" s="938">
        <v>18006619.534918066</v>
      </c>
      <c r="P39" s="944">
        <f t="shared" si="12"/>
        <v>10.030043473273011</v>
      </c>
      <c r="Q39" s="99"/>
      <c r="R39" s="941"/>
      <c r="S39" s="851"/>
      <c r="T39" s="941"/>
      <c r="U39" s="851"/>
      <c r="V39" s="99"/>
      <c r="W39" s="851"/>
      <c r="X39" s="99"/>
      <c r="Y39" s="851"/>
      <c r="Z39" s="892"/>
      <c r="AA39" s="99"/>
      <c r="AB39" s="892"/>
      <c r="AC39" s="99"/>
      <c r="AD39" s="892"/>
      <c r="AE39" s="941"/>
      <c r="AF39" s="99"/>
      <c r="AG39" s="941"/>
      <c r="AH39" s="99"/>
      <c r="AI39" s="941"/>
      <c r="AJ39" s="732"/>
      <c r="AQ39" s="895"/>
      <c r="AR39" s="895"/>
      <c r="AS39" s="895"/>
      <c r="AT39" s="895"/>
      <c r="AU39" s="895"/>
      <c r="AV39" s="895"/>
    </row>
    <row r="40" spans="1:48" ht="18.600000000000001" customHeight="1">
      <c r="A40" s="121"/>
      <c r="B40" s="121" t="s">
        <v>1152</v>
      </c>
      <c r="C40" s="948"/>
      <c r="D40" s="943"/>
      <c r="E40" s="938">
        <v>58897561.328058861</v>
      </c>
      <c r="F40" s="944">
        <v>100</v>
      </c>
      <c r="G40" s="938">
        <v>19301062.44164142</v>
      </c>
      <c r="H40" s="944">
        <f t="shared" si="8"/>
        <v>32.770563001980143</v>
      </c>
      <c r="I40" s="938">
        <v>14209501.633357836</v>
      </c>
      <c r="J40" s="944">
        <f t="shared" si="9"/>
        <v>24.125789443489936</v>
      </c>
      <c r="K40" s="938">
        <v>19003710.550423943</v>
      </c>
      <c r="L40" s="944">
        <f t="shared" si="10"/>
        <v>32.265700178269611</v>
      </c>
      <c r="M40" s="938">
        <v>2182445.4229605142</v>
      </c>
      <c r="N40" s="944">
        <f t="shared" si="11"/>
        <v>3.705493697445831</v>
      </c>
      <c r="O40" s="938">
        <v>4200841.2796751652</v>
      </c>
      <c r="P40" s="944">
        <f t="shared" si="12"/>
        <v>7.1324536788145085</v>
      </c>
      <c r="Q40" s="99"/>
      <c r="R40" s="941"/>
      <c r="S40" s="851"/>
      <c r="T40" s="941"/>
      <c r="U40" s="851"/>
      <c r="V40" s="99"/>
      <c r="W40" s="851"/>
      <c r="X40" s="99"/>
      <c r="Y40" s="851"/>
      <c r="Z40" s="892"/>
      <c r="AA40" s="99"/>
      <c r="AB40" s="892"/>
      <c r="AC40" s="99"/>
      <c r="AD40" s="892"/>
      <c r="AE40" s="941"/>
      <c r="AF40" s="99"/>
      <c r="AG40" s="941"/>
      <c r="AH40" s="99"/>
      <c r="AI40" s="941"/>
      <c r="AJ40" s="732"/>
      <c r="AQ40" s="895"/>
      <c r="AR40" s="895"/>
      <c r="AS40" s="895"/>
      <c r="AT40" s="895"/>
      <c r="AU40" s="895"/>
      <c r="AV40" s="895"/>
    </row>
    <row r="41" spans="1:48" ht="18.600000000000001" customHeight="1">
      <c r="A41" s="121"/>
      <c r="B41" s="121" t="s">
        <v>1153</v>
      </c>
      <c r="C41" s="948"/>
      <c r="D41" s="943"/>
      <c r="E41" s="938">
        <v>47806075.736550897</v>
      </c>
      <c r="F41" s="944">
        <v>100</v>
      </c>
      <c r="G41" s="938">
        <v>20445084.892450709</v>
      </c>
      <c r="H41" s="944">
        <f t="shared" si="8"/>
        <v>42.766708158852481</v>
      </c>
      <c r="I41" s="938">
        <v>6507661.6933691511</v>
      </c>
      <c r="J41" s="944">
        <f t="shared" si="9"/>
        <v>13.61262474090425</v>
      </c>
      <c r="K41" s="938">
        <v>13154827.939173045</v>
      </c>
      <c r="L41" s="944">
        <f t="shared" si="10"/>
        <v>27.517062918250186</v>
      </c>
      <c r="M41" s="938">
        <v>852523.85066079337</v>
      </c>
      <c r="N41" s="944">
        <f t="shared" si="11"/>
        <v>1.7832960298997784</v>
      </c>
      <c r="O41" s="938">
        <v>6845977.3608972048</v>
      </c>
      <c r="P41" s="944">
        <f t="shared" si="12"/>
        <v>14.32030815209332</v>
      </c>
      <c r="Q41" s="99"/>
      <c r="R41" s="941"/>
      <c r="S41" s="851"/>
      <c r="T41" s="941"/>
      <c r="U41" s="851"/>
      <c r="V41" s="99"/>
      <c r="W41" s="851"/>
      <c r="X41" s="99"/>
      <c r="Y41" s="851"/>
      <c r="Z41" s="892"/>
      <c r="AA41" s="99"/>
      <c r="AB41" s="892"/>
      <c r="AC41" s="99"/>
      <c r="AD41" s="892"/>
      <c r="AE41" s="941"/>
      <c r="AF41" s="99"/>
      <c r="AG41" s="941"/>
      <c r="AH41" s="99"/>
      <c r="AI41" s="941"/>
      <c r="AJ41" s="732"/>
      <c r="AQ41" s="895"/>
      <c r="AR41" s="895"/>
      <c r="AS41" s="895"/>
      <c r="AT41" s="895"/>
      <c r="AU41" s="895"/>
      <c r="AV41" s="895"/>
    </row>
    <row r="42" spans="1:48" ht="18.600000000000001" customHeight="1">
      <c r="A42" s="121"/>
      <c r="B42" s="661" t="s">
        <v>25</v>
      </c>
      <c r="C42" s="948"/>
      <c r="D42" s="943"/>
      <c r="E42" s="938">
        <v>164348828.2160098</v>
      </c>
      <c r="F42" s="944">
        <v>100</v>
      </c>
      <c r="G42" s="938">
        <v>45136659.047830097</v>
      </c>
      <c r="H42" s="944">
        <f t="shared" si="8"/>
        <v>27.463937247246633</v>
      </c>
      <c r="I42" s="938">
        <v>42905543.811069295</v>
      </c>
      <c r="J42" s="944">
        <f t="shared" si="9"/>
        <v>26.106388634956947</v>
      </c>
      <c r="K42" s="938">
        <v>51272016.494148947</v>
      </c>
      <c r="L42" s="944">
        <f t="shared" si="10"/>
        <v>31.197068485794265</v>
      </c>
      <c r="M42" s="938">
        <v>5584255.6706312979</v>
      </c>
      <c r="N42" s="944">
        <f t="shared" si="11"/>
        <v>3.3978068059552591</v>
      </c>
      <c r="O42" s="938">
        <v>19450353.192330036</v>
      </c>
      <c r="P42" s="944">
        <f t="shared" si="12"/>
        <v>11.834798826046823</v>
      </c>
      <c r="Q42" s="99"/>
      <c r="R42" s="941"/>
      <c r="S42" s="851"/>
      <c r="T42" s="941"/>
      <c r="U42" s="851"/>
      <c r="V42" s="99"/>
      <c r="W42" s="851"/>
      <c r="X42" s="99"/>
      <c r="Y42" s="851"/>
      <c r="Z42" s="892"/>
      <c r="AA42" s="99"/>
      <c r="AB42" s="892"/>
      <c r="AC42" s="99"/>
      <c r="AD42" s="892"/>
      <c r="AE42" s="941"/>
      <c r="AF42" s="99"/>
      <c r="AG42" s="941"/>
      <c r="AH42" s="99"/>
      <c r="AI42" s="941"/>
      <c r="AJ42" s="732"/>
      <c r="AQ42" s="895"/>
      <c r="AR42" s="895"/>
      <c r="AS42" s="895"/>
      <c r="AT42" s="895"/>
      <c r="AU42" s="895"/>
      <c r="AV42" s="895"/>
    </row>
    <row r="43" spans="1:48" ht="18.600000000000001" customHeight="1">
      <c r="A43" s="121"/>
      <c r="B43" s="121" t="s">
        <v>1136</v>
      </c>
      <c r="C43" s="948"/>
      <c r="D43" s="943"/>
      <c r="E43" s="938">
        <v>111595459.73768163</v>
      </c>
      <c r="F43" s="944">
        <v>100</v>
      </c>
      <c r="G43" s="938">
        <v>34963555.242674522</v>
      </c>
      <c r="H43" s="944">
        <f t="shared" si="8"/>
        <v>31.330625210793077</v>
      </c>
      <c r="I43" s="938">
        <v>31440863.946152639</v>
      </c>
      <c r="J43" s="944">
        <f t="shared" si="9"/>
        <v>28.173963367379034</v>
      </c>
      <c r="K43" s="938">
        <v>29246548.967766598</v>
      </c>
      <c r="L43" s="944">
        <f t="shared" si="10"/>
        <v>26.207651311723684</v>
      </c>
      <c r="M43" s="938">
        <v>4906997.2369402256</v>
      </c>
      <c r="N43" s="944">
        <f t="shared" si="11"/>
        <v>4.3971298191473958</v>
      </c>
      <c r="O43" s="938">
        <v>11037494.344147598</v>
      </c>
      <c r="P43" s="944">
        <f t="shared" si="12"/>
        <v>9.8906302909567625</v>
      </c>
      <c r="Q43" s="99"/>
      <c r="R43" s="941"/>
      <c r="S43" s="851"/>
      <c r="T43" s="941"/>
      <c r="U43" s="851"/>
      <c r="V43" s="99"/>
      <c r="W43" s="851"/>
      <c r="X43" s="99"/>
      <c r="Y43" s="851"/>
      <c r="Z43" s="892"/>
      <c r="AA43" s="99"/>
      <c r="AB43" s="892"/>
      <c r="AC43" s="99"/>
      <c r="AD43" s="892"/>
      <c r="AE43" s="941"/>
      <c r="AF43" s="99"/>
      <c r="AG43" s="941"/>
      <c r="AH43" s="99"/>
      <c r="AI43" s="941"/>
      <c r="AJ43" s="732"/>
      <c r="AQ43" s="895"/>
      <c r="AR43" s="895"/>
      <c r="AS43" s="895"/>
      <c r="AT43" s="895"/>
      <c r="AU43" s="895"/>
      <c r="AV43" s="895"/>
    </row>
    <row r="44" spans="1:48" ht="18.600000000000001" customHeight="1">
      <c r="A44" s="121"/>
      <c r="B44" s="121" t="s">
        <v>1137</v>
      </c>
      <c r="C44" s="948"/>
      <c r="D44" s="943"/>
      <c r="E44" s="938">
        <v>52753368.478328094</v>
      </c>
      <c r="F44" s="944">
        <v>100</v>
      </c>
      <c r="G44" s="938">
        <v>10173103.805155572</v>
      </c>
      <c r="H44" s="944">
        <f t="shared" si="8"/>
        <v>19.284273400161815</v>
      </c>
      <c r="I44" s="938">
        <v>11464679.864916652</v>
      </c>
      <c r="J44" s="944">
        <f t="shared" si="9"/>
        <v>21.732602477558416</v>
      </c>
      <c r="K44" s="938">
        <v>22025467.526382372</v>
      </c>
      <c r="L44" s="944">
        <f t="shared" si="10"/>
        <v>41.751774648154985</v>
      </c>
      <c r="M44" s="938">
        <v>677258.43369107193</v>
      </c>
      <c r="N44" s="944">
        <f t="shared" si="11"/>
        <v>1.2838202625284492</v>
      </c>
      <c r="O44" s="938">
        <v>8412858.8481824435</v>
      </c>
      <c r="P44" s="944">
        <f t="shared" si="12"/>
        <v>15.947529211596368</v>
      </c>
      <c r="Q44" s="99"/>
      <c r="R44" s="941"/>
      <c r="S44" s="851"/>
      <c r="T44" s="941"/>
      <c r="U44" s="851"/>
      <c r="V44" s="99"/>
      <c r="W44" s="851"/>
      <c r="X44" s="99"/>
      <c r="Y44" s="851"/>
      <c r="Z44" s="892"/>
      <c r="AA44" s="99"/>
      <c r="AB44" s="892"/>
      <c r="AC44" s="99"/>
      <c r="AD44" s="892"/>
      <c r="AE44" s="941"/>
      <c r="AF44" s="99"/>
      <c r="AG44" s="941"/>
      <c r="AH44" s="99"/>
      <c r="AI44" s="941"/>
      <c r="AJ44" s="732"/>
      <c r="AQ44" s="895"/>
      <c r="AR44" s="895"/>
      <c r="AS44" s="895"/>
      <c r="AT44" s="895"/>
      <c r="AU44" s="895"/>
      <c r="AV44" s="895"/>
    </row>
    <row r="45" spans="1:48" ht="18.600000000000001" customHeight="1">
      <c r="A45" s="121"/>
      <c r="B45" s="661" t="s">
        <v>26</v>
      </c>
      <c r="C45" s="948"/>
      <c r="D45" s="943"/>
      <c r="E45" s="938">
        <v>186878819.21557748</v>
      </c>
      <c r="F45" s="944">
        <v>100</v>
      </c>
      <c r="G45" s="938">
        <v>42508744.707562074</v>
      </c>
      <c r="H45" s="944">
        <f t="shared" si="8"/>
        <v>22.746689478236341</v>
      </c>
      <c r="I45" s="938">
        <v>40199363.729949012</v>
      </c>
      <c r="J45" s="944">
        <f t="shared" si="9"/>
        <v>21.510925581981713</v>
      </c>
      <c r="K45" s="938">
        <v>58719663.583018348</v>
      </c>
      <c r="L45" s="944">
        <f t="shared" si="10"/>
        <v>31.421251391406322</v>
      </c>
      <c r="M45" s="938">
        <v>12232560.498943489</v>
      </c>
      <c r="N45" s="944">
        <f t="shared" si="11"/>
        <v>6.5457179953777391</v>
      </c>
      <c r="O45" s="938">
        <v>33218486.696104139</v>
      </c>
      <c r="P45" s="944">
        <f t="shared" si="12"/>
        <v>17.775415552997657</v>
      </c>
      <c r="Q45" s="99"/>
      <c r="R45" s="941"/>
      <c r="S45" s="851"/>
      <c r="T45" s="941"/>
      <c r="U45" s="851"/>
      <c r="V45" s="99"/>
      <c r="W45" s="851"/>
      <c r="X45" s="99"/>
      <c r="Y45" s="851"/>
      <c r="Z45" s="892"/>
      <c r="AA45" s="99"/>
      <c r="AB45" s="892"/>
      <c r="AC45" s="99"/>
      <c r="AD45" s="892"/>
      <c r="AE45" s="941"/>
      <c r="AF45" s="99"/>
      <c r="AG45" s="941"/>
      <c r="AH45" s="99"/>
      <c r="AI45" s="941"/>
      <c r="AJ45" s="732"/>
      <c r="AQ45" s="895"/>
      <c r="AR45" s="895"/>
      <c r="AS45" s="895"/>
      <c r="AT45" s="895"/>
      <c r="AU45" s="895"/>
      <c r="AV45" s="895"/>
    </row>
    <row r="46" spans="1:48" ht="18.600000000000001" customHeight="1">
      <c r="A46" s="121"/>
      <c r="B46" s="121" t="s">
        <v>1138</v>
      </c>
      <c r="C46" s="946"/>
      <c r="D46" s="185"/>
      <c r="E46" s="938">
        <v>52837725.51859498</v>
      </c>
      <c r="F46" s="944">
        <v>100</v>
      </c>
      <c r="G46" s="938">
        <v>11696404.979172468</v>
      </c>
      <c r="H46" s="944">
        <f t="shared" si="8"/>
        <v>22.136465686919465</v>
      </c>
      <c r="I46" s="938">
        <v>17455557.102745399</v>
      </c>
      <c r="J46" s="944">
        <f t="shared" si="9"/>
        <v>33.036162952552395</v>
      </c>
      <c r="K46" s="938">
        <v>17821050.436277285</v>
      </c>
      <c r="L46" s="944">
        <f t="shared" si="10"/>
        <v>33.727890936572564</v>
      </c>
      <c r="M46" s="938">
        <v>1122991.9192014879</v>
      </c>
      <c r="N46" s="944">
        <f t="shared" si="11"/>
        <v>2.1253600683592588</v>
      </c>
      <c r="O46" s="938">
        <v>4741721.0811983589</v>
      </c>
      <c r="P46" s="944">
        <f t="shared" si="12"/>
        <v>8.974120355596348</v>
      </c>
      <c r="Q46" s="99"/>
      <c r="R46" s="941"/>
      <c r="S46" s="851"/>
      <c r="T46" s="941"/>
      <c r="U46" s="851"/>
      <c r="V46" s="99"/>
      <c r="W46" s="851"/>
      <c r="X46" s="99"/>
      <c r="Y46" s="851"/>
      <c r="Z46" s="892"/>
      <c r="AA46" s="99"/>
      <c r="AB46" s="892"/>
      <c r="AC46" s="99"/>
      <c r="AD46" s="892"/>
      <c r="AE46" s="941"/>
      <c r="AF46" s="99"/>
      <c r="AG46" s="941"/>
      <c r="AH46" s="99"/>
      <c r="AI46" s="941"/>
      <c r="AJ46" s="732"/>
      <c r="AQ46" s="895"/>
      <c r="AR46" s="895"/>
      <c r="AS46" s="895"/>
      <c r="AT46" s="895"/>
      <c r="AU46" s="895"/>
      <c r="AV46" s="895"/>
    </row>
    <row r="47" spans="1:48" ht="18.600000000000001" customHeight="1">
      <c r="A47" s="121"/>
      <c r="B47" s="121" t="s">
        <v>1139</v>
      </c>
      <c r="C47" s="946"/>
      <c r="D47" s="185"/>
      <c r="E47" s="938">
        <v>99087057.409295917</v>
      </c>
      <c r="F47" s="944">
        <v>100</v>
      </c>
      <c r="G47" s="938">
        <v>25249466.409823515</v>
      </c>
      <c r="H47" s="944">
        <f t="shared" si="8"/>
        <v>25.482103384629042</v>
      </c>
      <c r="I47" s="938">
        <v>17602410.369246367</v>
      </c>
      <c r="J47" s="944">
        <f t="shared" si="9"/>
        <v>17.764590885504472</v>
      </c>
      <c r="K47" s="938">
        <v>25019160.061945044</v>
      </c>
      <c r="L47" s="944">
        <f t="shared" si="10"/>
        <v>25.24967509994686</v>
      </c>
      <c r="M47" s="938">
        <v>8156276.068490753</v>
      </c>
      <c r="N47" s="944">
        <f t="shared" si="11"/>
        <v>8.2314242462563705</v>
      </c>
      <c r="O47" s="938">
        <v>23059744.499790285</v>
      </c>
      <c r="P47" s="944">
        <f t="shared" si="12"/>
        <v>23.272206383663303</v>
      </c>
      <c r="Q47" s="99"/>
      <c r="R47" s="941"/>
      <c r="S47" s="851"/>
      <c r="T47" s="941"/>
      <c r="U47" s="851"/>
      <c r="V47" s="99"/>
      <c r="W47" s="851"/>
      <c r="X47" s="99"/>
      <c r="Y47" s="851"/>
      <c r="Z47" s="892"/>
      <c r="AA47" s="99"/>
      <c r="AB47" s="892"/>
      <c r="AC47" s="99"/>
      <c r="AD47" s="892"/>
      <c r="AE47" s="941"/>
      <c r="AF47" s="99"/>
      <c r="AG47" s="941"/>
      <c r="AH47" s="99"/>
      <c r="AI47" s="941"/>
      <c r="AJ47" s="732"/>
      <c r="AQ47" s="895"/>
      <c r="AR47" s="895"/>
      <c r="AS47" s="895"/>
      <c r="AT47" s="895"/>
      <c r="AU47" s="895"/>
      <c r="AV47" s="895"/>
    </row>
    <row r="48" spans="1:48" ht="18.600000000000001" customHeight="1">
      <c r="A48" s="121"/>
      <c r="B48" s="121" t="s">
        <v>1140</v>
      </c>
      <c r="C48" s="946"/>
      <c r="D48" s="185"/>
      <c r="E48" s="938">
        <v>34954036.28768608</v>
      </c>
      <c r="F48" s="944">
        <v>100</v>
      </c>
      <c r="G48" s="938">
        <v>5562873.3185660988</v>
      </c>
      <c r="H48" s="944">
        <f t="shared" si="8"/>
        <v>15.914823892672553</v>
      </c>
      <c r="I48" s="938">
        <v>5141396.2579572238</v>
      </c>
      <c r="J48" s="944">
        <f t="shared" si="9"/>
        <v>14.709020199102103</v>
      </c>
      <c r="K48" s="938">
        <v>15879453.084796039</v>
      </c>
      <c r="L48" s="944">
        <f t="shared" si="10"/>
        <v>45.429526232969536</v>
      </c>
      <c r="M48" s="938">
        <v>2953292.5112512442</v>
      </c>
      <c r="N48" s="944">
        <f t="shared" si="11"/>
        <v>8.4490743413562708</v>
      </c>
      <c r="O48" s="938">
        <v>5417021.1151155028</v>
      </c>
      <c r="P48" s="944">
        <f t="shared" si="12"/>
        <v>15.497555333899621</v>
      </c>
      <c r="Q48" s="99"/>
      <c r="R48" s="941"/>
      <c r="S48" s="851"/>
      <c r="T48" s="941"/>
      <c r="U48" s="851"/>
      <c r="V48" s="99"/>
      <c r="W48" s="851"/>
      <c r="X48" s="99"/>
      <c r="Y48" s="851"/>
      <c r="Z48" s="892"/>
      <c r="AA48" s="99"/>
      <c r="AB48" s="892"/>
      <c r="AC48" s="99"/>
      <c r="AD48" s="892"/>
      <c r="AE48" s="941"/>
      <c r="AF48" s="99"/>
      <c r="AG48" s="941"/>
      <c r="AH48" s="99"/>
      <c r="AI48" s="941"/>
      <c r="AJ48" s="732"/>
      <c r="AQ48" s="895"/>
      <c r="AR48" s="895"/>
      <c r="AS48" s="895"/>
      <c r="AT48" s="895"/>
      <c r="AU48" s="895"/>
      <c r="AV48" s="895"/>
    </row>
    <row r="49" spans="1:48" ht="18.600000000000001" customHeight="1">
      <c r="A49" s="121"/>
      <c r="B49" s="661" t="s">
        <v>28</v>
      </c>
      <c r="C49" s="946"/>
      <c r="D49" s="185"/>
      <c r="E49" s="938">
        <v>15569469.805632666</v>
      </c>
      <c r="F49" s="944">
        <v>100</v>
      </c>
      <c r="G49" s="938">
        <v>2362105.1399673987</v>
      </c>
      <c r="H49" s="944">
        <f t="shared" si="8"/>
        <v>15.171390994398825</v>
      </c>
      <c r="I49" s="938">
        <v>2043726.8191664717</v>
      </c>
      <c r="J49" s="944">
        <f t="shared" si="9"/>
        <v>13.126502345167204</v>
      </c>
      <c r="K49" s="938">
        <v>7448057.9840555554</v>
      </c>
      <c r="L49" s="944">
        <f t="shared" si="10"/>
        <v>47.83758263470876</v>
      </c>
      <c r="M49" s="938">
        <v>397451.66122966137</v>
      </c>
      <c r="N49" s="944">
        <f t="shared" si="11"/>
        <v>2.552762979031391</v>
      </c>
      <c r="O49" s="938">
        <v>3318128.201213574</v>
      </c>
      <c r="P49" s="944">
        <f t="shared" si="12"/>
        <v>21.311761046693793</v>
      </c>
      <c r="Q49" s="99"/>
      <c r="R49" s="941"/>
      <c r="S49" s="851"/>
      <c r="T49" s="941"/>
      <c r="U49" s="851"/>
      <c r="V49" s="99"/>
      <c r="W49" s="851"/>
      <c r="X49" s="99"/>
      <c r="Y49" s="851"/>
      <c r="Z49" s="892"/>
      <c r="AA49" s="99"/>
      <c r="AB49" s="892"/>
      <c r="AC49" s="99"/>
      <c r="AD49" s="892"/>
      <c r="AE49" s="941"/>
      <c r="AF49" s="99"/>
      <c r="AG49" s="941"/>
      <c r="AH49" s="99"/>
      <c r="AI49" s="941"/>
      <c r="AJ49" s="732"/>
      <c r="AQ49" s="895"/>
      <c r="AR49" s="895"/>
      <c r="AS49" s="895"/>
      <c r="AT49" s="895"/>
      <c r="AU49" s="895"/>
      <c r="AV49" s="895"/>
    </row>
    <row r="50" spans="1:48" ht="18.600000000000001" customHeight="1">
      <c r="A50" s="1049" t="s">
        <v>29</v>
      </c>
      <c r="B50" s="1049"/>
      <c r="C50" s="946"/>
      <c r="D50" s="185"/>
      <c r="E50" s="938">
        <v>6278129.042250501</v>
      </c>
      <c r="F50" s="944">
        <v>100</v>
      </c>
      <c r="G50" s="938">
        <v>1677190.8125812744</v>
      </c>
      <c r="H50" s="944">
        <f t="shared" si="8"/>
        <v>26.7148190375529</v>
      </c>
      <c r="I50" s="938">
        <v>562756.22990429215</v>
      </c>
      <c r="J50" s="944">
        <f t="shared" si="9"/>
        <v>8.9637569746824237</v>
      </c>
      <c r="K50" s="938">
        <v>3587126.4845754886</v>
      </c>
      <c r="L50" s="944">
        <f t="shared" si="10"/>
        <v>57.136870880398824</v>
      </c>
      <c r="M50" s="938">
        <v>183012.15619434233</v>
      </c>
      <c r="N50" s="944">
        <f t="shared" si="11"/>
        <v>2.9150747772578205</v>
      </c>
      <c r="O50" s="938">
        <v>268043.35899510398</v>
      </c>
      <c r="P50" s="944">
        <f t="shared" si="12"/>
        <v>4.269478330108031</v>
      </c>
      <c r="Q50" s="99"/>
      <c r="R50" s="941"/>
      <c r="S50" s="851"/>
      <c r="T50" s="941"/>
      <c r="U50" s="851"/>
      <c r="V50" s="99"/>
      <c r="W50" s="851"/>
      <c r="X50" s="99"/>
      <c r="Y50" s="851"/>
      <c r="Z50" s="892"/>
      <c r="AA50" s="99"/>
      <c r="AB50" s="892"/>
      <c r="AC50" s="99"/>
      <c r="AD50" s="892"/>
      <c r="AE50" s="941"/>
      <c r="AF50" s="99"/>
      <c r="AG50" s="941"/>
      <c r="AH50" s="99"/>
      <c r="AI50" s="941"/>
      <c r="AJ50" s="732"/>
      <c r="AQ50" s="895"/>
      <c r="AR50" s="895"/>
      <c r="AS50" s="895"/>
      <c r="AT50" s="895"/>
      <c r="AU50" s="895"/>
      <c r="AV50" s="895"/>
    </row>
    <row r="51" spans="1:48" ht="18.600000000000001" customHeight="1">
      <c r="A51" s="1045" t="s">
        <v>152</v>
      </c>
      <c r="B51" s="1045"/>
      <c r="C51" s="1045"/>
      <c r="D51" s="943"/>
      <c r="E51" s="938"/>
      <c r="F51" s="939"/>
      <c r="G51" s="938"/>
      <c r="H51" s="939"/>
      <c r="I51" s="938"/>
      <c r="J51" s="939"/>
      <c r="K51" s="938"/>
      <c r="L51" s="939"/>
      <c r="M51" s="938"/>
      <c r="N51" s="939"/>
      <c r="O51" s="938"/>
      <c r="P51" s="939"/>
      <c r="Q51" s="99"/>
      <c r="R51" s="99"/>
      <c r="S51" s="99"/>
      <c r="T51" s="99"/>
      <c r="U51" s="99"/>
      <c r="V51" s="99"/>
      <c r="W51" s="99"/>
      <c r="X51" s="99"/>
      <c r="Y51" s="99"/>
      <c r="Z51" s="941"/>
      <c r="AA51" s="99"/>
      <c r="AB51" s="941"/>
      <c r="AC51" s="99"/>
      <c r="AD51" s="941"/>
      <c r="AE51" s="941"/>
      <c r="AF51" s="99"/>
      <c r="AG51" s="941"/>
      <c r="AH51" s="99"/>
      <c r="AI51" s="941"/>
      <c r="AJ51" s="732"/>
      <c r="AQ51" s="895"/>
      <c r="AR51" s="895"/>
      <c r="AS51" s="895"/>
      <c r="AT51" s="895"/>
      <c r="AU51" s="895"/>
      <c r="AV51" s="895"/>
    </row>
    <row r="52" spans="1:48" ht="18.600000000000001" customHeight="1">
      <c r="A52" s="1049" t="s">
        <v>30</v>
      </c>
      <c r="B52" s="1049" t="s">
        <v>30</v>
      </c>
      <c r="C52" s="647"/>
      <c r="D52" s="943"/>
      <c r="E52" s="938">
        <v>377207001.3995412</v>
      </c>
      <c r="F52" s="944">
        <v>100</v>
      </c>
      <c r="G52" s="938">
        <v>40833711.905636422</v>
      </c>
      <c r="H52" s="944">
        <f>G52/$E52*100</f>
        <v>10.8252794232695</v>
      </c>
      <c r="I52" s="938">
        <v>83780347.282863706</v>
      </c>
      <c r="J52" s="944">
        <f>I52/$E52*100</f>
        <v>22.210708436485984</v>
      </c>
      <c r="K52" s="938">
        <v>198224157.89104626</v>
      </c>
      <c r="L52" s="944">
        <f>K52/$E52*100</f>
        <v>52.550498043668433</v>
      </c>
      <c r="M52" s="938">
        <v>18970894.751229186</v>
      </c>
      <c r="N52" s="944">
        <f>M52/$E52*100</f>
        <v>5.0293061053591197</v>
      </c>
      <c r="O52" s="938">
        <v>35397889.568765484</v>
      </c>
      <c r="P52" s="944">
        <f>O52/$E52*100</f>
        <v>9.3842079912169254</v>
      </c>
      <c r="Q52" s="99"/>
      <c r="R52" s="941"/>
      <c r="S52" s="851"/>
      <c r="T52" s="941"/>
      <c r="U52" s="851"/>
      <c r="V52" s="99"/>
      <c r="W52" s="851"/>
      <c r="X52" s="99"/>
      <c r="Y52" s="851"/>
      <c r="Z52" s="892"/>
      <c r="AA52" s="99"/>
      <c r="AB52" s="892"/>
      <c r="AC52" s="99"/>
      <c r="AD52" s="892"/>
      <c r="AE52" s="941"/>
      <c r="AF52" s="99"/>
      <c r="AG52" s="941"/>
      <c r="AH52" s="99"/>
      <c r="AI52" s="941"/>
      <c r="AJ52" s="732"/>
      <c r="AQ52" s="895"/>
      <c r="AR52" s="895"/>
      <c r="AS52" s="895"/>
      <c r="AT52" s="895"/>
      <c r="AU52" s="895"/>
      <c r="AV52" s="895"/>
    </row>
    <row r="53" spans="1:48" ht="18.600000000000001" customHeight="1">
      <c r="A53" s="661"/>
      <c r="B53" s="661" t="s">
        <v>31</v>
      </c>
      <c r="C53" s="661"/>
      <c r="D53" s="943"/>
      <c r="E53" s="938">
        <v>172126781.04560331</v>
      </c>
      <c r="F53" s="944">
        <v>100</v>
      </c>
      <c r="G53" s="938">
        <v>4565681.604855109</v>
      </c>
      <c r="H53" s="944">
        <f>G53/$E53*100</f>
        <v>2.6525108859413784</v>
      </c>
      <c r="I53" s="938">
        <v>18360088.21815918</v>
      </c>
      <c r="J53" s="944">
        <f>I53/$E53*100</f>
        <v>10.666607547430317</v>
      </c>
      <c r="K53" s="938">
        <v>121972068.89811158</v>
      </c>
      <c r="L53" s="944">
        <f>K53/$E53*100</f>
        <v>70.861761404691734</v>
      </c>
      <c r="M53" s="938">
        <v>11289822.346974753</v>
      </c>
      <c r="N53" s="944">
        <f>M53/$E53*100</f>
        <v>6.5590155572499933</v>
      </c>
      <c r="O53" s="938">
        <v>15939119.977502465</v>
      </c>
      <c r="P53" s="944">
        <f>O53/$E53*100</f>
        <v>9.2601046046864433</v>
      </c>
      <c r="Q53" s="99"/>
      <c r="R53" s="941"/>
      <c r="S53" s="851"/>
      <c r="T53" s="941"/>
      <c r="U53" s="851"/>
      <c r="V53" s="99"/>
      <c r="W53" s="851"/>
      <c r="X53" s="99"/>
      <c r="Y53" s="851"/>
      <c r="Z53" s="892"/>
      <c r="AA53" s="99"/>
      <c r="AB53" s="892"/>
      <c r="AC53" s="99"/>
      <c r="AD53" s="892"/>
      <c r="AE53" s="941"/>
      <c r="AF53" s="99"/>
      <c r="AG53" s="941"/>
      <c r="AH53" s="99"/>
      <c r="AI53" s="941"/>
      <c r="AJ53" s="732"/>
      <c r="AQ53" s="895"/>
      <c r="AR53" s="895"/>
      <c r="AS53" s="895"/>
      <c r="AT53" s="895"/>
      <c r="AU53" s="895"/>
      <c r="AV53" s="895"/>
    </row>
    <row r="54" spans="1:48" ht="18.600000000000001" customHeight="1">
      <c r="A54" s="661"/>
      <c r="B54" s="661" t="s">
        <v>32</v>
      </c>
      <c r="C54" s="661"/>
      <c r="D54" s="943"/>
      <c r="E54" s="938">
        <v>103134892.94158423</v>
      </c>
      <c r="F54" s="944">
        <v>100</v>
      </c>
      <c r="G54" s="938">
        <v>6749308.8852726826</v>
      </c>
      <c r="H54" s="944">
        <f>G54/$E54*100</f>
        <v>6.544156582482227</v>
      </c>
      <c r="I54" s="938">
        <v>16960919.818656899</v>
      </c>
      <c r="J54" s="944">
        <f>I54/$E54*100</f>
        <v>16.445374921040148</v>
      </c>
      <c r="K54" s="938">
        <v>63336087.691278957</v>
      </c>
      <c r="L54" s="944">
        <f>K54/$E54*100</f>
        <v>61.410921061558298</v>
      </c>
      <c r="M54" s="938">
        <v>6103803.1560182888</v>
      </c>
      <c r="N54" s="944">
        <f>M54/$E54*100</f>
        <v>5.9182716750144815</v>
      </c>
      <c r="O54" s="938">
        <v>9984773.3903573882</v>
      </c>
      <c r="P54" s="944">
        <f>O54/$E54*100</f>
        <v>9.6812757599048265</v>
      </c>
      <c r="Q54" s="99"/>
      <c r="R54" s="941"/>
      <c r="S54" s="851"/>
      <c r="T54" s="941"/>
      <c r="U54" s="851"/>
      <c r="V54" s="99"/>
      <c r="W54" s="851"/>
      <c r="X54" s="99"/>
      <c r="Y54" s="851"/>
      <c r="Z54" s="892"/>
      <c r="AA54" s="99"/>
      <c r="AB54" s="892"/>
      <c r="AC54" s="99"/>
      <c r="AD54" s="892"/>
      <c r="AE54" s="941"/>
      <c r="AF54" s="99"/>
      <c r="AG54" s="941"/>
      <c r="AH54" s="99"/>
      <c r="AI54" s="941"/>
      <c r="AJ54" s="732"/>
      <c r="AQ54" s="895"/>
      <c r="AR54" s="895"/>
      <c r="AS54" s="895"/>
      <c r="AT54" s="895"/>
      <c r="AU54" s="895"/>
      <c r="AV54" s="895"/>
    </row>
    <row r="55" spans="1:48" ht="18.600000000000001" customHeight="1">
      <c r="A55" s="661"/>
      <c r="B55" s="661" t="s">
        <v>33</v>
      </c>
      <c r="C55" s="661"/>
      <c r="D55" s="943"/>
      <c r="E55" s="938">
        <v>101945327.41235356</v>
      </c>
      <c r="F55" s="944">
        <v>100</v>
      </c>
      <c r="G55" s="938">
        <v>29518721.415508635</v>
      </c>
      <c r="H55" s="944">
        <f>G55/$E55*100</f>
        <v>28.955443240777317</v>
      </c>
      <c r="I55" s="938">
        <v>48459339.246047676</v>
      </c>
      <c r="J55" s="944">
        <f>I55/$E55*100</f>
        <v>47.534634961774088</v>
      </c>
      <c r="K55" s="938">
        <v>12916001.301655471</v>
      </c>
      <c r="L55" s="944">
        <f>K55/$E55*100</f>
        <v>12.669537319167345</v>
      </c>
      <c r="M55" s="938">
        <v>1577269.2482361337</v>
      </c>
      <c r="N55" s="944">
        <f>M55/$E55*100</f>
        <v>1.5471716931726709</v>
      </c>
      <c r="O55" s="938">
        <v>9473996.2009056378</v>
      </c>
      <c r="P55" s="944">
        <f>O55/$E55*100</f>
        <v>9.2932127851085742</v>
      </c>
      <c r="Q55" s="99"/>
      <c r="R55" s="941"/>
      <c r="S55" s="851"/>
      <c r="T55" s="941"/>
      <c r="U55" s="851"/>
      <c r="V55" s="99"/>
      <c r="W55" s="851"/>
      <c r="X55" s="99"/>
      <c r="Y55" s="851"/>
      <c r="Z55" s="892"/>
      <c r="AA55" s="99"/>
      <c r="AB55" s="892"/>
      <c r="AC55" s="99"/>
      <c r="AD55" s="892"/>
      <c r="AE55" s="941"/>
      <c r="AF55" s="99"/>
      <c r="AG55" s="941"/>
      <c r="AH55" s="99"/>
      <c r="AI55" s="941"/>
      <c r="AJ55" s="732"/>
      <c r="AQ55" s="895"/>
      <c r="AR55" s="895"/>
      <c r="AS55" s="895"/>
      <c r="AT55" s="895"/>
      <c r="AU55" s="895"/>
      <c r="AV55" s="895"/>
    </row>
    <row r="56" spans="1:48" ht="18.600000000000001" customHeight="1" thickBot="1">
      <c r="A56" s="1050" t="s">
        <v>34</v>
      </c>
      <c r="B56" s="1050"/>
      <c r="C56" s="662"/>
      <c r="D56" s="949"/>
      <c r="E56" s="950">
        <v>348840387.63856411</v>
      </c>
      <c r="F56" s="951">
        <v>100</v>
      </c>
      <c r="G56" s="950">
        <v>186096591.64266902</v>
      </c>
      <c r="H56" s="951">
        <f>G56/$E56*100</f>
        <v>53.347203545561058</v>
      </c>
      <c r="I56" s="950">
        <v>76702100.604423985</v>
      </c>
      <c r="J56" s="951">
        <f>I56/$E56*100</f>
        <v>21.987735171277116</v>
      </c>
      <c r="K56" s="950">
        <v>9795625.7226870134</v>
      </c>
      <c r="L56" s="951">
        <f>K56/$E56*100</f>
        <v>2.8080537890114741</v>
      </c>
      <c r="M56" s="950">
        <v>10344611.729393443</v>
      </c>
      <c r="N56" s="951">
        <f>M56/$E56*100</f>
        <v>2.9654283437247999</v>
      </c>
      <c r="O56" s="950">
        <v>65901457.939390443</v>
      </c>
      <c r="P56" s="951">
        <f>O56/$E56*100</f>
        <v>18.891579150425493</v>
      </c>
      <c r="Q56" s="100"/>
      <c r="R56" s="952"/>
      <c r="S56" s="953"/>
      <c r="T56" s="952"/>
      <c r="U56" s="953"/>
      <c r="V56" s="100"/>
      <c r="W56" s="953"/>
      <c r="X56" s="100"/>
      <c r="Y56" s="953"/>
      <c r="Z56" s="954"/>
      <c r="AA56" s="100"/>
      <c r="AB56" s="954"/>
      <c r="AC56" s="100"/>
      <c r="AD56" s="954"/>
      <c r="AE56" s="952"/>
      <c r="AF56" s="100"/>
      <c r="AG56" s="952"/>
      <c r="AH56" s="100"/>
      <c r="AI56" s="952"/>
      <c r="AJ56" s="732"/>
      <c r="AQ56" s="895"/>
      <c r="AR56" s="895"/>
      <c r="AS56" s="895"/>
      <c r="AT56" s="895"/>
      <c r="AU56" s="895"/>
      <c r="AV56" s="895"/>
    </row>
    <row r="57" spans="1:48">
      <c r="A57" s="955" t="s">
        <v>494</v>
      </c>
      <c r="H57" s="957"/>
      <c r="J57" s="957"/>
      <c r="L57" s="957"/>
      <c r="N57" s="957"/>
      <c r="P57" s="957"/>
    </row>
    <row r="58" spans="1:48" s="960" customFormat="1">
      <c r="A58" s="958" t="s">
        <v>273</v>
      </c>
      <c r="B58" s="959"/>
      <c r="C58" s="959"/>
      <c r="D58" s="15"/>
      <c r="H58" s="961"/>
      <c r="Q58" s="732"/>
      <c r="R58" s="919"/>
      <c r="S58" s="919"/>
      <c r="T58" s="919"/>
      <c r="U58" s="919"/>
      <c r="V58" s="919"/>
    </row>
    <row r="59" spans="1:48">
      <c r="A59" s="1182" t="s">
        <v>1283</v>
      </c>
      <c r="B59" s="1182"/>
      <c r="C59" s="1182"/>
      <c r="D59" s="1182"/>
      <c r="E59" s="1182"/>
      <c r="F59" s="1182"/>
      <c r="G59" s="1182"/>
      <c r="H59" s="1182"/>
      <c r="I59" s="1182"/>
      <c r="J59" s="1182"/>
      <c r="Q59" s="960"/>
      <c r="R59" s="960"/>
      <c r="S59" s="960"/>
      <c r="T59" s="960"/>
      <c r="U59" s="960"/>
      <c r="V59" s="960"/>
    </row>
    <row r="64" spans="1:48" ht="16.5">
      <c r="B64" s="864" t="s">
        <v>1270</v>
      </c>
      <c r="E64" s="919">
        <f>E40+E41</f>
        <v>106703637.06460977</v>
      </c>
      <c r="F64" s="918">
        <f>H64+J64+L64+N64+P64</f>
        <v>100.00000000000001</v>
      </c>
      <c r="G64" s="919">
        <f>G40+G41</f>
        <v>39746147.334092125</v>
      </c>
      <c r="H64" s="918">
        <f>G64/$E64*100</f>
        <v>37.249102680563333</v>
      </c>
      <c r="I64" s="919">
        <f>I40+I41</f>
        <v>20717163.326726988</v>
      </c>
      <c r="J64" s="918">
        <f>I64/$E64*100</f>
        <v>19.415611216872211</v>
      </c>
      <c r="K64" s="919">
        <f>K40+K41</f>
        <v>32158538.489596985</v>
      </c>
      <c r="L64" s="918">
        <f>K64/$E64*100</f>
        <v>30.138184015344084</v>
      </c>
      <c r="M64" s="919">
        <f>M40+M41</f>
        <v>3034969.2736213077</v>
      </c>
      <c r="N64" s="918">
        <f>M64/$E64*100</f>
        <v>2.8442978675446775</v>
      </c>
      <c r="O64" s="919">
        <f>O40+O41</f>
        <v>11046818.640572369</v>
      </c>
      <c r="P64" s="918">
        <f>O64/$E64*100</f>
        <v>10.352804219675704</v>
      </c>
    </row>
  </sheetData>
  <mergeCells count="36">
    <mergeCell ref="O3:P4"/>
    <mergeCell ref="A7:C7"/>
    <mergeCell ref="E3:F4"/>
    <mergeCell ref="G3:H4"/>
    <mergeCell ref="I3:J4"/>
    <mergeCell ref="K3:L4"/>
    <mergeCell ref="M3:N4"/>
    <mergeCell ref="A3:C5"/>
    <mergeCell ref="A6:C6"/>
    <mergeCell ref="A59:J59"/>
    <mergeCell ref="A20:C20"/>
    <mergeCell ref="A9:C9"/>
    <mergeCell ref="A10:C10"/>
    <mergeCell ref="A13:C13"/>
    <mergeCell ref="A16:C16"/>
    <mergeCell ref="A15:C15"/>
    <mergeCell ref="A50:B50"/>
    <mergeCell ref="A52:B52"/>
    <mergeCell ref="A17:C17"/>
    <mergeCell ref="A18:C18"/>
    <mergeCell ref="A35:C35"/>
    <mergeCell ref="A22:C22"/>
    <mergeCell ref="A24:C24"/>
    <mergeCell ref="A8:C8"/>
    <mergeCell ref="A14:C14"/>
    <mergeCell ref="A11:C11"/>
    <mergeCell ref="A12:C12"/>
    <mergeCell ref="A56:B56"/>
    <mergeCell ref="A19:C19"/>
    <mergeCell ref="A51:C51"/>
    <mergeCell ref="A36:B36"/>
    <mergeCell ref="A26:C26"/>
    <mergeCell ref="A29:C29"/>
    <mergeCell ref="A21:C21"/>
    <mergeCell ref="A23:C23"/>
    <mergeCell ref="A25:C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X68"/>
  <sheetViews>
    <sheetView view="pageBreakPreview" topLeftCell="A2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6" style="104" customWidth="1"/>
    <col min="6" max="6" width="8.7109375" style="104" customWidth="1"/>
    <col min="7" max="7" width="17.7109375" style="104" customWidth="1"/>
    <col min="8" max="8" width="8.7109375" style="104" customWidth="1"/>
    <col min="9" max="9" width="18.140625" style="104" customWidth="1"/>
    <col min="10" max="10" width="10" style="104" customWidth="1"/>
    <col min="11" max="11" width="18.5703125" style="104" customWidth="1"/>
    <col min="12" max="12" width="9.42578125" style="104" customWidth="1"/>
    <col min="13" max="13" width="18.28515625" style="104" customWidth="1"/>
    <col min="14" max="14" width="9.85546875" style="104" customWidth="1"/>
    <col min="15" max="15" width="18.42578125" style="104" customWidth="1"/>
    <col min="16" max="16" width="10.42578125" style="104" customWidth="1"/>
    <col min="17" max="17" width="14.140625" style="104" bestFit="1" customWidth="1"/>
    <col min="18" max="16384" width="9.140625" style="104"/>
  </cols>
  <sheetData>
    <row r="1" spans="1:57" s="103" customFormat="1" ht="34.5" customHeight="1">
      <c r="A1" s="1070" t="s">
        <v>525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2" t="s">
        <v>335</v>
      </c>
      <c r="L1" s="102"/>
      <c r="M1" s="102"/>
      <c r="N1" s="102"/>
      <c r="O1" s="102"/>
      <c r="P1" s="102"/>
    </row>
    <row r="2" spans="1:57" ht="12.95" customHeight="1" thickBot="1">
      <c r="A2" s="711"/>
      <c r="B2" s="105"/>
      <c r="C2" s="105"/>
      <c r="D2" s="106"/>
      <c r="P2" s="187" t="s">
        <v>324</v>
      </c>
    </row>
    <row r="3" spans="1:57" s="155" customFormat="1" ht="18" customHeight="1">
      <c r="A3" s="1060" t="s">
        <v>1</v>
      </c>
      <c r="B3" s="1060"/>
      <c r="C3" s="1060"/>
      <c r="D3" s="641"/>
      <c r="E3" s="1102" t="s">
        <v>68</v>
      </c>
      <c r="F3" s="1103"/>
      <c r="G3" s="1102" t="s">
        <v>173</v>
      </c>
      <c r="H3" s="1103"/>
      <c r="I3" s="1183" t="s">
        <v>174</v>
      </c>
      <c r="J3" s="1187"/>
      <c r="K3" s="1184" t="s">
        <v>175</v>
      </c>
      <c r="L3" s="1187"/>
      <c r="M3" s="1102" t="s">
        <v>176</v>
      </c>
      <c r="N3" s="1103"/>
      <c r="O3" s="1102" t="s">
        <v>384</v>
      </c>
      <c r="P3" s="1108"/>
    </row>
    <row r="4" spans="1:57" s="155" customFormat="1" ht="18" customHeight="1">
      <c r="A4" s="1061"/>
      <c r="B4" s="1061"/>
      <c r="C4" s="1061"/>
      <c r="D4" s="642"/>
      <c r="E4" s="1104"/>
      <c r="F4" s="1105"/>
      <c r="G4" s="1104"/>
      <c r="H4" s="1105"/>
      <c r="I4" s="1185"/>
      <c r="J4" s="1188"/>
      <c r="K4" s="1186"/>
      <c r="L4" s="1188"/>
      <c r="M4" s="1104"/>
      <c r="N4" s="1105"/>
      <c r="O4" s="1104"/>
      <c r="P4" s="1109"/>
    </row>
    <row r="5" spans="1:57" s="644" customFormat="1" ht="18" customHeight="1">
      <c r="A5" s="1062"/>
      <c r="B5" s="1062"/>
      <c r="C5" s="1062"/>
      <c r="D5" s="673"/>
      <c r="E5" s="665"/>
      <c r="F5" s="188" t="s">
        <v>177</v>
      </c>
      <c r="G5" s="665"/>
      <c r="H5" s="188" t="s">
        <v>177</v>
      </c>
      <c r="I5" s="888"/>
      <c r="J5" s="889" t="s">
        <v>177</v>
      </c>
      <c r="K5" s="890"/>
      <c r="L5" s="889" t="s">
        <v>177</v>
      </c>
      <c r="M5" s="665"/>
      <c r="N5" s="189" t="s">
        <v>177</v>
      </c>
      <c r="O5" s="665"/>
      <c r="P5" s="189" t="s">
        <v>177</v>
      </c>
    </row>
    <row r="6" spans="1:57" s="115" customFormat="1" ht="12.75" hidden="1" customHeight="1">
      <c r="A6" s="1066" t="s">
        <v>779</v>
      </c>
      <c r="B6" s="1066"/>
      <c r="C6" s="1066"/>
      <c r="D6" s="2"/>
      <c r="E6" s="112">
        <f t="shared" ref="E6:E11" si="0">F6-G6+H6+I6-J6-M6</f>
        <v>-1360985419</v>
      </c>
      <c r="F6" s="112">
        <f t="shared" ref="F6:F11" si="1">G6-H6+I6+J6-M6-P6</f>
        <v>126226820</v>
      </c>
      <c r="G6" s="113">
        <v>741559210</v>
      </c>
      <c r="H6" s="113">
        <v>200806813</v>
      </c>
      <c r="I6" s="113">
        <v>134398980</v>
      </c>
      <c r="J6" s="113">
        <v>554575873</v>
      </c>
      <c r="K6" s="113">
        <v>526282949</v>
      </c>
      <c r="L6" s="113"/>
      <c r="M6" s="113">
        <v>526282949</v>
      </c>
      <c r="N6" s="113"/>
      <c r="O6" s="113"/>
      <c r="P6" s="113">
        <v>577217481</v>
      </c>
      <c r="Q6" s="180">
        <f t="shared" ref="Q6:Q12" si="2">G6-H6</f>
        <v>540752397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</row>
    <row r="7" spans="1:57" s="115" customFormat="1" ht="12.75" hidden="1" customHeight="1">
      <c r="A7" s="1045" t="s">
        <v>780</v>
      </c>
      <c r="B7" s="1045"/>
      <c r="C7" s="1045"/>
      <c r="D7" s="2"/>
      <c r="E7" s="116">
        <f t="shared" si="0"/>
        <v>-1243916157.9331326</v>
      </c>
      <c r="F7" s="116">
        <f t="shared" si="1"/>
        <v>119186128.76965982</v>
      </c>
      <c r="G7" s="117">
        <v>756432558.290663</v>
      </c>
      <c r="H7" s="117">
        <v>271812621.98691934</v>
      </c>
      <c r="I7" s="117">
        <v>123272356.01037998</v>
      </c>
      <c r="J7" s="117">
        <v>501494769.53363603</v>
      </c>
      <c r="K7" s="117">
        <v>500259936.87579286</v>
      </c>
      <c r="L7" s="117"/>
      <c r="M7" s="117">
        <v>500259936.87579286</v>
      </c>
      <c r="N7" s="117"/>
      <c r="O7" s="117"/>
      <c r="P7" s="117">
        <v>489940996.20230705</v>
      </c>
      <c r="Q7" s="180">
        <f t="shared" si="2"/>
        <v>484619936.30374366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</row>
    <row r="8" spans="1:57" s="115" customFormat="1" ht="12.75" hidden="1" customHeight="1">
      <c r="A8" s="1045" t="s">
        <v>1202</v>
      </c>
      <c r="B8" s="1045"/>
      <c r="C8" s="1045"/>
      <c r="D8" s="2"/>
      <c r="E8" s="116">
        <f t="shared" si="0"/>
        <v>-1272689981</v>
      </c>
      <c r="F8" s="116">
        <f t="shared" si="1"/>
        <v>121896435</v>
      </c>
      <c r="G8" s="117">
        <v>664797824</v>
      </c>
      <c r="H8" s="117">
        <v>171446835</v>
      </c>
      <c r="I8" s="117">
        <v>94437596</v>
      </c>
      <c r="J8" s="117">
        <v>506459891</v>
      </c>
      <c r="K8" s="117">
        <v>489213132</v>
      </c>
      <c r="L8" s="117"/>
      <c r="M8" s="117">
        <v>489213132</v>
      </c>
      <c r="N8" s="117"/>
      <c r="O8" s="117"/>
      <c r="P8" s="117">
        <v>483138909</v>
      </c>
      <c r="Q8" s="180">
        <f t="shared" si="2"/>
        <v>493350989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</row>
    <row r="9" spans="1:57" s="115" customFormat="1" ht="12.75" hidden="1" customHeight="1">
      <c r="A9" s="1045" t="s">
        <v>1203</v>
      </c>
      <c r="B9" s="1045"/>
      <c r="C9" s="1045"/>
      <c r="D9" s="2"/>
      <c r="E9" s="116">
        <f t="shared" si="0"/>
        <v>-1064502111.8444388</v>
      </c>
      <c r="F9" s="116">
        <f t="shared" si="1"/>
        <v>54053922.637355268</v>
      </c>
      <c r="G9" s="117">
        <v>618526174.8069942</v>
      </c>
      <c r="H9" s="117">
        <v>229549165.78038287</v>
      </c>
      <c r="I9" s="117">
        <v>91350274.64845255</v>
      </c>
      <c r="J9" s="117">
        <v>401820999.30479008</v>
      </c>
      <c r="K9" s="117">
        <v>419108300.79884535</v>
      </c>
      <c r="L9" s="117"/>
      <c r="M9" s="117">
        <v>419108300.79884535</v>
      </c>
      <c r="N9" s="117"/>
      <c r="O9" s="117"/>
      <c r="P9" s="117">
        <v>408986059.54365325</v>
      </c>
      <c r="Q9" s="180">
        <f t="shared" si="2"/>
        <v>388977009.02661133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</row>
    <row r="10" spans="1:57" s="115" customFormat="1" ht="12.75" hidden="1" customHeight="1">
      <c r="A10" s="1045" t="s">
        <v>1204</v>
      </c>
      <c r="B10" s="1045"/>
      <c r="C10" s="1045"/>
      <c r="D10" s="2"/>
      <c r="E10" s="116">
        <f t="shared" si="0"/>
        <v>-1227979088.485152</v>
      </c>
      <c r="F10" s="116">
        <f t="shared" si="1"/>
        <v>17516259.56893599</v>
      </c>
      <c r="G10" s="117">
        <v>702432333.95259309</v>
      </c>
      <c r="H10" s="117">
        <v>276989951.66201019</v>
      </c>
      <c r="I10" s="117">
        <v>100773783.08861336</v>
      </c>
      <c r="J10" s="117">
        <v>444122840.59282225</v>
      </c>
      <c r="K10" s="117">
        <v>476703908.25929618</v>
      </c>
      <c r="L10" s="117"/>
      <c r="M10" s="117">
        <v>476703908.25929618</v>
      </c>
      <c r="N10" s="117"/>
      <c r="O10" s="117"/>
      <c r="P10" s="117">
        <v>476118838.14378631</v>
      </c>
      <c r="Q10" s="180">
        <f t="shared" si="2"/>
        <v>425442382.2905829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</row>
    <row r="11" spans="1:57" s="115" customFormat="1" ht="13.35" hidden="1" customHeight="1">
      <c r="A11" s="1045" t="s">
        <v>1205</v>
      </c>
      <c r="B11" s="1045"/>
      <c r="C11" s="1045"/>
      <c r="D11" s="2"/>
      <c r="E11" s="116">
        <f t="shared" si="0"/>
        <v>-614163758.02412343</v>
      </c>
      <c r="F11" s="116">
        <f t="shared" si="1"/>
        <v>529227099.5126642</v>
      </c>
      <c r="G11" s="50">
        <v>774876938.08685613</v>
      </c>
      <c r="H11" s="119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180">
        <f t="shared" si="2"/>
        <v>456747797.40586621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</row>
    <row r="12" spans="1:57" s="115" customFormat="1" ht="13.35" hidden="1" customHeight="1">
      <c r="A12" s="1045" t="s">
        <v>1206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19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180">
        <f t="shared" si="2"/>
        <v>486513225.79257286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</row>
    <row r="13" spans="1:57" s="115" customFormat="1" ht="14.25" hidden="1" customHeight="1">
      <c r="A13" s="1045" t="s">
        <v>1207</v>
      </c>
      <c r="B13" s="1045"/>
      <c r="C13" s="1045"/>
      <c r="D13" s="2"/>
      <c r="E13" s="119" t="s">
        <v>135</v>
      </c>
      <c r="F13" s="119" t="s">
        <v>135</v>
      </c>
      <c r="G13" s="119" t="s">
        <v>135</v>
      </c>
      <c r="H13" s="119" t="s">
        <v>135</v>
      </c>
      <c r="I13" s="119" t="s">
        <v>135</v>
      </c>
      <c r="J13" s="119" t="s">
        <v>135</v>
      </c>
      <c r="K13" s="119" t="s">
        <v>135</v>
      </c>
      <c r="L13" s="119" t="s">
        <v>135</v>
      </c>
      <c r="M13" s="119" t="s">
        <v>135</v>
      </c>
      <c r="N13" s="119" t="s">
        <v>135</v>
      </c>
      <c r="O13" s="119" t="s">
        <v>135</v>
      </c>
      <c r="P13" s="119" t="s">
        <v>135</v>
      </c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</row>
    <row r="14" spans="1:57" s="115" customFormat="1" ht="14.25" hidden="1" customHeight="1">
      <c r="A14" s="1045" t="s">
        <v>1208</v>
      </c>
      <c r="B14" s="1045"/>
      <c r="C14" s="1045"/>
      <c r="D14" s="2"/>
      <c r="E14" s="50">
        <v>546030780.76779866</v>
      </c>
      <c r="F14" s="190">
        <v>100</v>
      </c>
      <c r="G14" s="50">
        <v>158680137.2429598</v>
      </c>
      <c r="H14" s="190">
        <v>29.060657902807684</v>
      </c>
      <c r="I14" s="50">
        <v>94232338.354300484</v>
      </c>
      <c r="J14" s="190">
        <v>17.257697125022169</v>
      </c>
      <c r="K14" s="50">
        <v>194774447.18591845</v>
      </c>
      <c r="L14" s="190">
        <v>35.670964723277557</v>
      </c>
      <c r="M14" s="50">
        <v>18751979.074169029</v>
      </c>
      <c r="N14" s="190">
        <v>3.4342347967638416</v>
      </c>
      <c r="O14" s="50">
        <v>79591878.910450876</v>
      </c>
      <c r="P14" s="190">
        <v>14.576445452128747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</row>
    <row r="15" spans="1:57" s="115" customFormat="1" ht="14.25" hidden="1" customHeight="1">
      <c r="A15" s="1045" t="s">
        <v>1209</v>
      </c>
      <c r="B15" s="1045"/>
      <c r="C15" s="1045"/>
      <c r="D15" s="2"/>
      <c r="E15" s="138">
        <v>618770939.2565527</v>
      </c>
      <c r="F15" s="190">
        <v>100</v>
      </c>
      <c r="G15" s="139">
        <v>221158180.15083662</v>
      </c>
      <c r="H15" s="190">
        <v>35.741526649030419</v>
      </c>
      <c r="I15" s="139">
        <v>109069787.56317669</v>
      </c>
      <c r="J15" s="190">
        <v>17.626843900300649</v>
      </c>
      <c r="K15" s="139">
        <v>200177896.32168448</v>
      </c>
      <c r="L15" s="190">
        <v>32.350888450287648</v>
      </c>
      <c r="M15" s="119">
        <v>28461321.809771124</v>
      </c>
      <c r="N15" s="190">
        <v>4.5996539275045993</v>
      </c>
      <c r="O15" s="139">
        <v>59903753.41108387</v>
      </c>
      <c r="P15" s="190">
        <v>9.6810870728767018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</row>
    <row r="16" spans="1:57" s="895" customFormat="1" ht="18" hidden="1" customHeight="1">
      <c r="A16" s="1181" t="s">
        <v>1267</v>
      </c>
      <c r="B16" s="1181"/>
      <c r="C16" s="1181"/>
      <c r="D16" s="185"/>
      <c r="E16" s="891">
        <v>567575228.39689231</v>
      </c>
      <c r="F16" s="892">
        <v>100</v>
      </c>
      <c r="G16" s="893">
        <v>128421091.81250381</v>
      </c>
      <c r="H16" s="892">
        <f t="shared" ref="H16:H22" si="3">G16/$E16*100</f>
        <v>22.626267917863021</v>
      </c>
      <c r="I16" s="893">
        <v>120124578.30331248</v>
      </c>
      <c r="J16" s="892">
        <f t="shared" ref="J16:J22" si="4">I16/$E16*100</f>
        <v>21.164520982108847</v>
      </c>
      <c r="K16" s="893">
        <v>215493008.96000895</v>
      </c>
      <c r="L16" s="892">
        <f t="shared" ref="L16:L22" si="5">K16/$E16*100</f>
        <v>37.967303394946555</v>
      </c>
      <c r="M16" s="119">
        <v>19034584.561595131</v>
      </c>
      <c r="N16" s="892">
        <f>M16/$E16*100</f>
        <v>3.3536672513629657</v>
      </c>
      <c r="O16" s="893">
        <v>84501964.759472683</v>
      </c>
      <c r="P16" s="892">
        <f t="shared" ref="P16:P25" si="6">O16/$E16*100</f>
        <v>14.888240453718746</v>
      </c>
      <c r="Q16" s="894"/>
    </row>
    <row r="17" spans="1:76" s="115" customFormat="1" ht="15" hidden="1" customHeight="1">
      <c r="A17" s="1045" t="s">
        <v>1271</v>
      </c>
      <c r="B17" s="1045"/>
      <c r="C17" s="1045"/>
      <c r="D17" s="2"/>
      <c r="E17" s="896">
        <v>653215005.41356063</v>
      </c>
      <c r="F17" s="897">
        <v>100</v>
      </c>
      <c r="G17" s="896">
        <v>154860301.40150899</v>
      </c>
      <c r="H17" s="897">
        <f t="shared" si="3"/>
        <v>23.707401103479629</v>
      </c>
      <c r="I17" s="896">
        <v>132878534.53754336</v>
      </c>
      <c r="J17" s="897">
        <f t="shared" si="4"/>
        <v>20.342235471675345</v>
      </c>
      <c r="K17" s="896">
        <v>254720760.09774068</v>
      </c>
      <c r="L17" s="897">
        <f t="shared" si="5"/>
        <v>38.994933978357253</v>
      </c>
      <c r="M17" s="896">
        <v>32985182.407392096</v>
      </c>
      <c r="N17" s="897">
        <f>M17/$E17*100</f>
        <v>5.0496669755019878</v>
      </c>
      <c r="O17" s="896">
        <v>77770226.96937491</v>
      </c>
      <c r="P17" s="897">
        <f t="shared" si="6"/>
        <v>11.9057624709857</v>
      </c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</row>
    <row r="18" spans="1:76" s="895" customFormat="1" ht="14.25" hidden="1" customHeight="1">
      <c r="A18" s="1181" t="s">
        <v>1272</v>
      </c>
      <c r="B18" s="1181"/>
      <c r="C18" s="1181"/>
      <c r="D18" s="185"/>
      <c r="E18" s="154">
        <v>816525844.9970392</v>
      </c>
      <c r="F18" s="898">
        <v>100</v>
      </c>
      <c r="G18" s="154">
        <v>274137398.44582748</v>
      </c>
      <c r="H18" s="898">
        <f t="shared" si="3"/>
        <v>33.573633967069533</v>
      </c>
      <c r="I18" s="154">
        <v>142771654.55648893</v>
      </c>
      <c r="J18" s="898">
        <f t="shared" si="4"/>
        <v>17.485258480337095</v>
      </c>
      <c r="K18" s="154">
        <v>320170803.63798779</v>
      </c>
      <c r="L18" s="898">
        <f t="shared" si="5"/>
        <v>39.211349597776511</v>
      </c>
      <c r="M18" s="154" t="s">
        <v>369</v>
      </c>
      <c r="N18" s="898" t="s">
        <v>10</v>
      </c>
      <c r="O18" s="154">
        <v>79445988.356734678</v>
      </c>
      <c r="P18" s="898">
        <f t="shared" si="6"/>
        <v>9.7297579548168205</v>
      </c>
      <c r="Q18" s="899"/>
      <c r="R18" s="900"/>
      <c r="S18" s="893"/>
      <c r="T18" s="892"/>
      <c r="U18" s="892"/>
      <c r="V18" s="893"/>
      <c r="W18" s="892"/>
      <c r="X18" s="893"/>
      <c r="Y18" s="892"/>
      <c r="Z18" s="892"/>
      <c r="AA18" s="893"/>
      <c r="AB18" s="892"/>
      <c r="AC18" s="893"/>
      <c r="AD18" s="892"/>
      <c r="AE18" s="892"/>
      <c r="AF18" s="119"/>
      <c r="AG18" s="892"/>
      <c r="AH18" s="893"/>
      <c r="AI18" s="892"/>
      <c r="AJ18" s="894"/>
    </row>
    <row r="19" spans="1:76" s="895" customFormat="1" ht="14.25" hidden="1" customHeight="1">
      <c r="A19" s="1045" t="s">
        <v>1273</v>
      </c>
      <c r="B19" s="1045"/>
      <c r="C19" s="1045"/>
      <c r="D19" s="185"/>
      <c r="E19" s="154">
        <v>660786536.15015137</v>
      </c>
      <c r="F19" s="898">
        <v>100</v>
      </c>
      <c r="G19" s="154">
        <v>211034029.39139131</v>
      </c>
      <c r="H19" s="898">
        <f t="shared" si="3"/>
        <v>31.936793176947809</v>
      </c>
      <c r="I19" s="154">
        <v>138120230.60374892</v>
      </c>
      <c r="J19" s="898">
        <f t="shared" si="4"/>
        <v>20.902397831599231</v>
      </c>
      <c r="K19" s="154">
        <v>217456862.94157001</v>
      </c>
      <c r="L19" s="898">
        <f t="shared" si="5"/>
        <v>32.908791424309072</v>
      </c>
      <c r="M19" s="154">
        <v>24766734.77182867</v>
      </c>
      <c r="N19" s="898">
        <f>M19/$E19*100</f>
        <v>3.7480689174031379</v>
      </c>
      <c r="O19" s="154">
        <v>69408678.441612154</v>
      </c>
      <c r="P19" s="898">
        <f t="shared" si="6"/>
        <v>10.503948649740698</v>
      </c>
      <c r="Q19" s="899"/>
      <c r="R19" s="900"/>
      <c r="S19" s="893"/>
      <c r="T19" s="892"/>
      <c r="U19" s="892"/>
      <c r="V19" s="893"/>
      <c r="W19" s="892"/>
      <c r="X19" s="893"/>
      <c r="Y19" s="892"/>
      <c r="Z19" s="892"/>
      <c r="AA19" s="893"/>
      <c r="AB19" s="892"/>
      <c r="AC19" s="893"/>
      <c r="AD19" s="892"/>
      <c r="AE19" s="892"/>
      <c r="AF19" s="119"/>
      <c r="AG19" s="892"/>
      <c r="AH19" s="893"/>
      <c r="AI19" s="892"/>
      <c r="AJ19" s="894"/>
    </row>
    <row r="20" spans="1:76" s="895" customFormat="1" ht="14.25" hidden="1" customHeight="1">
      <c r="A20" s="1181" t="s">
        <v>1274</v>
      </c>
      <c r="B20" s="1181"/>
      <c r="C20" s="1181"/>
      <c r="D20" s="185"/>
      <c r="E20" s="154">
        <v>641280619.27300835</v>
      </c>
      <c r="F20" s="898">
        <v>100</v>
      </c>
      <c r="G20" s="154">
        <v>199831470.53719062</v>
      </c>
      <c r="H20" s="898">
        <f t="shared" si="3"/>
        <v>31.161314490328863</v>
      </c>
      <c r="I20" s="154">
        <v>136902260.37860548</v>
      </c>
      <c r="J20" s="898">
        <f t="shared" si="4"/>
        <v>21.348261005268732</v>
      </c>
      <c r="K20" s="154">
        <v>216387706.75045177</v>
      </c>
      <c r="L20" s="898">
        <f t="shared" si="5"/>
        <v>33.743060408680527</v>
      </c>
      <c r="M20" s="154">
        <v>17955091.373014469</v>
      </c>
      <c r="N20" s="898">
        <f>M20/$E20*100</f>
        <v>2.7998805567162415</v>
      </c>
      <c r="O20" s="154">
        <v>70204090.233745754</v>
      </c>
      <c r="P20" s="898">
        <f t="shared" si="6"/>
        <v>10.947483539005599</v>
      </c>
      <c r="Q20" s="899"/>
      <c r="R20" s="900"/>
      <c r="S20" s="893"/>
      <c r="T20" s="892"/>
      <c r="U20" s="892"/>
      <c r="V20" s="893"/>
      <c r="W20" s="892"/>
      <c r="X20" s="893"/>
      <c r="Y20" s="892"/>
      <c r="Z20" s="892"/>
      <c r="AA20" s="893"/>
      <c r="AB20" s="892"/>
      <c r="AC20" s="893"/>
      <c r="AD20" s="892"/>
      <c r="AE20" s="892"/>
      <c r="AF20" s="119"/>
      <c r="AG20" s="892"/>
      <c r="AH20" s="893"/>
      <c r="AI20" s="892"/>
      <c r="AJ20" s="894"/>
    </row>
    <row r="21" spans="1:76" s="895" customFormat="1" ht="14.25" customHeight="1">
      <c r="A21" s="1181" t="s">
        <v>1275</v>
      </c>
      <c r="B21" s="1181"/>
      <c r="C21" s="1181"/>
      <c r="D21" s="185"/>
      <c r="E21" s="154">
        <v>691497654.67302084</v>
      </c>
      <c r="F21" s="898">
        <v>100</v>
      </c>
      <c r="G21" s="154">
        <v>236867415.34364241</v>
      </c>
      <c r="H21" s="898">
        <f t="shared" si="3"/>
        <v>34.254261564436788</v>
      </c>
      <c r="I21" s="154">
        <v>131035357.08832623</v>
      </c>
      <c r="J21" s="898">
        <f t="shared" si="4"/>
        <v>18.949501303845658</v>
      </c>
      <c r="K21" s="154">
        <v>219603523.48414138</v>
      </c>
      <c r="L21" s="898">
        <f t="shared" si="5"/>
        <v>31.757667144653201</v>
      </c>
      <c r="M21" s="154">
        <v>21796649.106778391</v>
      </c>
      <c r="N21" s="901">
        <f>M21/$E21*100</f>
        <v>3.1520929911302558</v>
      </c>
      <c r="O21" s="154">
        <v>82194709.650132388</v>
      </c>
      <c r="P21" s="901">
        <f t="shared" si="6"/>
        <v>11.886476995934093</v>
      </c>
      <c r="Q21" s="899"/>
      <c r="R21" s="900"/>
      <c r="S21" s="893"/>
      <c r="T21" s="892"/>
      <c r="U21" s="892"/>
      <c r="V21" s="893"/>
      <c r="W21" s="892"/>
      <c r="X21" s="893"/>
      <c r="Y21" s="892"/>
      <c r="Z21" s="892"/>
      <c r="AA21" s="893"/>
      <c r="AB21" s="892"/>
      <c r="AC21" s="893"/>
      <c r="AD21" s="892"/>
      <c r="AE21" s="892"/>
      <c r="AF21" s="119"/>
      <c r="AG21" s="892"/>
      <c r="AH21" s="893"/>
      <c r="AI21" s="892"/>
      <c r="AJ21" s="894"/>
    </row>
    <row r="22" spans="1:76" s="895" customFormat="1" ht="15" customHeight="1">
      <c r="A22" s="1181" t="s">
        <v>1276</v>
      </c>
      <c r="B22" s="1181"/>
      <c r="C22" s="1181"/>
      <c r="D22" s="185"/>
      <c r="E22" s="154">
        <v>706460885.93791437</v>
      </c>
      <c r="F22" s="898">
        <v>100</v>
      </c>
      <c r="G22" s="154">
        <v>272398983.42712039</v>
      </c>
      <c r="H22" s="898">
        <f t="shared" si="3"/>
        <v>38.558254087270093</v>
      </c>
      <c r="I22" s="154">
        <v>139273600.49058628</v>
      </c>
      <c r="J22" s="898">
        <f t="shared" si="4"/>
        <v>19.714269149619419</v>
      </c>
      <c r="K22" s="154">
        <v>189069557.83406022</v>
      </c>
      <c r="L22" s="898">
        <f t="shared" si="5"/>
        <v>26.762919447839913</v>
      </c>
      <c r="M22" s="154">
        <v>21380139.060784411</v>
      </c>
      <c r="N22" s="901">
        <f>M22/$E22*100</f>
        <v>3.0263726536536595</v>
      </c>
      <c r="O22" s="154">
        <v>84338605.125363573</v>
      </c>
      <c r="P22" s="901">
        <f t="shared" si="6"/>
        <v>11.938184661616988</v>
      </c>
      <c r="Q22" s="899"/>
      <c r="R22" s="900"/>
      <c r="S22" s="893"/>
      <c r="T22" s="892"/>
      <c r="U22" s="892"/>
      <c r="V22" s="893"/>
      <c r="W22" s="892"/>
      <c r="X22" s="893"/>
      <c r="Y22" s="892"/>
      <c r="Z22" s="892"/>
      <c r="AA22" s="893"/>
      <c r="AB22" s="892"/>
      <c r="AC22" s="893"/>
      <c r="AD22" s="892"/>
      <c r="AE22" s="892"/>
      <c r="AF22" s="119"/>
      <c r="AG22" s="892"/>
      <c r="AH22" s="893"/>
      <c r="AI22" s="892"/>
      <c r="AJ22" s="894"/>
    </row>
    <row r="23" spans="1:76" s="895" customFormat="1" ht="15" customHeight="1">
      <c r="A23" s="1181" t="s">
        <v>1277</v>
      </c>
      <c r="B23" s="1181"/>
      <c r="C23" s="1181"/>
      <c r="D23" s="185"/>
      <c r="E23" s="172">
        <v>654328843.65911281</v>
      </c>
      <c r="F23" s="901">
        <v>100</v>
      </c>
      <c r="G23" s="172">
        <v>257031040.76734686</v>
      </c>
      <c r="H23" s="901">
        <f>G23/$E23*100</f>
        <v>39.281630828008076</v>
      </c>
      <c r="I23" s="172">
        <v>110219909.97548625</v>
      </c>
      <c r="J23" s="898">
        <f>I23/$E23*100</f>
        <v>16.844727394121691</v>
      </c>
      <c r="K23" s="172">
        <v>232511117.9467265</v>
      </c>
      <c r="L23" s="898">
        <f>K23/$E23*100</f>
        <v>35.534291388789576</v>
      </c>
      <c r="M23" s="172" t="s">
        <v>1020</v>
      </c>
      <c r="N23" s="901" t="s">
        <v>1021</v>
      </c>
      <c r="O23" s="172">
        <v>54566774.969553575</v>
      </c>
      <c r="P23" s="901">
        <f t="shared" si="6"/>
        <v>8.3393503890807157</v>
      </c>
      <c r="Q23" s="899"/>
      <c r="R23" s="900"/>
      <c r="S23" s="893"/>
      <c r="T23" s="892"/>
      <c r="U23" s="892"/>
      <c r="V23" s="893"/>
      <c r="W23" s="892"/>
      <c r="X23" s="893"/>
      <c r="Y23" s="892"/>
      <c r="Z23" s="892"/>
      <c r="AA23" s="893"/>
      <c r="AB23" s="892"/>
      <c r="AC23" s="893"/>
      <c r="AD23" s="892"/>
      <c r="AE23" s="892"/>
      <c r="AF23" s="119"/>
      <c r="AG23" s="892"/>
      <c r="AH23" s="893"/>
      <c r="AI23" s="892"/>
      <c r="AJ23" s="894"/>
    </row>
    <row r="24" spans="1:76" s="895" customFormat="1" ht="15.75" customHeight="1">
      <c r="A24" s="1181" t="s">
        <v>1278</v>
      </c>
      <c r="B24" s="1181"/>
      <c r="C24" s="1181"/>
      <c r="D24" s="185"/>
      <c r="E24" s="902">
        <v>676944003.75320804</v>
      </c>
      <c r="F24" s="898">
        <v>100</v>
      </c>
      <c r="G24" s="902">
        <v>219622513.891718</v>
      </c>
      <c r="H24" s="898">
        <f>G24/$E24*100</f>
        <v>32.443232036040797</v>
      </c>
      <c r="I24" s="902">
        <v>130803745.98568261</v>
      </c>
      <c r="J24" s="898">
        <f>I24/$E24*100</f>
        <v>19.322683303266164</v>
      </c>
      <c r="K24" s="902">
        <v>202820594.52078381</v>
      </c>
      <c r="L24" s="898">
        <f>K24/$E24*100</f>
        <v>29.961207041686961</v>
      </c>
      <c r="M24" s="902">
        <v>17176022.906940293</v>
      </c>
      <c r="N24" s="901">
        <f>M24/$E24*100</f>
        <v>2.5372885809920134</v>
      </c>
      <c r="O24" s="902">
        <v>106521126.44808324</v>
      </c>
      <c r="P24" s="901">
        <f t="shared" si="6"/>
        <v>15.735589038014053</v>
      </c>
      <c r="Q24" s="899"/>
      <c r="R24" s="900"/>
      <c r="S24" s="893"/>
      <c r="T24" s="892"/>
      <c r="U24" s="892"/>
      <c r="V24" s="893"/>
      <c r="W24" s="892"/>
      <c r="X24" s="893"/>
      <c r="Y24" s="892"/>
      <c r="Z24" s="892"/>
      <c r="AA24" s="893"/>
      <c r="AB24" s="892"/>
      <c r="AC24" s="893"/>
      <c r="AD24" s="892"/>
      <c r="AE24" s="892"/>
      <c r="AF24" s="119"/>
      <c r="AG24" s="892"/>
      <c r="AH24" s="893"/>
      <c r="AI24" s="892"/>
      <c r="AJ24" s="894"/>
    </row>
    <row r="25" spans="1:76" s="895" customFormat="1">
      <c r="A25" s="1181" t="s">
        <v>1279</v>
      </c>
      <c r="B25" s="1181"/>
      <c r="C25" s="1181"/>
      <c r="D25" s="185"/>
      <c r="E25" s="902">
        <v>726047389.0381031</v>
      </c>
      <c r="F25" s="898">
        <v>100</v>
      </c>
      <c r="G25" s="902">
        <v>226930303.54830539</v>
      </c>
      <c r="H25" s="898">
        <f>G25/$E25*100</f>
        <v>31.255577387166394</v>
      </c>
      <c r="I25" s="902">
        <v>160482447.88728768</v>
      </c>
      <c r="J25" s="898">
        <f>I25/$E25*100</f>
        <v>22.103577577753057</v>
      </c>
      <c r="K25" s="902">
        <v>208019783.61373338</v>
      </c>
      <c r="L25" s="898">
        <f>K25/$E25*100</f>
        <v>28.650992587319458</v>
      </c>
      <c r="M25" s="902">
        <v>29315506.480622623</v>
      </c>
      <c r="N25" s="901">
        <f>M25/$E25*100</f>
        <v>4.0376849945650228</v>
      </c>
      <c r="O25" s="902">
        <v>101299347.50815584</v>
      </c>
      <c r="P25" s="901">
        <f t="shared" si="6"/>
        <v>13.952167453196312</v>
      </c>
      <c r="Q25" s="899"/>
      <c r="R25" s="900"/>
      <c r="S25" s="893"/>
      <c r="T25" s="892"/>
      <c r="U25" s="892"/>
      <c r="V25" s="893"/>
      <c r="W25" s="892"/>
      <c r="X25" s="893"/>
      <c r="Y25" s="892"/>
      <c r="Z25" s="892"/>
      <c r="AA25" s="893"/>
      <c r="AB25" s="892"/>
      <c r="AC25" s="893"/>
      <c r="AD25" s="892"/>
      <c r="AE25" s="892"/>
      <c r="AF25" s="119"/>
      <c r="AG25" s="892"/>
      <c r="AH25" s="893"/>
      <c r="AI25" s="892"/>
      <c r="AJ25" s="894"/>
    </row>
    <row r="26" spans="1:76" ht="14.25" customHeight="1">
      <c r="A26" s="1045" t="s">
        <v>662</v>
      </c>
      <c r="B26" s="1045"/>
      <c r="C26" s="1045"/>
      <c r="D26" s="2"/>
      <c r="E26" s="154"/>
      <c r="F26" s="903"/>
      <c r="G26" s="154"/>
      <c r="H26" s="903"/>
      <c r="I26" s="154"/>
      <c r="J26" s="903"/>
      <c r="K26" s="154"/>
      <c r="L26" s="903"/>
      <c r="M26" s="154"/>
      <c r="N26" s="903"/>
      <c r="O26" s="154"/>
      <c r="P26" s="903"/>
      <c r="Q26" s="739"/>
      <c r="R26" s="739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  <c r="BC26" s="739"/>
      <c r="BD26" s="739"/>
      <c r="BE26" s="739"/>
    </row>
    <row r="27" spans="1:76" ht="14.25" customHeight="1">
      <c r="A27" s="661"/>
      <c r="B27" s="121" t="s">
        <v>1154</v>
      </c>
      <c r="C27" s="661"/>
      <c r="D27" s="122"/>
      <c r="E27" s="735">
        <v>208155992.87083504</v>
      </c>
      <c r="F27" s="904">
        <v>100</v>
      </c>
      <c r="G27" s="735">
        <v>60900817.52949027</v>
      </c>
      <c r="H27" s="904">
        <f t="shared" ref="H27:J65" si="7">G27/$E27*100</f>
        <v>29.257297226739205</v>
      </c>
      <c r="I27" s="735">
        <v>47587399.084213674</v>
      </c>
      <c r="J27" s="904">
        <f t="shared" si="7"/>
        <v>22.861411976614388</v>
      </c>
      <c r="K27" s="735">
        <v>56775491.16867771</v>
      </c>
      <c r="L27" s="904">
        <f t="shared" ref="L27:L32" si="8">K27/$E27*100</f>
        <v>27.275453560401715</v>
      </c>
      <c r="M27" s="735">
        <v>5526772.500638538</v>
      </c>
      <c r="N27" s="904">
        <f t="shared" ref="N27:N32" si="9">M27/$E27*100</f>
        <v>2.655110921580822</v>
      </c>
      <c r="O27" s="735">
        <v>37365512.587814435</v>
      </c>
      <c r="P27" s="904">
        <f t="shared" ref="P27:P32" si="10">O27/$E27*100</f>
        <v>17.95072631466368</v>
      </c>
      <c r="Q27" s="99"/>
      <c r="R27" s="787"/>
      <c r="S27" s="540"/>
      <c r="T27" s="787"/>
      <c r="U27" s="787"/>
      <c r="V27" s="99"/>
      <c r="W27" s="787"/>
      <c r="X27" s="99"/>
      <c r="Y27" s="787"/>
      <c r="Z27" s="787"/>
      <c r="AA27" s="99"/>
      <c r="AB27" s="787"/>
      <c r="AC27" s="99"/>
      <c r="AD27" s="787"/>
      <c r="AE27" s="99"/>
      <c r="AF27" s="99"/>
      <c r="AG27" s="99"/>
      <c r="AH27" s="99"/>
      <c r="AI27" s="99"/>
      <c r="AJ27" s="788"/>
      <c r="AK27" s="181"/>
      <c r="AL27" s="181"/>
      <c r="AM27" s="181"/>
      <c r="AN27" s="181"/>
      <c r="AO27" s="181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9"/>
      <c r="BK27" s="739"/>
      <c r="BL27" s="739"/>
      <c r="BM27" s="739"/>
      <c r="BN27" s="739"/>
      <c r="BO27" s="739"/>
      <c r="BP27" s="739"/>
      <c r="BQ27" s="739"/>
      <c r="BR27" s="739"/>
      <c r="BS27" s="739"/>
      <c r="BT27" s="739"/>
      <c r="BU27" s="739"/>
      <c r="BV27" s="739"/>
      <c r="BW27" s="739"/>
      <c r="BX27" s="739"/>
    </row>
    <row r="28" spans="1:76" ht="14.25" customHeight="1">
      <c r="A28" s="661"/>
      <c r="B28" s="121" t="s">
        <v>1144</v>
      </c>
      <c r="C28" s="661"/>
      <c r="D28" s="122"/>
      <c r="E28" s="735">
        <v>114304233.89134535</v>
      </c>
      <c r="F28" s="904">
        <v>100</v>
      </c>
      <c r="G28" s="735">
        <v>33485706.200094372</v>
      </c>
      <c r="H28" s="904">
        <f t="shared" si="7"/>
        <v>29.2952457316017</v>
      </c>
      <c r="I28" s="735">
        <v>19044989.853617955</v>
      </c>
      <c r="J28" s="904">
        <f t="shared" si="7"/>
        <v>16.661666156409947</v>
      </c>
      <c r="K28" s="735">
        <v>36876226.280713946</v>
      </c>
      <c r="L28" s="904">
        <f t="shared" si="8"/>
        <v>32.261470135714774</v>
      </c>
      <c r="M28" s="735">
        <v>3174876.2749799383</v>
      </c>
      <c r="N28" s="904">
        <f t="shared" si="9"/>
        <v>2.7775666455171675</v>
      </c>
      <c r="O28" s="735">
        <v>21722435.28193916</v>
      </c>
      <c r="P28" s="904">
        <f t="shared" si="10"/>
        <v>19.004051330756429</v>
      </c>
      <c r="Q28" s="99"/>
      <c r="R28" s="787"/>
      <c r="S28" s="540"/>
      <c r="T28" s="787"/>
      <c r="U28" s="787"/>
      <c r="V28" s="99"/>
      <c r="W28" s="787"/>
      <c r="X28" s="99"/>
      <c r="Y28" s="787"/>
      <c r="Z28" s="787"/>
      <c r="AA28" s="99"/>
      <c r="AB28" s="787"/>
      <c r="AC28" s="99"/>
      <c r="AD28" s="787"/>
      <c r="AE28" s="99"/>
      <c r="AF28" s="99"/>
      <c r="AG28" s="99"/>
      <c r="AH28" s="99"/>
      <c r="AI28" s="99"/>
      <c r="AJ28" s="788"/>
      <c r="AK28" s="181"/>
      <c r="AL28" s="181"/>
      <c r="AM28" s="181"/>
      <c r="AN28" s="181"/>
      <c r="AO28" s="181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  <c r="BM28" s="739"/>
      <c r="BN28" s="739"/>
      <c r="BO28" s="739"/>
      <c r="BP28" s="739"/>
      <c r="BQ28" s="739"/>
      <c r="BR28" s="739"/>
      <c r="BS28" s="739"/>
      <c r="BT28" s="739"/>
      <c r="BU28" s="739"/>
      <c r="BV28" s="739"/>
      <c r="BW28" s="739"/>
      <c r="BX28" s="739"/>
    </row>
    <row r="29" spans="1:76" ht="14.25" customHeight="1">
      <c r="A29" s="661"/>
      <c r="B29" s="121" t="s">
        <v>1145</v>
      </c>
      <c r="C29" s="661"/>
      <c r="D29" s="122"/>
      <c r="E29" s="735">
        <v>142707709.19371164</v>
      </c>
      <c r="F29" s="904">
        <v>100</v>
      </c>
      <c r="G29" s="735">
        <v>56789007.792195387</v>
      </c>
      <c r="H29" s="904">
        <f t="shared" si="7"/>
        <v>39.793931325118471</v>
      </c>
      <c r="I29" s="735">
        <v>21903019.231147606</v>
      </c>
      <c r="J29" s="904">
        <f t="shared" si="7"/>
        <v>15.348168192803389</v>
      </c>
      <c r="K29" s="735">
        <v>42277572.024635799</v>
      </c>
      <c r="L29" s="904">
        <f t="shared" si="8"/>
        <v>29.625289526053685</v>
      </c>
      <c r="M29" s="735">
        <v>6467029.0924547138</v>
      </c>
      <c r="N29" s="904">
        <f t="shared" si="9"/>
        <v>4.531660643277764</v>
      </c>
      <c r="O29" s="735">
        <v>15271081.053278077</v>
      </c>
      <c r="P29" s="904">
        <f t="shared" si="10"/>
        <v>10.700950312746658</v>
      </c>
      <c r="Q29" s="99"/>
      <c r="R29" s="787"/>
      <c r="S29" s="540"/>
      <c r="T29" s="787"/>
      <c r="U29" s="787"/>
      <c r="V29" s="99"/>
      <c r="W29" s="787"/>
      <c r="X29" s="99"/>
      <c r="Y29" s="787"/>
      <c r="Z29" s="787"/>
      <c r="AA29" s="99"/>
      <c r="AB29" s="787"/>
      <c r="AC29" s="99"/>
      <c r="AD29" s="787"/>
      <c r="AE29" s="99"/>
      <c r="AF29" s="99"/>
      <c r="AG29" s="99"/>
      <c r="AH29" s="99"/>
      <c r="AI29" s="99"/>
      <c r="AJ29" s="788"/>
      <c r="AK29" s="181"/>
      <c r="AL29" s="181"/>
      <c r="AM29" s="181"/>
      <c r="AN29" s="181"/>
      <c r="AO29" s="181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  <c r="BK29" s="739"/>
      <c r="BL29" s="739"/>
      <c r="BM29" s="739"/>
      <c r="BN29" s="739"/>
      <c r="BO29" s="739"/>
      <c r="BP29" s="739"/>
      <c r="BQ29" s="739"/>
      <c r="BR29" s="739"/>
      <c r="BS29" s="739"/>
      <c r="BT29" s="739"/>
      <c r="BU29" s="739"/>
      <c r="BV29" s="739"/>
      <c r="BW29" s="739"/>
      <c r="BX29" s="739"/>
    </row>
    <row r="30" spans="1:76" ht="14.25" customHeight="1">
      <c r="A30" s="661"/>
      <c r="B30" s="121" t="s">
        <v>1146</v>
      </c>
      <c r="C30" s="661"/>
      <c r="D30" s="122"/>
      <c r="E30" s="735">
        <v>69369972.161547795</v>
      </c>
      <c r="F30" s="904">
        <v>100</v>
      </c>
      <c r="G30" s="735">
        <v>25124547.858725462</v>
      </c>
      <c r="H30" s="904">
        <f t="shared" si="7"/>
        <v>36.218189334451189</v>
      </c>
      <c r="I30" s="735">
        <v>12696921.50860857</v>
      </c>
      <c r="J30" s="904">
        <f t="shared" si="7"/>
        <v>18.303195335065382</v>
      </c>
      <c r="K30" s="735">
        <v>18761392.032540116</v>
      </c>
      <c r="L30" s="904">
        <f t="shared" si="8"/>
        <v>27.045408046076268</v>
      </c>
      <c r="M30" s="735">
        <v>5347870.8785494324</v>
      </c>
      <c r="N30" s="904">
        <f t="shared" si="9"/>
        <v>7.7092014194490206</v>
      </c>
      <c r="O30" s="735">
        <v>7439239.8831242342</v>
      </c>
      <c r="P30" s="904">
        <f t="shared" si="10"/>
        <v>10.724005864958167</v>
      </c>
      <c r="Q30" s="99"/>
      <c r="R30" s="787"/>
      <c r="S30" s="540"/>
      <c r="T30" s="787"/>
      <c r="U30" s="787"/>
      <c r="V30" s="99"/>
      <c r="W30" s="787"/>
      <c r="X30" s="99"/>
      <c r="Y30" s="787"/>
      <c r="Z30" s="787"/>
      <c r="AA30" s="99"/>
      <c r="AB30" s="787"/>
      <c r="AC30" s="99"/>
      <c r="AD30" s="787"/>
      <c r="AE30" s="99"/>
      <c r="AF30" s="99"/>
      <c r="AG30" s="99"/>
      <c r="AH30" s="99"/>
      <c r="AI30" s="99"/>
      <c r="AJ30" s="788"/>
      <c r="AK30" s="181"/>
      <c r="AL30" s="181"/>
      <c r="AM30" s="181"/>
      <c r="AN30" s="181"/>
      <c r="AO30" s="181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  <c r="BM30" s="739"/>
      <c r="BN30" s="739"/>
      <c r="BO30" s="739"/>
      <c r="BP30" s="739"/>
      <c r="BQ30" s="739"/>
      <c r="BR30" s="739"/>
      <c r="BS30" s="739"/>
      <c r="BT30" s="739"/>
      <c r="BU30" s="739"/>
      <c r="BV30" s="739"/>
      <c r="BW30" s="739"/>
      <c r="BX30" s="739"/>
    </row>
    <row r="31" spans="1:76" ht="14.25" customHeight="1">
      <c r="A31" s="661"/>
      <c r="B31" s="121" t="s">
        <v>1147</v>
      </c>
      <c r="C31" s="661"/>
      <c r="D31" s="122"/>
      <c r="E31" s="735">
        <v>81898729.82866548</v>
      </c>
      <c r="F31" s="904">
        <v>100</v>
      </c>
      <c r="G31" s="735">
        <v>19628541.596800003</v>
      </c>
      <c r="H31" s="904">
        <f t="shared" si="7"/>
        <v>23.9668449533509</v>
      </c>
      <c r="I31" s="735">
        <v>21095671.591700006</v>
      </c>
      <c r="J31" s="904">
        <f t="shared" si="7"/>
        <v>25.758240250896154</v>
      </c>
      <c r="K31" s="735">
        <v>21909168.9671655</v>
      </c>
      <c r="L31" s="904">
        <f t="shared" si="8"/>
        <v>26.751536944468025</v>
      </c>
      <c r="M31" s="735">
        <v>3546670.091</v>
      </c>
      <c r="N31" s="904">
        <f t="shared" si="9"/>
        <v>4.3305556733538326</v>
      </c>
      <c r="O31" s="735">
        <v>15718677.582000002</v>
      </c>
      <c r="P31" s="904">
        <f t="shared" si="10"/>
        <v>19.192822177931127</v>
      </c>
      <c r="Q31" s="99"/>
      <c r="R31" s="787"/>
      <c r="S31" s="540"/>
      <c r="T31" s="787"/>
      <c r="U31" s="787"/>
      <c r="V31" s="99"/>
      <c r="W31" s="787"/>
      <c r="X31" s="99"/>
      <c r="Y31" s="787"/>
      <c r="Z31" s="787"/>
      <c r="AA31" s="99"/>
      <c r="AB31" s="787"/>
      <c r="AC31" s="99"/>
      <c r="AD31" s="787"/>
      <c r="AE31" s="99"/>
      <c r="AF31" s="99"/>
      <c r="AG31" s="99"/>
      <c r="AH31" s="99"/>
      <c r="AI31" s="99"/>
      <c r="AJ31" s="788"/>
      <c r="AK31" s="181"/>
      <c r="AL31" s="181"/>
      <c r="AM31" s="181"/>
      <c r="AN31" s="181"/>
      <c r="AO31" s="181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  <c r="BK31" s="739"/>
      <c r="BL31" s="739"/>
      <c r="BM31" s="739"/>
      <c r="BN31" s="739"/>
      <c r="BO31" s="739"/>
      <c r="BP31" s="739"/>
      <c r="BQ31" s="739"/>
      <c r="BR31" s="739"/>
      <c r="BS31" s="739"/>
      <c r="BT31" s="739"/>
      <c r="BU31" s="739"/>
      <c r="BV31" s="739"/>
      <c r="BW31" s="739"/>
      <c r="BX31" s="739"/>
    </row>
    <row r="32" spans="1:76" ht="14.25" customHeight="1">
      <c r="A32" s="661"/>
      <c r="B32" s="121" t="s">
        <v>1148</v>
      </c>
      <c r="C32" s="661"/>
      <c r="D32" s="122"/>
      <c r="E32" s="735">
        <v>109610751.09200001</v>
      </c>
      <c r="F32" s="904">
        <v>100</v>
      </c>
      <c r="G32" s="735">
        <v>31001682.57100001</v>
      </c>
      <c r="H32" s="904">
        <f t="shared" si="7"/>
        <v>28.283432293041443</v>
      </c>
      <c r="I32" s="735">
        <v>38154446.617999993</v>
      </c>
      <c r="J32" s="904">
        <f t="shared" si="7"/>
        <v>34.809036739448743</v>
      </c>
      <c r="K32" s="735">
        <v>31419933.139999997</v>
      </c>
      <c r="L32" s="904">
        <f t="shared" si="8"/>
        <v>28.665010345224424</v>
      </c>
      <c r="M32" s="735">
        <v>5252287.6429999992</v>
      </c>
      <c r="N32" s="904">
        <f t="shared" si="9"/>
        <v>4.7917632081469606</v>
      </c>
      <c r="O32" s="735">
        <v>3782401.1199999996</v>
      </c>
      <c r="P32" s="904">
        <f t="shared" si="10"/>
        <v>3.4507574141384203</v>
      </c>
      <c r="Q32" s="99"/>
      <c r="R32" s="787"/>
      <c r="S32" s="540"/>
      <c r="T32" s="787"/>
      <c r="U32" s="787"/>
      <c r="V32" s="99"/>
      <c r="W32" s="787"/>
      <c r="X32" s="99"/>
      <c r="Y32" s="787"/>
      <c r="Z32" s="787"/>
      <c r="AA32" s="99"/>
      <c r="AB32" s="787"/>
      <c r="AC32" s="99"/>
      <c r="AD32" s="787"/>
      <c r="AE32" s="99"/>
      <c r="AF32" s="99"/>
      <c r="AG32" s="99"/>
      <c r="AH32" s="99"/>
      <c r="AI32" s="99"/>
      <c r="AJ32" s="788"/>
      <c r="AK32" s="181"/>
      <c r="AL32" s="181"/>
      <c r="AM32" s="181"/>
      <c r="AN32" s="181"/>
      <c r="AO32" s="181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  <c r="BN32" s="739"/>
      <c r="BO32" s="739"/>
      <c r="BP32" s="739"/>
      <c r="BQ32" s="739"/>
      <c r="BR32" s="739"/>
      <c r="BS32" s="739"/>
      <c r="BT32" s="739"/>
      <c r="BU32" s="739"/>
      <c r="BV32" s="739"/>
      <c r="BW32" s="739"/>
      <c r="BX32" s="739"/>
    </row>
    <row r="33" spans="1:76" ht="14.25" customHeight="1">
      <c r="A33" s="1045" t="s">
        <v>663</v>
      </c>
      <c r="B33" s="1045"/>
      <c r="C33" s="1045"/>
      <c r="D33" s="2"/>
      <c r="E33" s="735"/>
      <c r="F33" s="905"/>
      <c r="G33" s="735"/>
      <c r="H33" s="906"/>
      <c r="I33" s="735"/>
      <c r="J33" s="906"/>
      <c r="K33" s="735"/>
      <c r="L33" s="906"/>
      <c r="M33" s="735"/>
      <c r="N33" s="906"/>
      <c r="O33" s="735"/>
      <c r="P33" s="906"/>
      <c r="Q33" s="99"/>
      <c r="R33" s="99"/>
      <c r="S33" s="540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788"/>
      <c r="AK33" s="181"/>
      <c r="AL33" s="181"/>
      <c r="AM33" s="181"/>
      <c r="AN33" s="181"/>
      <c r="AO33" s="181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  <c r="BP33" s="739"/>
      <c r="BQ33" s="739"/>
      <c r="BR33" s="739"/>
      <c r="BS33" s="739"/>
      <c r="BT33" s="739"/>
      <c r="BU33" s="739"/>
      <c r="BV33" s="739"/>
      <c r="BW33" s="739"/>
      <c r="BX33" s="739"/>
    </row>
    <row r="34" spans="1:76" ht="13.5" customHeight="1">
      <c r="A34" s="661"/>
      <c r="B34" s="62" t="s">
        <v>664</v>
      </c>
      <c r="C34" s="661"/>
      <c r="D34" s="122"/>
      <c r="E34" s="735">
        <v>27579451.864659041</v>
      </c>
      <c r="F34" s="904">
        <v>100</v>
      </c>
      <c r="G34" s="735">
        <v>11575391.11356239</v>
      </c>
      <c r="H34" s="904">
        <f t="shared" si="7"/>
        <v>41.971070238692334</v>
      </c>
      <c r="I34" s="735">
        <v>5203248.1396246823</v>
      </c>
      <c r="J34" s="904">
        <f t="shared" si="7"/>
        <v>18.866394318344838</v>
      </c>
      <c r="K34" s="735">
        <v>4507171.5112902084</v>
      </c>
      <c r="L34" s="904">
        <f t="shared" ref="L34:L43" si="11">K34/$E34*100</f>
        <v>16.342498514503852</v>
      </c>
      <c r="M34" s="735">
        <v>540377.11749472993</v>
      </c>
      <c r="N34" s="904">
        <f t="shared" ref="N34:N43" si="12">M34/$E34*100</f>
        <v>1.9593468359941624</v>
      </c>
      <c r="O34" s="735">
        <v>5753263.9826870468</v>
      </c>
      <c r="P34" s="904">
        <f t="shared" ref="P34:P43" si="13">O34/$E34*100</f>
        <v>20.860690092464871</v>
      </c>
      <c r="Q34" s="99"/>
      <c r="R34" s="787"/>
      <c r="S34" s="540"/>
      <c r="T34" s="787"/>
      <c r="U34" s="787"/>
      <c r="V34" s="99"/>
      <c r="W34" s="787"/>
      <c r="X34" s="99"/>
      <c r="Y34" s="787"/>
      <c r="Z34" s="787"/>
      <c r="AA34" s="99"/>
      <c r="AB34" s="787"/>
      <c r="AC34" s="99"/>
      <c r="AD34" s="787"/>
      <c r="AE34" s="99"/>
      <c r="AF34" s="99"/>
      <c r="AG34" s="99"/>
      <c r="AH34" s="99"/>
      <c r="AI34" s="99"/>
      <c r="AJ34" s="788"/>
      <c r="AK34" s="181"/>
      <c r="AL34" s="181"/>
      <c r="AM34" s="181"/>
      <c r="AN34" s="181"/>
      <c r="AO34" s="181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  <c r="BN34" s="739"/>
      <c r="BO34" s="739"/>
      <c r="BP34" s="739"/>
      <c r="BQ34" s="739"/>
      <c r="BR34" s="739"/>
      <c r="BS34" s="739"/>
      <c r="BT34" s="739"/>
      <c r="BU34" s="739"/>
      <c r="BV34" s="739"/>
      <c r="BW34" s="739"/>
      <c r="BX34" s="739"/>
    </row>
    <row r="35" spans="1:76" ht="14.25" customHeight="1">
      <c r="A35" s="661"/>
      <c r="B35" s="62" t="s">
        <v>665</v>
      </c>
      <c r="C35" s="661"/>
      <c r="D35" s="122"/>
      <c r="E35" s="735">
        <v>21100304.122192439</v>
      </c>
      <c r="F35" s="904">
        <v>100</v>
      </c>
      <c r="G35" s="735">
        <v>5483833.2046404136</v>
      </c>
      <c r="H35" s="904">
        <f t="shared" si="7"/>
        <v>25.989356233366994</v>
      </c>
      <c r="I35" s="735">
        <v>4202720.5287259975</v>
      </c>
      <c r="J35" s="904">
        <f t="shared" si="7"/>
        <v>19.917819688227848</v>
      </c>
      <c r="K35" s="735">
        <v>6141963.0102494657</v>
      </c>
      <c r="L35" s="904">
        <f t="shared" si="11"/>
        <v>29.108409882062315</v>
      </c>
      <c r="M35" s="735">
        <v>655387.70362044778</v>
      </c>
      <c r="N35" s="904">
        <f t="shared" si="12"/>
        <v>3.1060580919833174</v>
      </c>
      <c r="O35" s="735">
        <v>4616399.6749561131</v>
      </c>
      <c r="P35" s="904">
        <f t="shared" si="13"/>
        <v>21.878356104359522</v>
      </c>
      <c r="Q35" s="99"/>
      <c r="R35" s="787"/>
      <c r="S35" s="540"/>
      <c r="T35" s="787"/>
      <c r="U35" s="787"/>
      <c r="V35" s="99"/>
      <c r="W35" s="787"/>
      <c r="X35" s="99"/>
      <c r="Y35" s="787"/>
      <c r="Z35" s="787"/>
      <c r="AA35" s="99"/>
      <c r="AB35" s="787"/>
      <c r="AC35" s="99"/>
      <c r="AD35" s="787"/>
      <c r="AE35" s="99"/>
      <c r="AF35" s="99"/>
      <c r="AG35" s="99"/>
      <c r="AH35" s="99"/>
      <c r="AI35" s="99"/>
      <c r="AJ35" s="788"/>
      <c r="AK35" s="181"/>
      <c r="AL35" s="181"/>
      <c r="AM35" s="181"/>
      <c r="AN35" s="181"/>
      <c r="AO35" s="181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  <c r="BK35" s="739"/>
      <c r="BL35" s="739"/>
      <c r="BM35" s="739"/>
      <c r="BN35" s="739"/>
      <c r="BO35" s="739"/>
      <c r="BP35" s="739"/>
      <c r="BQ35" s="739"/>
      <c r="BR35" s="739"/>
      <c r="BS35" s="739"/>
      <c r="BT35" s="739"/>
      <c r="BU35" s="739"/>
      <c r="BV35" s="739"/>
      <c r="BW35" s="739"/>
      <c r="BX35" s="739"/>
    </row>
    <row r="36" spans="1:76" ht="14.25" customHeight="1">
      <c r="A36" s="121"/>
      <c r="B36" s="62" t="s">
        <v>666</v>
      </c>
      <c r="C36" s="121"/>
      <c r="D36" s="122"/>
      <c r="E36" s="735">
        <v>52478914.726034656</v>
      </c>
      <c r="F36" s="904">
        <v>100</v>
      </c>
      <c r="G36" s="735">
        <v>12570388.123049272</v>
      </c>
      <c r="H36" s="904">
        <f t="shared" si="7"/>
        <v>23.953216617898416</v>
      </c>
      <c r="I36" s="735">
        <v>8433141.6307609119</v>
      </c>
      <c r="J36" s="904">
        <f t="shared" si="7"/>
        <v>16.069580849348721</v>
      </c>
      <c r="K36" s="735">
        <v>14442490.46921277</v>
      </c>
      <c r="L36" s="904">
        <f t="shared" si="11"/>
        <v>27.520558579783067</v>
      </c>
      <c r="M36" s="735">
        <v>1602169.3037431512</v>
      </c>
      <c r="N36" s="904">
        <f t="shared" si="12"/>
        <v>3.0529772044777426</v>
      </c>
      <c r="O36" s="735">
        <v>15430725.19926854</v>
      </c>
      <c r="P36" s="904">
        <f t="shared" si="13"/>
        <v>29.403666748492029</v>
      </c>
      <c r="Q36" s="99"/>
      <c r="R36" s="787"/>
      <c r="S36" s="540"/>
      <c r="T36" s="787"/>
      <c r="U36" s="787"/>
      <c r="V36" s="99"/>
      <c r="W36" s="787"/>
      <c r="X36" s="99"/>
      <c r="Y36" s="787"/>
      <c r="Z36" s="787"/>
      <c r="AA36" s="99"/>
      <c r="AB36" s="787"/>
      <c r="AC36" s="99"/>
      <c r="AD36" s="787"/>
      <c r="AE36" s="99"/>
      <c r="AF36" s="99"/>
      <c r="AG36" s="99"/>
      <c r="AH36" s="99"/>
      <c r="AI36" s="99"/>
      <c r="AJ36" s="788"/>
      <c r="AK36" s="181"/>
      <c r="AL36" s="181"/>
      <c r="AM36" s="181"/>
      <c r="AN36" s="181"/>
      <c r="AO36" s="181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739"/>
      <c r="BL36" s="739"/>
      <c r="BM36" s="739"/>
      <c r="BN36" s="739"/>
      <c r="BO36" s="739"/>
      <c r="BP36" s="739"/>
      <c r="BQ36" s="739"/>
      <c r="BR36" s="739"/>
      <c r="BS36" s="739"/>
      <c r="BT36" s="739"/>
      <c r="BU36" s="739"/>
      <c r="BV36" s="739"/>
      <c r="BW36" s="739"/>
      <c r="BX36" s="739"/>
    </row>
    <row r="37" spans="1:76" ht="14.25" customHeight="1">
      <c r="A37" s="121"/>
      <c r="B37" s="62" t="s">
        <v>667</v>
      </c>
      <c r="C37" s="121"/>
      <c r="D37" s="122"/>
      <c r="E37" s="735">
        <v>92038247.752761453</v>
      </c>
      <c r="F37" s="904">
        <v>100</v>
      </c>
      <c r="G37" s="735">
        <v>26162513.755241197</v>
      </c>
      <c r="H37" s="904">
        <f t="shared" si="7"/>
        <v>28.425697353040096</v>
      </c>
      <c r="I37" s="735">
        <v>21028696.213280287</v>
      </c>
      <c r="J37" s="904">
        <f t="shared" si="7"/>
        <v>22.847779837974322</v>
      </c>
      <c r="K37" s="735">
        <v>26428507.422446579</v>
      </c>
      <c r="L37" s="904">
        <f t="shared" si="11"/>
        <v>28.714700755103888</v>
      </c>
      <c r="M37" s="735">
        <v>2989269.8585115797</v>
      </c>
      <c r="N37" s="904">
        <f t="shared" si="12"/>
        <v>3.2478561157982191</v>
      </c>
      <c r="O37" s="735">
        <v>15429260.503281849</v>
      </c>
      <c r="P37" s="904">
        <f t="shared" si="13"/>
        <v>16.763965938083516</v>
      </c>
      <c r="Q37" s="99"/>
      <c r="R37" s="787"/>
      <c r="S37" s="540"/>
      <c r="T37" s="787"/>
      <c r="U37" s="787"/>
      <c r="V37" s="99"/>
      <c r="W37" s="787"/>
      <c r="X37" s="99"/>
      <c r="Y37" s="787"/>
      <c r="Z37" s="787"/>
      <c r="AA37" s="99"/>
      <c r="AB37" s="787"/>
      <c r="AC37" s="99"/>
      <c r="AD37" s="787"/>
      <c r="AE37" s="99"/>
      <c r="AF37" s="99"/>
      <c r="AG37" s="99"/>
      <c r="AH37" s="99"/>
      <c r="AI37" s="99"/>
      <c r="AJ37" s="788"/>
      <c r="AK37" s="181"/>
      <c r="AL37" s="181"/>
      <c r="AM37" s="181"/>
      <c r="AN37" s="181"/>
      <c r="AO37" s="181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9"/>
      <c r="BR37" s="739"/>
      <c r="BS37" s="739"/>
      <c r="BT37" s="739"/>
      <c r="BU37" s="739"/>
      <c r="BV37" s="739"/>
      <c r="BW37" s="739"/>
      <c r="BX37" s="739"/>
    </row>
    <row r="38" spans="1:76" ht="14.25" customHeight="1">
      <c r="A38" s="121"/>
      <c r="B38" s="62" t="s">
        <v>668</v>
      </c>
      <c r="C38" s="121"/>
      <c r="D38" s="122"/>
      <c r="E38" s="735">
        <v>91352918.708062202</v>
      </c>
      <c r="F38" s="904">
        <v>100</v>
      </c>
      <c r="G38" s="735">
        <v>26445842.161994185</v>
      </c>
      <c r="H38" s="904">
        <f t="shared" si="7"/>
        <v>28.949093839582218</v>
      </c>
      <c r="I38" s="735">
        <v>14839069.359774666</v>
      </c>
      <c r="J38" s="904">
        <f t="shared" si="7"/>
        <v>16.243672965935644</v>
      </c>
      <c r="K38" s="735">
        <v>29286202.394660853</v>
      </c>
      <c r="L38" s="904">
        <f t="shared" si="11"/>
        <v>32.058310570515189</v>
      </c>
      <c r="M38" s="735">
        <v>4731244.3593576308</v>
      </c>
      <c r="N38" s="904">
        <f t="shared" si="12"/>
        <v>5.1790839595145659</v>
      </c>
      <c r="O38" s="735">
        <v>16050560.432274941</v>
      </c>
      <c r="P38" s="904">
        <f t="shared" si="13"/>
        <v>17.569838664452465</v>
      </c>
      <c r="Q38" s="99"/>
      <c r="R38" s="787"/>
      <c r="S38" s="540"/>
      <c r="T38" s="787"/>
      <c r="U38" s="787"/>
      <c r="V38" s="99"/>
      <c r="W38" s="787"/>
      <c r="X38" s="99"/>
      <c r="Y38" s="787"/>
      <c r="Z38" s="787"/>
      <c r="AA38" s="99"/>
      <c r="AB38" s="787"/>
      <c r="AC38" s="99"/>
      <c r="AD38" s="787"/>
      <c r="AE38" s="99"/>
      <c r="AF38" s="99"/>
      <c r="AG38" s="99"/>
      <c r="AH38" s="99"/>
      <c r="AI38" s="99"/>
      <c r="AJ38" s="788"/>
      <c r="AK38" s="181"/>
      <c r="AL38" s="181"/>
      <c r="AM38" s="181"/>
      <c r="AN38" s="181"/>
      <c r="AO38" s="181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9"/>
      <c r="BR38" s="739"/>
      <c r="BS38" s="739"/>
      <c r="BT38" s="739"/>
      <c r="BU38" s="739"/>
      <c r="BV38" s="739"/>
      <c r="BW38" s="739"/>
      <c r="BX38" s="739"/>
    </row>
    <row r="39" spans="1:76" ht="14.25" customHeight="1">
      <c r="A39" s="121"/>
      <c r="B39" s="62" t="s">
        <v>669</v>
      </c>
      <c r="C39" s="121"/>
      <c r="D39" s="122"/>
      <c r="E39" s="735">
        <v>140729334.17092663</v>
      </c>
      <c r="F39" s="904">
        <v>100</v>
      </c>
      <c r="G39" s="735">
        <v>40623657.609691024</v>
      </c>
      <c r="H39" s="904">
        <f t="shared" si="7"/>
        <v>28.866517310705426</v>
      </c>
      <c r="I39" s="735">
        <v>29238496.928861182</v>
      </c>
      <c r="J39" s="904">
        <f t="shared" si="7"/>
        <v>20.776405360767765</v>
      </c>
      <c r="K39" s="735">
        <v>45991784.152091376</v>
      </c>
      <c r="L39" s="904">
        <f t="shared" si="11"/>
        <v>32.681021638481432</v>
      </c>
      <c r="M39" s="735">
        <v>7151166.6781670284</v>
      </c>
      <c r="N39" s="904">
        <f t="shared" si="12"/>
        <v>5.0815039524605332</v>
      </c>
      <c r="O39" s="735">
        <v>17724228.802115954</v>
      </c>
      <c r="P39" s="904">
        <f t="shared" si="13"/>
        <v>12.594551737584798</v>
      </c>
      <c r="Q39" s="99"/>
      <c r="R39" s="787"/>
      <c r="S39" s="540"/>
      <c r="T39" s="787"/>
      <c r="U39" s="787"/>
      <c r="V39" s="99"/>
      <c r="W39" s="787"/>
      <c r="X39" s="99"/>
      <c r="Y39" s="787"/>
      <c r="Z39" s="787"/>
      <c r="AA39" s="99"/>
      <c r="AB39" s="787"/>
      <c r="AC39" s="99"/>
      <c r="AD39" s="787"/>
      <c r="AE39" s="99"/>
      <c r="AF39" s="99"/>
      <c r="AG39" s="99"/>
      <c r="AH39" s="99"/>
      <c r="AI39" s="99"/>
      <c r="AJ39" s="788"/>
      <c r="AK39" s="181"/>
      <c r="AL39" s="181"/>
      <c r="AM39" s="181"/>
      <c r="AN39" s="181"/>
      <c r="AO39" s="181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9"/>
      <c r="BR39" s="739"/>
      <c r="BS39" s="739"/>
      <c r="BT39" s="739"/>
      <c r="BU39" s="739"/>
      <c r="BV39" s="739"/>
      <c r="BW39" s="739"/>
      <c r="BX39" s="739"/>
    </row>
    <row r="40" spans="1:76" ht="14.25" customHeight="1">
      <c r="A40" s="121"/>
      <c r="B40" s="62" t="s">
        <v>670</v>
      </c>
      <c r="C40" s="121"/>
      <c r="D40" s="122"/>
      <c r="E40" s="735">
        <v>58255360.705893986</v>
      </c>
      <c r="F40" s="904">
        <v>100</v>
      </c>
      <c r="G40" s="735">
        <v>21952094.978155576</v>
      </c>
      <c r="H40" s="904">
        <f t="shared" si="7"/>
        <v>37.68253206598817</v>
      </c>
      <c r="I40" s="735">
        <v>5923995.4905940965</v>
      </c>
      <c r="J40" s="904">
        <f t="shared" si="7"/>
        <v>10.169013493027323</v>
      </c>
      <c r="K40" s="735">
        <v>22863562.511430003</v>
      </c>
      <c r="L40" s="904">
        <f t="shared" si="11"/>
        <v>39.247139206395445</v>
      </c>
      <c r="M40" s="735">
        <v>1787478.7687142859</v>
      </c>
      <c r="N40" s="904">
        <f t="shared" si="12"/>
        <v>3.0683507012144164</v>
      </c>
      <c r="O40" s="735">
        <v>5728228.95700002</v>
      </c>
      <c r="P40" s="904">
        <f t="shared" si="13"/>
        <v>9.8329645333746374</v>
      </c>
      <c r="Q40" s="99"/>
      <c r="R40" s="787"/>
      <c r="S40" s="540"/>
      <c r="T40" s="787"/>
      <c r="U40" s="787"/>
      <c r="V40" s="99"/>
      <c r="W40" s="787"/>
      <c r="X40" s="99"/>
      <c r="Y40" s="787"/>
      <c r="Z40" s="787"/>
      <c r="AA40" s="99"/>
      <c r="AB40" s="787"/>
      <c r="AC40" s="99"/>
      <c r="AD40" s="787"/>
      <c r="AE40" s="99"/>
      <c r="AF40" s="99"/>
      <c r="AG40" s="99"/>
      <c r="AH40" s="99"/>
      <c r="AI40" s="99"/>
      <c r="AJ40" s="788"/>
      <c r="AK40" s="181"/>
      <c r="AL40" s="181"/>
      <c r="AM40" s="181"/>
      <c r="AN40" s="181"/>
      <c r="AO40" s="181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  <c r="BM40" s="739"/>
      <c r="BN40" s="739"/>
      <c r="BO40" s="739"/>
      <c r="BP40" s="739"/>
      <c r="BQ40" s="739"/>
      <c r="BR40" s="739"/>
      <c r="BS40" s="739"/>
      <c r="BT40" s="739"/>
      <c r="BU40" s="739"/>
      <c r="BV40" s="739"/>
      <c r="BW40" s="739"/>
      <c r="BX40" s="739"/>
    </row>
    <row r="41" spans="1:76" ht="14.25" customHeight="1">
      <c r="A41" s="121"/>
      <c r="B41" s="62" t="s">
        <v>671</v>
      </c>
      <c r="C41" s="121"/>
      <c r="D41" s="122"/>
      <c r="E41" s="735">
        <v>56719200.526574418</v>
      </c>
      <c r="F41" s="904">
        <v>100</v>
      </c>
      <c r="G41" s="735">
        <v>17812828.212971445</v>
      </c>
      <c r="H41" s="904">
        <f t="shared" si="7"/>
        <v>31.405287887698051</v>
      </c>
      <c r="I41" s="735">
        <v>13822174.30366593</v>
      </c>
      <c r="J41" s="904">
        <f t="shared" si="7"/>
        <v>24.369480132552084</v>
      </c>
      <c r="K41" s="735">
        <v>13335014.455351839</v>
      </c>
      <c r="L41" s="904">
        <f t="shared" si="11"/>
        <v>23.510582539159799</v>
      </c>
      <c r="M41" s="735">
        <v>5082532.7420137711</v>
      </c>
      <c r="N41" s="904">
        <f t="shared" si="12"/>
        <v>8.960868091983194</v>
      </c>
      <c r="O41" s="735">
        <v>6666650.8125714278</v>
      </c>
      <c r="P41" s="904">
        <f t="shared" si="13"/>
        <v>11.753781348606859</v>
      </c>
      <c r="Q41" s="99"/>
      <c r="R41" s="787"/>
      <c r="S41" s="540"/>
      <c r="T41" s="787"/>
      <c r="U41" s="787"/>
      <c r="V41" s="99"/>
      <c r="W41" s="787"/>
      <c r="X41" s="99"/>
      <c r="Y41" s="787"/>
      <c r="Z41" s="787"/>
      <c r="AA41" s="99"/>
      <c r="AB41" s="787"/>
      <c r="AC41" s="99"/>
      <c r="AD41" s="787"/>
      <c r="AE41" s="99"/>
      <c r="AF41" s="99"/>
      <c r="AG41" s="99"/>
      <c r="AH41" s="99"/>
      <c r="AI41" s="99"/>
      <c r="AJ41" s="788"/>
      <c r="AK41" s="181"/>
      <c r="AL41" s="181"/>
      <c r="AM41" s="181"/>
      <c r="AN41" s="181"/>
      <c r="AO41" s="181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39"/>
      <c r="BN41" s="739"/>
      <c r="BO41" s="739"/>
      <c r="BP41" s="739"/>
      <c r="BQ41" s="739"/>
      <c r="BR41" s="739"/>
      <c r="BS41" s="739"/>
      <c r="BT41" s="739"/>
      <c r="BU41" s="739"/>
      <c r="BV41" s="739"/>
      <c r="BW41" s="739"/>
      <c r="BX41" s="739"/>
    </row>
    <row r="42" spans="1:76" ht="14.25" customHeight="1">
      <c r="A42" s="121"/>
      <c r="B42" s="62" t="s">
        <v>672</v>
      </c>
      <c r="C42" s="121"/>
      <c r="D42" s="122"/>
      <c r="E42" s="735">
        <v>119333447.469</v>
      </c>
      <c r="F42" s="904">
        <v>100</v>
      </c>
      <c r="G42" s="735">
        <v>48492844.859000005</v>
      </c>
      <c r="H42" s="904">
        <f t="shared" si="7"/>
        <v>40.63642330587767</v>
      </c>
      <c r="I42" s="735">
        <v>35013455.567000002</v>
      </c>
      <c r="J42" s="904">
        <f t="shared" si="7"/>
        <v>29.340856490461881</v>
      </c>
      <c r="K42" s="735">
        <v>24078503.210999995</v>
      </c>
      <c r="L42" s="904">
        <f t="shared" si="11"/>
        <v>20.177497358613579</v>
      </c>
      <c r="M42" s="735">
        <v>372359.98300000001</v>
      </c>
      <c r="N42" s="904">
        <f t="shared" si="12"/>
        <v>0.31203320686493224</v>
      </c>
      <c r="O42" s="735">
        <v>11376283.849000003</v>
      </c>
      <c r="P42" s="904">
        <f t="shared" si="13"/>
        <v>9.5331896381819465</v>
      </c>
      <c r="Q42" s="99"/>
      <c r="R42" s="787"/>
      <c r="S42" s="540"/>
      <c r="T42" s="787"/>
      <c r="U42" s="787"/>
      <c r="V42" s="99"/>
      <c r="W42" s="787"/>
      <c r="X42" s="99"/>
      <c r="Y42" s="787"/>
      <c r="Z42" s="787"/>
      <c r="AA42" s="99"/>
      <c r="AB42" s="787"/>
      <c r="AC42" s="99"/>
      <c r="AD42" s="787"/>
      <c r="AE42" s="99"/>
      <c r="AF42" s="99"/>
      <c r="AG42" s="99"/>
      <c r="AH42" s="99"/>
      <c r="AI42" s="99"/>
      <c r="AJ42" s="788"/>
      <c r="AK42" s="181"/>
      <c r="AL42" s="181"/>
      <c r="AM42" s="181"/>
      <c r="AN42" s="181"/>
      <c r="AO42" s="181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</row>
    <row r="43" spans="1:76" ht="14.25" customHeight="1">
      <c r="A43" s="121"/>
      <c r="B43" s="62" t="s">
        <v>673</v>
      </c>
      <c r="C43" s="121"/>
      <c r="D43" s="122"/>
      <c r="E43" s="735">
        <v>66460208.991999991</v>
      </c>
      <c r="F43" s="904">
        <v>100</v>
      </c>
      <c r="G43" s="735">
        <v>15810909.529999999</v>
      </c>
      <c r="H43" s="904">
        <f t="shared" si="7"/>
        <v>23.790038836476128</v>
      </c>
      <c r="I43" s="735">
        <v>22777449.725000005</v>
      </c>
      <c r="J43" s="904">
        <f t="shared" si="7"/>
        <v>34.272311312986979</v>
      </c>
      <c r="K43" s="735">
        <v>20944584.476</v>
      </c>
      <c r="L43" s="904">
        <f t="shared" si="11"/>
        <v>31.514472785544744</v>
      </c>
      <c r="M43" s="735">
        <v>4403519.966</v>
      </c>
      <c r="N43" s="904">
        <f t="shared" si="12"/>
        <v>6.6257991552961641</v>
      </c>
      <c r="O43" s="735">
        <v>2523745.2949999995</v>
      </c>
      <c r="P43" s="904">
        <f t="shared" si="13"/>
        <v>3.7973779096959959</v>
      </c>
      <c r="Q43" s="99"/>
      <c r="R43" s="787"/>
      <c r="S43" s="540"/>
      <c r="T43" s="787"/>
      <c r="U43" s="787"/>
      <c r="V43" s="99"/>
      <c r="W43" s="787"/>
      <c r="X43" s="99"/>
      <c r="Y43" s="787"/>
      <c r="Z43" s="787"/>
      <c r="AA43" s="99"/>
      <c r="AB43" s="787"/>
      <c r="AC43" s="99"/>
      <c r="AD43" s="787"/>
      <c r="AE43" s="99"/>
      <c r="AF43" s="99"/>
      <c r="AG43" s="99"/>
      <c r="AH43" s="99"/>
      <c r="AI43" s="99"/>
      <c r="AJ43" s="788"/>
      <c r="AK43" s="181"/>
      <c r="AL43" s="181"/>
      <c r="AM43" s="181"/>
      <c r="AN43" s="181"/>
      <c r="AO43" s="181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9"/>
      <c r="BR43" s="739"/>
      <c r="BS43" s="739"/>
      <c r="BT43" s="739"/>
      <c r="BU43" s="739"/>
      <c r="BV43" s="739"/>
      <c r="BW43" s="739"/>
      <c r="BX43" s="739"/>
    </row>
    <row r="44" spans="1:76" ht="14.25" customHeight="1">
      <c r="A44" s="1045" t="s">
        <v>674</v>
      </c>
      <c r="B44" s="1045"/>
      <c r="C44" s="1045"/>
      <c r="D44" s="122"/>
      <c r="E44" s="735"/>
      <c r="F44" s="905"/>
      <c r="G44" s="735"/>
      <c r="H44" s="906"/>
      <c r="I44" s="735"/>
      <c r="J44" s="906"/>
      <c r="K44" s="735"/>
      <c r="L44" s="906"/>
      <c r="M44" s="735"/>
      <c r="N44" s="906"/>
      <c r="O44" s="735"/>
      <c r="P44" s="906"/>
      <c r="Q44" s="99"/>
      <c r="R44" s="99"/>
      <c r="S44" s="540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788"/>
      <c r="AK44" s="181"/>
      <c r="AL44" s="181"/>
      <c r="AM44" s="181"/>
      <c r="AN44" s="181"/>
      <c r="AO44" s="181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9"/>
      <c r="BR44" s="739"/>
      <c r="BS44" s="739"/>
      <c r="BT44" s="739"/>
      <c r="BU44" s="739"/>
      <c r="BV44" s="739"/>
      <c r="BW44" s="739"/>
      <c r="BX44" s="739"/>
    </row>
    <row r="45" spans="1:76" ht="14.25" customHeight="1">
      <c r="A45" s="121"/>
      <c r="B45" s="62" t="s">
        <v>664</v>
      </c>
      <c r="C45" s="121"/>
      <c r="D45" s="122"/>
      <c r="E45" s="735">
        <v>22830127.810338177</v>
      </c>
      <c r="F45" s="904">
        <v>100</v>
      </c>
      <c r="G45" s="735">
        <v>8338098.3995808046</v>
      </c>
      <c r="H45" s="904">
        <f t="shared" si="7"/>
        <v>36.522346562620029</v>
      </c>
      <c r="I45" s="735">
        <v>3813191.1944079841</v>
      </c>
      <c r="J45" s="904">
        <f t="shared" si="7"/>
        <v>16.70245224243228</v>
      </c>
      <c r="K45" s="735">
        <v>4517588.9042881094</v>
      </c>
      <c r="L45" s="904">
        <f t="shared" ref="L45:L54" si="14">K45/$E45*100</f>
        <v>19.787838867211281</v>
      </c>
      <c r="M45" s="735">
        <v>482006.88180052035</v>
      </c>
      <c r="N45" s="904">
        <f t="shared" ref="N45:N54" si="15">M45/$E45*100</f>
        <v>2.1112754418407285</v>
      </c>
      <c r="O45" s="735">
        <v>5679242.4302607831</v>
      </c>
      <c r="P45" s="904">
        <f t="shared" ref="P45:P54" si="16">O45/$E45*100</f>
        <v>24.876086885895791</v>
      </c>
      <c r="Q45" s="99"/>
      <c r="R45" s="787"/>
      <c r="S45" s="540"/>
      <c r="T45" s="787"/>
      <c r="U45" s="787"/>
      <c r="V45" s="99"/>
      <c r="W45" s="787"/>
      <c r="X45" s="99"/>
      <c r="Y45" s="787"/>
      <c r="Z45" s="787"/>
      <c r="AA45" s="99"/>
      <c r="AB45" s="787"/>
      <c r="AC45" s="99"/>
      <c r="AD45" s="787"/>
      <c r="AE45" s="99"/>
      <c r="AF45" s="99"/>
      <c r="AG45" s="99"/>
      <c r="AH45" s="99"/>
      <c r="AI45" s="99"/>
      <c r="AJ45" s="788"/>
      <c r="AK45" s="181"/>
      <c r="AL45" s="181"/>
      <c r="AM45" s="181"/>
      <c r="AN45" s="181"/>
      <c r="AO45" s="181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  <c r="BM45" s="739"/>
      <c r="BN45" s="739"/>
      <c r="BO45" s="739"/>
      <c r="BP45" s="739"/>
      <c r="BQ45" s="739"/>
      <c r="BR45" s="739"/>
      <c r="BS45" s="739"/>
      <c r="BT45" s="739"/>
      <c r="BU45" s="739"/>
      <c r="BV45" s="739"/>
      <c r="BW45" s="739"/>
      <c r="BX45" s="739"/>
    </row>
    <row r="46" spans="1:76" ht="14.25" customHeight="1">
      <c r="A46" s="121"/>
      <c r="B46" s="62" t="s">
        <v>665</v>
      </c>
      <c r="C46" s="121"/>
      <c r="D46" s="122"/>
      <c r="E46" s="735">
        <v>19223737.8882045</v>
      </c>
      <c r="F46" s="904">
        <v>100</v>
      </c>
      <c r="G46" s="735">
        <v>5324401.4599844655</v>
      </c>
      <c r="H46" s="904">
        <f t="shared" si="7"/>
        <v>27.69701444614196</v>
      </c>
      <c r="I46" s="735">
        <v>4022070.9245481412</v>
      </c>
      <c r="J46" s="904">
        <f t="shared" si="7"/>
        <v>20.922418667682965</v>
      </c>
      <c r="K46" s="735">
        <v>5371298.4996536952</v>
      </c>
      <c r="L46" s="904">
        <f t="shared" si="14"/>
        <v>27.94096824920544</v>
      </c>
      <c r="M46" s="735">
        <v>656722.52331465739</v>
      </c>
      <c r="N46" s="904">
        <f t="shared" si="15"/>
        <v>3.4162061880671812</v>
      </c>
      <c r="O46" s="735">
        <v>3849244.4807035453</v>
      </c>
      <c r="P46" s="904">
        <f t="shared" si="16"/>
        <v>20.023392448902484</v>
      </c>
      <c r="Q46" s="99"/>
      <c r="R46" s="787"/>
      <c r="S46" s="540"/>
      <c r="T46" s="787"/>
      <c r="U46" s="787"/>
      <c r="V46" s="99"/>
      <c r="W46" s="787"/>
      <c r="X46" s="99"/>
      <c r="Y46" s="787"/>
      <c r="Z46" s="787"/>
      <c r="AA46" s="99"/>
      <c r="AB46" s="787"/>
      <c r="AC46" s="99"/>
      <c r="AD46" s="787"/>
      <c r="AE46" s="99"/>
      <c r="AF46" s="99"/>
      <c r="AG46" s="99"/>
      <c r="AH46" s="99"/>
      <c r="AI46" s="99"/>
      <c r="AJ46" s="790"/>
      <c r="AK46" s="181"/>
      <c r="AL46" s="181"/>
      <c r="AM46" s="181"/>
      <c r="AN46" s="181"/>
      <c r="AO46" s="181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  <c r="BK46" s="739"/>
      <c r="BL46" s="739"/>
      <c r="BM46" s="739"/>
      <c r="BN46" s="739"/>
      <c r="BO46" s="739"/>
      <c r="BP46" s="739"/>
      <c r="BQ46" s="739"/>
      <c r="BR46" s="739"/>
      <c r="BS46" s="739"/>
      <c r="BT46" s="739"/>
      <c r="BU46" s="739"/>
      <c r="BV46" s="739"/>
      <c r="BW46" s="739"/>
      <c r="BX46" s="739"/>
    </row>
    <row r="47" spans="1:76" ht="14.25" customHeight="1">
      <c r="A47" s="121"/>
      <c r="B47" s="62" t="s">
        <v>666</v>
      </c>
      <c r="C47" s="121"/>
      <c r="D47" s="122"/>
      <c r="E47" s="735">
        <v>53793997.105320074</v>
      </c>
      <c r="F47" s="904">
        <v>100</v>
      </c>
      <c r="G47" s="735">
        <v>12952605.103305506</v>
      </c>
      <c r="H47" s="904">
        <f t="shared" si="7"/>
        <v>24.078160761964515</v>
      </c>
      <c r="I47" s="735">
        <v>9293135.5013891086</v>
      </c>
      <c r="J47" s="904">
        <f t="shared" si="7"/>
        <v>17.275413617609843</v>
      </c>
      <c r="K47" s="735">
        <v>14846289.944924807</v>
      </c>
      <c r="L47" s="904">
        <f t="shared" si="14"/>
        <v>27.598413845058094</v>
      </c>
      <c r="M47" s="735">
        <v>1602169.3037431512</v>
      </c>
      <c r="N47" s="904">
        <f t="shared" si="15"/>
        <v>2.978342175626695</v>
      </c>
      <c r="O47" s="735">
        <v>15099797.251957485</v>
      </c>
      <c r="P47" s="904">
        <f t="shared" si="16"/>
        <v>28.06966959974082</v>
      </c>
      <c r="Q47" s="99"/>
      <c r="R47" s="787"/>
      <c r="S47" s="540"/>
      <c r="T47" s="787"/>
      <c r="U47" s="787"/>
      <c r="V47" s="99"/>
      <c r="W47" s="787"/>
      <c r="X47" s="99"/>
      <c r="Y47" s="787"/>
      <c r="Z47" s="787"/>
      <c r="AA47" s="99"/>
      <c r="AB47" s="787"/>
      <c r="AC47" s="99"/>
      <c r="AD47" s="787"/>
      <c r="AE47" s="99"/>
      <c r="AF47" s="99"/>
      <c r="AG47" s="99"/>
      <c r="AH47" s="99"/>
      <c r="AI47" s="99"/>
      <c r="AJ47" s="788"/>
      <c r="AK47" s="181"/>
      <c r="AL47" s="181"/>
      <c r="AM47" s="181"/>
      <c r="AN47" s="181"/>
      <c r="AO47" s="181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  <c r="BM47" s="739"/>
      <c r="BN47" s="739"/>
      <c r="BO47" s="739"/>
      <c r="BP47" s="739"/>
      <c r="BQ47" s="739"/>
      <c r="BR47" s="739"/>
      <c r="BS47" s="739"/>
      <c r="BT47" s="739"/>
      <c r="BU47" s="739"/>
      <c r="BV47" s="739"/>
      <c r="BW47" s="739"/>
      <c r="BX47" s="739"/>
    </row>
    <row r="48" spans="1:76" ht="14.25" customHeight="1">
      <c r="A48" s="661"/>
      <c r="B48" s="62" t="s">
        <v>667</v>
      </c>
      <c r="C48" s="661"/>
      <c r="D48" s="122"/>
      <c r="E48" s="735">
        <v>86775319.81145443</v>
      </c>
      <c r="F48" s="904">
        <v>100</v>
      </c>
      <c r="G48" s="735">
        <v>24235764.265577178</v>
      </c>
      <c r="H48" s="904">
        <f t="shared" si="7"/>
        <v>27.929328659619685</v>
      </c>
      <c r="I48" s="735">
        <v>17143710.811118819</v>
      </c>
      <c r="J48" s="904">
        <f t="shared" si="7"/>
        <v>19.756436332782989</v>
      </c>
      <c r="K48" s="735">
        <v>26750976.185421083</v>
      </c>
      <c r="L48" s="904">
        <f t="shared" si="14"/>
        <v>30.827862396296151</v>
      </c>
      <c r="M48" s="735">
        <v>2774472.7899839166</v>
      </c>
      <c r="N48" s="904">
        <f t="shared" si="15"/>
        <v>3.1973063262829755</v>
      </c>
      <c r="O48" s="735">
        <v>15870395.759353453</v>
      </c>
      <c r="P48" s="904">
        <f t="shared" si="16"/>
        <v>18.289066285018226</v>
      </c>
      <c r="Q48" s="99"/>
      <c r="R48" s="787"/>
      <c r="S48" s="540"/>
      <c r="T48" s="787"/>
      <c r="U48" s="787"/>
      <c r="V48" s="99"/>
      <c r="W48" s="787"/>
      <c r="X48" s="99"/>
      <c r="Y48" s="787"/>
      <c r="Z48" s="787"/>
      <c r="AA48" s="99"/>
      <c r="AB48" s="787"/>
      <c r="AC48" s="99"/>
      <c r="AD48" s="787"/>
      <c r="AE48" s="99"/>
      <c r="AF48" s="99"/>
      <c r="AG48" s="99"/>
      <c r="AH48" s="99"/>
      <c r="AI48" s="99"/>
      <c r="AJ48" s="788"/>
      <c r="AK48" s="181"/>
      <c r="AL48" s="181"/>
      <c r="AM48" s="181"/>
      <c r="AN48" s="181"/>
      <c r="AO48" s="181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  <c r="BM48" s="739"/>
      <c r="BN48" s="739"/>
      <c r="BO48" s="739"/>
      <c r="BP48" s="739"/>
      <c r="BQ48" s="739"/>
      <c r="BR48" s="739"/>
      <c r="BS48" s="739"/>
      <c r="BT48" s="739"/>
      <c r="BU48" s="739"/>
      <c r="BV48" s="739"/>
      <c r="BW48" s="739"/>
      <c r="BX48" s="739"/>
    </row>
    <row r="49" spans="1:76" ht="14.25" customHeight="1">
      <c r="A49" s="661"/>
      <c r="B49" s="62" t="s">
        <v>668</v>
      </c>
      <c r="C49" s="661"/>
      <c r="D49" s="122"/>
      <c r="E49" s="735">
        <v>94371527.390478343</v>
      </c>
      <c r="F49" s="904">
        <v>100</v>
      </c>
      <c r="G49" s="735">
        <v>27099619.445297055</v>
      </c>
      <c r="H49" s="904">
        <f t="shared" si="7"/>
        <v>28.715885177070138</v>
      </c>
      <c r="I49" s="735">
        <v>19424056.92923265</v>
      </c>
      <c r="J49" s="904">
        <f t="shared" si="7"/>
        <v>20.582539528964379</v>
      </c>
      <c r="K49" s="735">
        <v>27727207.502147187</v>
      </c>
      <c r="L49" s="904">
        <f t="shared" si="14"/>
        <v>29.380903614520427</v>
      </c>
      <c r="M49" s="735">
        <v>4623275.4017507322</v>
      </c>
      <c r="N49" s="904">
        <f t="shared" si="15"/>
        <v>4.899015126269112</v>
      </c>
      <c r="O49" s="735">
        <v>15497368.112050716</v>
      </c>
      <c r="P49" s="904">
        <f t="shared" si="16"/>
        <v>16.421656553175943</v>
      </c>
      <c r="Q49" s="99"/>
      <c r="R49" s="787"/>
      <c r="S49" s="540"/>
      <c r="T49" s="787"/>
      <c r="U49" s="787"/>
      <c r="V49" s="99"/>
      <c r="W49" s="787"/>
      <c r="X49" s="99"/>
      <c r="Y49" s="787"/>
      <c r="Z49" s="787"/>
      <c r="AA49" s="99"/>
      <c r="AB49" s="787"/>
      <c r="AC49" s="99"/>
      <c r="AD49" s="787"/>
      <c r="AE49" s="99"/>
      <c r="AF49" s="99"/>
      <c r="AG49" s="99"/>
      <c r="AH49" s="99"/>
      <c r="AI49" s="99"/>
      <c r="AJ49" s="788"/>
      <c r="AK49" s="181"/>
      <c r="AL49" s="181"/>
      <c r="AM49" s="181"/>
      <c r="AN49" s="181"/>
      <c r="AO49" s="181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  <c r="BM49" s="739"/>
      <c r="BN49" s="739"/>
      <c r="BO49" s="739"/>
      <c r="BP49" s="739"/>
      <c r="BQ49" s="739"/>
      <c r="BR49" s="739"/>
      <c r="BS49" s="739"/>
      <c r="BT49" s="739"/>
      <c r="BU49" s="739"/>
      <c r="BV49" s="739"/>
      <c r="BW49" s="739"/>
      <c r="BX49" s="739"/>
    </row>
    <row r="50" spans="1:76" ht="14.25" customHeight="1">
      <c r="A50" s="661"/>
      <c r="B50" s="62" t="s">
        <v>669</v>
      </c>
      <c r="C50" s="661"/>
      <c r="D50" s="122"/>
      <c r="E50" s="735">
        <v>155420375.02777475</v>
      </c>
      <c r="F50" s="904">
        <v>100</v>
      </c>
      <c r="G50" s="735">
        <v>47494488.078621633</v>
      </c>
      <c r="H50" s="904">
        <f t="shared" si="7"/>
        <v>30.55872698166764</v>
      </c>
      <c r="I50" s="735">
        <v>32763444.185076781</v>
      </c>
      <c r="J50" s="904">
        <f t="shared" si="7"/>
        <v>21.080533475242042</v>
      </c>
      <c r="K50" s="735">
        <v>48116309.035516299</v>
      </c>
      <c r="L50" s="904">
        <f t="shared" si="14"/>
        <v>30.958816710432956</v>
      </c>
      <c r="M50" s="735">
        <v>7881474.0293015884</v>
      </c>
      <c r="N50" s="904">
        <f t="shared" si="15"/>
        <v>5.0710687243504022</v>
      </c>
      <c r="O50" s="735">
        <v>19164659.699258465</v>
      </c>
      <c r="P50" s="904">
        <f t="shared" si="16"/>
        <v>12.330854108306971</v>
      </c>
      <c r="Q50" s="99"/>
      <c r="R50" s="787"/>
      <c r="S50" s="540"/>
      <c r="T50" s="787"/>
      <c r="U50" s="787"/>
      <c r="V50" s="99"/>
      <c r="W50" s="787"/>
      <c r="X50" s="99"/>
      <c r="Y50" s="787"/>
      <c r="Z50" s="787"/>
      <c r="AA50" s="99"/>
      <c r="AB50" s="787"/>
      <c r="AC50" s="99"/>
      <c r="AD50" s="787"/>
      <c r="AE50" s="99"/>
      <c r="AF50" s="99"/>
      <c r="AG50" s="99"/>
      <c r="AH50" s="99"/>
      <c r="AI50" s="99"/>
      <c r="AJ50" s="788"/>
      <c r="AK50" s="181"/>
      <c r="AL50" s="181"/>
      <c r="AM50" s="181"/>
      <c r="AN50" s="181"/>
      <c r="AO50" s="181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  <c r="BM50" s="739"/>
      <c r="BN50" s="739"/>
      <c r="BO50" s="739"/>
      <c r="BP50" s="739"/>
      <c r="BQ50" s="739"/>
      <c r="BR50" s="739"/>
      <c r="BS50" s="739"/>
      <c r="BT50" s="739"/>
      <c r="BU50" s="739"/>
      <c r="BV50" s="739"/>
      <c r="BW50" s="739"/>
      <c r="BX50" s="739"/>
    </row>
    <row r="51" spans="1:76" ht="14.25" customHeight="1">
      <c r="A51" s="661"/>
      <c r="B51" s="62" t="s">
        <v>670</v>
      </c>
      <c r="C51" s="661"/>
      <c r="D51" s="122"/>
      <c r="E51" s="735">
        <v>57510489.173168957</v>
      </c>
      <c r="F51" s="904">
        <v>100</v>
      </c>
      <c r="G51" s="735">
        <v>23076789.304938864</v>
      </c>
      <c r="H51" s="904">
        <f t="shared" si="7"/>
        <v>40.126226774828325</v>
      </c>
      <c r="I51" s="735">
        <v>6562432.7470856979</v>
      </c>
      <c r="J51" s="904">
        <f t="shared" si="7"/>
        <v>11.41084494573791</v>
      </c>
      <c r="K51" s="735">
        <v>21171023.242430091</v>
      </c>
      <c r="L51" s="904">
        <f t="shared" si="14"/>
        <v>36.812455513432248</v>
      </c>
      <c r="M51" s="735">
        <v>1436972.8597142857</v>
      </c>
      <c r="N51" s="904">
        <f t="shared" si="15"/>
        <v>2.4986274336624725</v>
      </c>
      <c r="O51" s="735">
        <v>5263271.0190000199</v>
      </c>
      <c r="P51" s="904">
        <f t="shared" si="16"/>
        <v>9.1518453323390538</v>
      </c>
      <c r="Q51" s="99"/>
      <c r="R51" s="787"/>
      <c r="S51" s="540"/>
      <c r="T51" s="787"/>
      <c r="U51" s="787"/>
      <c r="V51" s="99"/>
      <c r="W51" s="787"/>
      <c r="X51" s="99"/>
      <c r="Y51" s="787"/>
      <c r="Z51" s="787"/>
      <c r="AA51" s="99"/>
      <c r="AB51" s="787"/>
      <c r="AC51" s="99"/>
      <c r="AD51" s="787"/>
      <c r="AE51" s="99"/>
      <c r="AF51" s="99"/>
      <c r="AG51" s="99"/>
      <c r="AH51" s="99"/>
      <c r="AI51" s="99"/>
      <c r="AJ51" s="181"/>
      <c r="AK51" s="181"/>
      <c r="AL51" s="181"/>
      <c r="AM51" s="181"/>
      <c r="AN51" s="181"/>
      <c r="AO51" s="181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  <c r="BM51" s="739"/>
      <c r="BN51" s="739"/>
      <c r="BO51" s="739"/>
      <c r="BP51" s="739"/>
      <c r="BQ51" s="739"/>
      <c r="BR51" s="739"/>
      <c r="BS51" s="739"/>
      <c r="BT51" s="739"/>
      <c r="BU51" s="739"/>
      <c r="BV51" s="739"/>
      <c r="BW51" s="739"/>
      <c r="BX51" s="739"/>
    </row>
    <row r="52" spans="1:76" ht="14.25" customHeight="1">
      <c r="A52" s="661"/>
      <c r="B52" s="62" t="s">
        <v>671</v>
      </c>
      <c r="C52" s="661"/>
      <c r="D52" s="122"/>
      <c r="E52" s="735">
        <v>58590544.554365605</v>
      </c>
      <c r="F52" s="904">
        <v>100</v>
      </c>
      <c r="G52" s="735">
        <v>19741156.361000001</v>
      </c>
      <c r="H52" s="904">
        <f t="shared" si="7"/>
        <v>33.693416764000837</v>
      </c>
      <c r="I52" s="735">
        <v>12870173.761428572</v>
      </c>
      <c r="J52" s="904">
        <f t="shared" si="7"/>
        <v>21.966298247128361</v>
      </c>
      <c r="K52" s="735">
        <v>14908821.559351837</v>
      </c>
      <c r="L52" s="904">
        <f t="shared" si="14"/>
        <v>25.445780838439013</v>
      </c>
      <c r="M52" s="735">
        <v>5082532.7420137711</v>
      </c>
      <c r="N52" s="904">
        <f t="shared" si="15"/>
        <v>8.6746637715540231</v>
      </c>
      <c r="O52" s="735">
        <v>5987860.1305714287</v>
      </c>
      <c r="P52" s="904">
        <f t="shared" si="16"/>
        <v>10.219840378877773</v>
      </c>
      <c r="Q52" s="99"/>
      <c r="R52" s="787"/>
      <c r="S52" s="540"/>
      <c r="T52" s="787"/>
      <c r="U52" s="787"/>
      <c r="V52" s="99"/>
      <c r="W52" s="787"/>
      <c r="X52" s="99"/>
      <c r="Y52" s="787"/>
      <c r="Z52" s="787"/>
      <c r="AA52" s="99"/>
      <c r="AB52" s="787"/>
      <c r="AC52" s="99"/>
      <c r="AD52" s="787"/>
      <c r="AE52" s="99"/>
      <c r="AF52" s="99"/>
      <c r="AG52" s="99"/>
      <c r="AH52" s="99"/>
      <c r="AI52" s="99"/>
      <c r="AJ52" s="181"/>
      <c r="AK52" s="181"/>
      <c r="AL52" s="181"/>
      <c r="AM52" s="181"/>
      <c r="AN52" s="181"/>
      <c r="AO52" s="181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  <c r="BM52" s="739"/>
      <c r="BN52" s="739"/>
      <c r="BO52" s="739"/>
      <c r="BP52" s="739"/>
      <c r="BQ52" s="739"/>
      <c r="BR52" s="739"/>
      <c r="BS52" s="739"/>
      <c r="BT52" s="739"/>
      <c r="BU52" s="739"/>
      <c r="BV52" s="739"/>
      <c r="BW52" s="739"/>
      <c r="BX52" s="739"/>
    </row>
    <row r="53" spans="1:76" ht="14.25" customHeight="1">
      <c r="A53" s="661"/>
      <c r="B53" s="62" t="s">
        <v>672</v>
      </c>
      <c r="C53" s="661"/>
      <c r="D53" s="122"/>
      <c r="E53" s="735">
        <v>108780897.95200001</v>
      </c>
      <c r="F53" s="904">
        <v>100</v>
      </c>
      <c r="G53" s="735">
        <v>44223986.468000002</v>
      </c>
      <c r="H53" s="904">
        <f t="shared" si="7"/>
        <v>40.654184053080719</v>
      </c>
      <c r="I53" s="735">
        <v>28354454.022000011</v>
      </c>
      <c r="J53" s="904">
        <f t="shared" si="7"/>
        <v>26.06565541912655</v>
      </c>
      <c r="K53" s="735">
        <v>23528977.620999996</v>
      </c>
      <c r="L53" s="904">
        <f t="shared" si="14"/>
        <v>21.629696080815812</v>
      </c>
      <c r="M53" s="735">
        <v>358167.04700000002</v>
      </c>
      <c r="N53" s="904">
        <f t="shared" si="15"/>
        <v>0.32925546097076952</v>
      </c>
      <c r="O53" s="735">
        <v>12315312.794</v>
      </c>
      <c r="P53" s="904">
        <f t="shared" si="16"/>
        <v>11.321208986006145</v>
      </c>
      <c r="Q53" s="99"/>
      <c r="R53" s="787"/>
      <c r="S53" s="540"/>
      <c r="T53" s="787"/>
      <c r="U53" s="787"/>
      <c r="V53" s="99"/>
      <c r="W53" s="787"/>
      <c r="X53" s="99"/>
      <c r="Y53" s="787"/>
      <c r="Z53" s="787"/>
      <c r="AA53" s="99"/>
      <c r="AB53" s="787"/>
      <c r="AC53" s="99"/>
      <c r="AD53" s="787"/>
      <c r="AE53" s="99"/>
      <c r="AF53" s="99"/>
      <c r="AG53" s="99"/>
      <c r="AH53" s="99"/>
      <c r="AI53" s="99"/>
      <c r="AJ53" s="181"/>
      <c r="AK53" s="181"/>
      <c r="AL53" s="181"/>
      <c r="AM53" s="181"/>
      <c r="AN53" s="181"/>
      <c r="AO53" s="181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  <c r="BM53" s="739"/>
      <c r="BN53" s="739"/>
      <c r="BO53" s="739"/>
      <c r="BP53" s="739"/>
      <c r="BQ53" s="739"/>
      <c r="BR53" s="739"/>
      <c r="BS53" s="739"/>
      <c r="BT53" s="739"/>
      <c r="BU53" s="739"/>
      <c r="BV53" s="739"/>
      <c r="BW53" s="739"/>
      <c r="BX53" s="739"/>
    </row>
    <row r="54" spans="1:76" ht="14.25" customHeight="1">
      <c r="A54" s="661"/>
      <c r="B54" s="62" t="s">
        <v>673</v>
      </c>
      <c r="C54" s="661"/>
      <c r="D54" s="122"/>
      <c r="E54" s="735">
        <v>68750372.325000003</v>
      </c>
      <c r="F54" s="904">
        <v>100</v>
      </c>
      <c r="G54" s="735">
        <v>14443394.662</v>
      </c>
      <c r="H54" s="904">
        <f t="shared" si="7"/>
        <v>21.008460279636747</v>
      </c>
      <c r="I54" s="735">
        <v>26235777.811000004</v>
      </c>
      <c r="J54" s="904">
        <f t="shared" si="7"/>
        <v>38.1609246957631</v>
      </c>
      <c r="K54" s="735">
        <v>21081291.118999999</v>
      </c>
      <c r="L54" s="904">
        <f t="shared" si="14"/>
        <v>30.663530110562203</v>
      </c>
      <c r="M54" s="735">
        <v>4417712.9019999998</v>
      </c>
      <c r="N54" s="904">
        <f t="shared" si="15"/>
        <v>6.4257294216769898</v>
      </c>
      <c r="O54" s="735">
        <v>2572195.8309999993</v>
      </c>
      <c r="P54" s="904">
        <f t="shared" si="16"/>
        <v>3.7413554923609635</v>
      </c>
      <c r="Q54" s="99"/>
      <c r="R54" s="787"/>
      <c r="S54" s="540"/>
      <c r="T54" s="787"/>
      <c r="U54" s="787"/>
      <c r="V54" s="99"/>
      <c r="W54" s="787"/>
      <c r="X54" s="99"/>
      <c r="Y54" s="787"/>
      <c r="Z54" s="787"/>
      <c r="AA54" s="99"/>
      <c r="AB54" s="787"/>
      <c r="AC54" s="99"/>
      <c r="AD54" s="787"/>
      <c r="AE54" s="99"/>
      <c r="AF54" s="99"/>
      <c r="AG54" s="99"/>
      <c r="AH54" s="99"/>
      <c r="AI54" s="99"/>
      <c r="AJ54" s="181"/>
      <c r="AK54" s="181"/>
      <c r="AL54" s="181"/>
      <c r="AM54" s="181"/>
      <c r="AN54" s="181"/>
      <c r="AO54" s="181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  <c r="BM54" s="739"/>
      <c r="BN54" s="739"/>
      <c r="BO54" s="739"/>
      <c r="BP54" s="739"/>
      <c r="BQ54" s="739"/>
      <c r="BR54" s="739"/>
      <c r="BS54" s="739"/>
      <c r="BT54" s="739"/>
      <c r="BU54" s="739"/>
      <c r="BV54" s="739"/>
      <c r="BW54" s="739"/>
      <c r="BX54" s="739"/>
    </row>
    <row r="55" spans="1:76" ht="14.25" customHeight="1">
      <c r="A55" s="1045" t="s">
        <v>675</v>
      </c>
      <c r="B55" s="1045"/>
      <c r="C55" s="1045"/>
      <c r="D55" s="2"/>
      <c r="E55" s="735"/>
      <c r="F55" s="905"/>
      <c r="G55" s="735"/>
      <c r="H55" s="906"/>
      <c r="I55" s="735"/>
      <c r="J55" s="906"/>
      <c r="K55" s="735"/>
      <c r="L55" s="906"/>
      <c r="M55" s="735"/>
      <c r="N55" s="906"/>
      <c r="O55" s="735"/>
      <c r="P55" s="906"/>
      <c r="Q55" s="99"/>
      <c r="R55" s="99"/>
      <c r="S55" s="540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81"/>
      <c r="AK55" s="181"/>
      <c r="AL55" s="181"/>
      <c r="AM55" s="181"/>
      <c r="AN55" s="181"/>
      <c r="AO55" s="181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  <c r="BM55" s="739"/>
      <c r="BN55" s="739"/>
      <c r="BO55" s="739"/>
      <c r="BP55" s="739"/>
      <c r="BQ55" s="739"/>
      <c r="BR55" s="739"/>
      <c r="BS55" s="739"/>
      <c r="BT55" s="739"/>
      <c r="BU55" s="739"/>
      <c r="BV55" s="739"/>
      <c r="BW55" s="739"/>
      <c r="BX55" s="739"/>
    </row>
    <row r="56" spans="1:76" ht="14.25" customHeight="1">
      <c r="A56" s="108"/>
      <c r="B56" s="62" t="s">
        <v>664</v>
      </c>
      <c r="C56" s="108"/>
      <c r="D56" s="123"/>
      <c r="E56" s="735">
        <v>20276842.989955105</v>
      </c>
      <c r="F56" s="904">
        <v>100</v>
      </c>
      <c r="G56" s="735">
        <v>3110372.9906974239</v>
      </c>
      <c r="H56" s="904">
        <f t="shared" si="7"/>
        <v>15.339532846598772</v>
      </c>
      <c r="I56" s="735">
        <v>3824305.4836497074</v>
      </c>
      <c r="J56" s="904">
        <f t="shared" si="7"/>
        <v>18.860458137118393</v>
      </c>
      <c r="K56" s="735">
        <v>6413813.9607150573</v>
      </c>
      <c r="L56" s="904">
        <f t="shared" ref="L56:L65" si="17">K56/$E56*100</f>
        <v>31.631225649339896</v>
      </c>
      <c r="M56" s="735">
        <v>190723.04799772039</v>
      </c>
      <c r="N56" s="904">
        <f t="shared" ref="N56:N65" si="18">M56/$E56*100</f>
        <v>0.94059537814738825</v>
      </c>
      <c r="O56" s="735">
        <v>6737627.5068951882</v>
      </c>
      <c r="P56" s="904">
        <f t="shared" ref="P56:P65" si="19">O56/$E56*100</f>
        <v>33.228187988795518</v>
      </c>
      <c r="Q56" s="99"/>
      <c r="R56" s="787"/>
      <c r="S56" s="540"/>
      <c r="T56" s="787"/>
      <c r="U56" s="787"/>
      <c r="V56" s="99"/>
      <c r="W56" s="787"/>
      <c r="X56" s="99"/>
      <c r="Y56" s="787"/>
      <c r="Z56" s="787"/>
      <c r="AA56" s="99"/>
      <c r="AB56" s="787"/>
      <c r="AC56" s="99"/>
      <c r="AD56" s="787"/>
      <c r="AE56" s="99"/>
      <c r="AF56" s="99"/>
      <c r="AG56" s="99"/>
      <c r="AH56" s="99"/>
      <c r="AI56" s="99"/>
      <c r="AJ56" s="181"/>
      <c r="AK56" s="181"/>
      <c r="AL56" s="181"/>
      <c r="AM56" s="181"/>
      <c r="AN56" s="181"/>
      <c r="AO56" s="181"/>
    </row>
    <row r="57" spans="1:76" ht="14.25" customHeight="1">
      <c r="A57" s="6"/>
      <c r="B57" s="62" t="s">
        <v>665</v>
      </c>
      <c r="C57" s="6"/>
      <c r="D57" s="2"/>
      <c r="E57" s="735">
        <v>23898832.623454917</v>
      </c>
      <c r="F57" s="904">
        <v>100</v>
      </c>
      <c r="G57" s="735">
        <v>3139201.5924797296</v>
      </c>
      <c r="H57" s="904">
        <f t="shared" si="7"/>
        <v>13.135376283604907</v>
      </c>
      <c r="I57" s="735">
        <v>5651160.4085122952</v>
      </c>
      <c r="J57" s="904">
        <f t="shared" si="7"/>
        <v>23.646177608550232</v>
      </c>
      <c r="K57" s="735">
        <v>8436418.119354181</v>
      </c>
      <c r="L57" s="904">
        <f t="shared" si="17"/>
        <v>35.300544810186537</v>
      </c>
      <c r="M57" s="735">
        <v>1006362.5179403858</v>
      </c>
      <c r="N57" s="904">
        <f t="shared" si="18"/>
        <v>4.2109275118012093</v>
      </c>
      <c r="O57" s="735">
        <v>5665689.9851683313</v>
      </c>
      <c r="P57" s="904">
        <f t="shared" si="19"/>
        <v>23.706973785857137</v>
      </c>
      <c r="Q57" s="99"/>
      <c r="R57" s="787"/>
      <c r="S57" s="540"/>
      <c r="T57" s="787"/>
      <c r="U57" s="787"/>
      <c r="V57" s="99"/>
      <c r="W57" s="787"/>
      <c r="X57" s="99"/>
      <c r="Y57" s="787"/>
      <c r="Z57" s="787"/>
      <c r="AA57" s="99"/>
      <c r="AB57" s="787"/>
      <c r="AC57" s="99"/>
      <c r="AD57" s="787"/>
      <c r="AE57" s="99"/>
      <c r="AF57" s="99"/>
      <c r="AG57" s="99"/>
      <c r="AH57" s="99"/>
      <c r="AI57" s="99"/>
      <c r="AJ57" s="181"/>
      <c r="AK57" s="181"/>
      <c r="AL57" s="181"/>
      <c r="AM57" s="181"/>
      <c r="AN57" s="181"/>
      <c r="AO57" s="181"/>
      <c r="AP57" s="739"/>
      <c r="AQ57" s="739"/>
      <c r="AR57" s="739"/>
      <c r="AS57" s="739"/>
      <c r="AT57" s="739"/>
      <c r="AU57" s="739"/>
      <c r="AV57" s="739"/>
      <c r="AW57" s="739"/>
      <c r="AX57" s="739"/>
      <c r="AY57" s="739"/>
      <c r="AZ57" s="739"/>
      <c r="BA57" s="739"/>
      <c r="BB57" s="739"/>
      <c r="BC57" s="739"/>
      <c r="BD57" s="739"/>
      <c r="BE57" s="739"/>
      <c r="BF57" s="739"/>
      <c r="BG57" s="739"/>
      <c r="BH57" s="739"/>
      <c r="BI57" s="739"/>
      <c r="BJ57" s="739"/>
      <c r="BK57" s="739"/>
      <c r="BL57" s="739"/>
      <c r="BM57" s="739"/>
      <c r="BN57" s="739"/>
      <c r="BO57" s="739"/>
      <c r="BP57" s="739"/>
      <c r="BQ57" s="739"/>
      <c r="BR57" s="739"/>
      <c r="BS57" s="739"/>
      <c r="BT57" s="739"/>
      <c r="BU57" s="739"/>
      <c r="BV57" s="739"/>
      <c r="BW57" s="739"/>
      <c r="BX57" s="739"/>
    </row>
    <row r="58" spans="1:76" ht="14.25" customHeight="1">
      <c r="A58" s="661"/>
      <c r="B58" s="62" t="s">
        <v>666</v>
      </c>
      <c r="C58" s="661"/>
      <c r="D58" s="122"/>
      <c r="E58" s="735">
        <v>39740307.486884341</v>
      </c>
      <c r="F58" s="904">
        <v>100</v>
      </c>
      <c r="G58" s="735">
        <v>5136678.8542980142</v>
      </c>
      <c r="H58" s="904">
        <f t="shared" si="7"/>
        <v>12.925614267059442</v>
      </c>
      <c r="I58" s="735">
        <v>9336458.7982596103</v>
      </c>
      <c r="J58" s="904">
        <f t="shared" si="7"/>
        <v>23.493675285076645</v>
      </c>
      <c r="K58" s="735">
        <v>14365098.221438073</v>
      </c>
      <c r="L58" s="904">
        <f t="shared" si="17"/>
        <v>36.147425950790755</v>
      </c>
      <c r="M58" s="735">
        <v>732614.97315837303</v>
      </c>
      <c r="N58" s="904">
        <f t="shared" si="18"/>
        <v>1.8435060508783456</v>
      </c>
      <c r="O58" s="735">
        <v>10169456.639730291</v>
      </c>
      <c r="P58" s="904">
        <f t="shared" si="19"/>
        <v>25.58977844619486</v>
      </c>
      <c r="Q58" s="99"/>
      <c r="R58" s="787"/>
      <c r="S58" s="540"/>
      <c r="T58" s="787"/>
      <c r="U58" s="787"/>
      <c r="V58" s="99"/>
      <c r="W58" s="787"/>
      <c r="X58" s="99"/>
      <c r="Y58" s="787"/>
      <c r="Z58" s="787"/>
      <c r="AA58" s="99"/>
      <c r="AB58" s="787"/>
      <c r="AC58" s="99"/>
      <c r="AD58" s="787"/>
      <c r="AE58" s="99"/>
      <c r="AF58" s="99"/>
      <c r="AG58" s="99"/>
      <c r="AH58" s="99"/>
      <c r="AI58" s="99"/>
      <c r="AJ58" s="181"/>
      <c r="AK58" s="181"/>
      <c r="AL58" s="181"/>
      <c r="AM58" s="181"/>
      <c r="AN58" s="181"/>
      <c r="AO58" s="181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  <c r="BM58" s="739"/>
      <c r="BN58" s="739"/>
      <c r="BO58" s="739"/>
      <c r="BP58" s="739"/>
      <c r="BQ58" s="739"/>
      <c r="BR58" s="739"/>
      <c r="BS58" s="739"/>
      <c r="BT58" s="739"/>
      <c r="BU58" s="739"/>
      <c r="BV58" s="739"/>
      <c r="BW58" s="739"/>
      <c r="BX58" s="739"/>
    </row>
    <row r="59" spans="1:76" ht="14.25" customHeight="1">
      <c r="A59" s="661"/>
      <c r="B59" s="62" t="s">
        <v>667</v>
      </c>
      <c r="C59" s="661"/>
      <c r="D59" s="122"/>
      <c r="E59" s="735">
        <v>64010392.148951948</v>
      </c>
      <c r="F59" s="904">
        <v>100</v>
      </c>
      <c r="G59" s="735">
        <v>16431306.331532191</v>
      </c>
      <c r="H59" s="904">
        <f t="shared" si="7"/>
        <v>25.669747957951266</v>
      </c>
      <c r="I59" s="735">
        <v>11200121.707314862</v>
      </c>
      <c r="J59" s="904">
        <f t="shared" si="7"/>
        <v>17.497348994913544</v>
      </c>
      <c r="K59" s="735">
        <v>18265593.646888819</v>
      </c>
      <c r="L59" s="904">
        <f t="shared" si="17"/>
        <v>28.535356578326919</v>
      </c>
      <c r="M59" s="735">
        <v>3801684.0775782932</v>
      </c>
      <c r="N59" s="904">
        <f t="shared" si="18"/>
        <v>5.9391669851542046</v>
      </c>
      <c r="O59" s="735">
        <v>14311686.385637796</v>
      </c>
      <c r="P59" s="904">
        <f t="shared" si="19"/>
        <v>22.35837948365408</v>
      </c>
      <c r="Q59" s="99"/>
      <c r="R59" s="787"/>
      <c r="S59" s="540"/>
      <c r="T59" s="787"/>
      <c r="U59" s="787"/>
      <c r="V59" s="99"/>
      <c r="W59" s="787"/>
      <c r="X59" s="99"/>
      <c r="Y59" s="787"/>
      <c r="Z59" s="787"/>
      <c r="AA59" s="99"/>
      <c r="AB59" s="787"/>
      <c r="AC59" s="99"/>
      <c r="AD59" s="787"/>
      <c r="AE59" s="99"/>
      <c r="AF59" s="99"/>
      <c r="AG59" s="99"/>
      <c r="AH59" s="99"/>
      <c r="AI59" s="99"/>
      <c r="AJ59" s="181"/>
      <c r="AK59" s="181"/>
      <c r="AL59" s="181"/>
      <c r="AM59" s="181"/>
      <c r="AN59" s="181"/>
      <c r="AO59" s="181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  <c r="BP59" s="739"/>
      <c r="BQ59" s="739"/>
      <c r="BR59" s="739"/>
      <c r="BS59" s="739"/>
      <c r="BT59" s="739"/>
      <c r="BU59" s="739"/>
      <c r="BV59" s="739"/>
      <c r="BW59" s="739"/>
      <c r="BX59" s="739"/>
    </row>
    <row r="60" spans="1:76" ht="14.25" customHeight="1">
      <c r="A60" s="661"/>
      <c r="B60" s="62" t="s">
        <v>668</v>
      </c>
      <c r="C60" s="661"/>
      <c r="D60" s="122"/>
      <c r="E60" s="735">
        <v>58936784.412055336</v>
      </c>
      <c r="F60" s="904">
        <v>100</v>
      </c>
      <c r="G60" s="735">
        <v>18563109.570571363</v>
      </c>
      <c r="H60" s="904">
        <f t="shared" si="7"/>
        <v>31.496644677435668</v>
      </c>
      <c r="I60" s="735">
        <v>10028611.033102805</v>
      </c>
      <c r="J60" s="904">
        <f t="shared" si="7"/>
        <v>17.015877491700216</v>
      </c>
      <c r="K60" s="735">
        <v>15665154.538068954</v>
      </c>
      <c r="L60" s="904">
        <f t="shared" si="17"/>
        <v>26.579588103324987</v>
      </c>
      <c r="M60" s="735">
        <v>2174320.183150813</v>
      </c>
      <c r="N60" s="904">
        <f t="shared" si="18"/>
        <v>3.6892412859668378</v>
      </c>
      <c r="O60" s="735">
        <v>12505589.087161412</v>
      </c>
      <c r="P60" s="904">
        <f t="shared" si="19"/>
        <v>21.218648441572309</v>
      </c>
      <c r="Q60" s="99"/>
      <c r="R60" s="787"/>
      <c r="S60" s="540"/>
      <c r="T60" s="787"/>
      <c r="U60" s="787"/>
      <c r="V60" s="99"/>
      <c r="W60" s="787"/>
      <c r="X60" s="99"/>
      <c r="Y60" s="787"/>
      <c r="Z60" s="787"/>
      <c r="AA60" s="99"/>
      <c r="AB60" s="787"/>
      <c r="AC60" s="99"/>
      <c r="AD60" s="787"/>
      <c r="AE60" s="99"/>
      <c r="AF60" s="99"/>
      <c r="AG60" s="99"/>
      <c r="AH60" s="99"/>
      <c r="AI60" s="99"/>
      <c r="AJ60" s="181"/>
      <c r="AK60" s="181"/>
      <c r="AL60" s="181"/>
      <c r="AM60" s="181"/>
      <c r="AN60" s="181"/>
      <c r="AO60" s="181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  <c r="BN60" s="739"/>
      <c r="BO60" s="739"/>
      <c r="BP60" s="739"/>
      <c r="BQ60" s="739"/>
      <c r="BR60" s="739"/>
      <c r="BS60" s="739"/>
      <c r="BT60" s="739"/>
      <c r="BU60" s="739"/>
      <c r="BV60" s="739"/>
      <c r="BW60" s="739"/>
      <c r="BX60" s="739"/>
    </row>
    <row r="61" spans="1:76" ht="14.25" customHeight="1">
      <c r="A61" s="661"/>
      <c r="B61" s="62" t="s">
        <v>669</v>
      </c>
      <c r="C61" s="661"/>
      <c r="D61" s="122"/>
      <c r="E61" s="735">
        <v>121046960.88346618</v>
      </c>
      <c r="F61" s="904">
        <v>100</v>
      </c>
      <c r="G61" s="735">
        <v>42003459.381478816</v>
      </c>
      <c r="H61" s="904">
        <f t="shared" si="7"/>
        <v>34.700135447362626</v>
      </c>
      <c r="I61" s="735">
        <v>24526774.942962904</v>
      </c>
      <c r="J61" s="904">
        <f t="shared" si="7"/>
        <v>20.262198046075039</v>
      </c>
      <c r="K61" s="735">
        <v>37404158.135741822</v>
      </c>
      <c r="L61" s="904">
        <f t="shared" si="17"/>
        <v>30.900534687319738</v>
      </c>
      <c r="M61" s="735">
        <v>4973672.8168274732</v>
      </c>
      <c r="N61" s="904">
        <f t="shared" si="18"/>
        <v>4.1088787199008703</v>
      </c>
      <c r="O61" s="735">
        <v>12138895.60645514</v>
      </c>
      <c r="P61" s="904">
        <f t="shared" si="19"/>
        <v>10.028253099341706</v>
      </c>
      <c r="Q61" s="99"/>
      <c r="R61" s="787"/>
      <c r="S61" s="540"/>
      <c r="T61" s="787"/>
      <c r="U61" s="787"/>
      <c r="V61" s="99"/>
      <c r="W61" s="787"/>
      <c r="X61" s="99"/>
      <c r="Y61" s="787"/>
      <c r="Z61" s="787"/>
      <c r="AA61" s="99"/>
      <c r="AB61" s="787"/>
      <c r="AC61" s="99"/>
      <c r="AD61" s="787"/>
      <c r="AE61" s="99"/>
      <c r="AF61" s="99"/>
      <c r="AG61" s="99"/>
      <c r="AH61" s="99"/>
      <c r="AI61" s="99"/>
      <c r="AJ61" s="181"/>
      <c r="AK61" s="181"/>
      <c r="AL61" s="181"/>
      <c r="AM61" s="181"/>
      <c r="AN61" s="181"/>
      <c r="AO61" s="181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  <c r="BM61" s="739"/>
      <c r="BN61" s="739"/>
      <c r="BO61" s="739"/>
      <c r="BP61" s="739"/>
      <c r="BQ61" s="739"/>
      <c r="BR61" s="739"/>
      <c r="BS61" s="739"/>
      <c r="BT61" s="739"/>
      <c r="BU61" s="739"/>
      <c r="BV61" s="739"/>
      <c r="BW61" s="739"/>
      <c r="BX61" s="739"/>
    </row>
    <row r="62" spans="1:76" ht="14.25" customHeight="1">
      <c r="A62" s="661"/>
      <c r="B62" s="62" t="s">
        <v>670</v>
      </c>
      <c r="C62" s="661"/>
      <c r="D62" s="122"/>
      <c r="E62" s="735">
        <v>51810792.205319613</v>
      </c>
      <c r="F62" s="904">
        <v>100</v>
      </c>
      <c r="G62" s="735">
        <v>13465659.091710171</v>
      </c>
      <c r="H62" s="904">
        <f t="shared" si="7"/>
        <v>25.990066004680006</v>
      </c>
      <c r="I62" s="735">
        <v>10937999.734725773</v>
      </c>
      <c r="J62" s="904">
        <f t="shared" si="7"/>
        <v>21.111431169359204</v>
      </c>
      <c r="K62" s="735">
        <v>15274755.504073596</v>
      </c>
      <c r="L62" s="904">
        <f t="shared" si="17"/>
        <v>29.48180263976986</v>
      </c>
      <c r="M62" s="735">
        <v>3406842.925961595</v>
      </c>
      <c r="N62" s="904">
        <f t="shared" si="18"/>
        <v>6.5755468715102978</v>
      </c>
      <c r="O62" s="735">
        <v>8725534.9488484841</v>
      </c>
      <c r="P62" s="904">
        <f t="shared" si="19"/>
        <v>16.841153314680643</v>
      </c>
      <c r="Q62" s="99"/>
      <c r="R62" s="787"/>
      <c r="S62" s="540"/>
      <c r="T62" s="787"/>
      <c r="U62" s="787"/>
      <c r="V62" s="99"/>
      <c r="W62" s="787"/>
      <c r="X62" s="99"/>
      <c r="Y62" s="787"/>
      <c r="Z62" s="787"/>
      <c r="AA62" s="99"/>
      <c r="AB62" s="787"/>
      <c r="AC62" s="99"/>
      <c r="AD62" s="787"/>
      <c r="AE62" s="99"/>
      <c r="AF62" s="99"/>
      <c r="AG62" s="99"/>
      <c r="AH62" s="99"/>
      <c r="AI62" s="99"/>
      <c r="AJ62" s="181"/>
      <c r="AK62" s="181"/>
      <c r="AL62" s="181"/>
      <c r="AM62" s="181"/>
      <c r="AN62" s="181"/>
      <c r="AO62" s="181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  <c r="BM62" s="739"/>
      <c r="BN62" s="739"/>
      <c r="BO62" s="739"/>
      <c r="BP62" s="739"/>
      <c r="BQ62" s="739"/>
      <c r="BR62" s="739"/>
      <c r="BS62" s="739"/>
      <c r="BT62" s="739"/>
      <c r="BU62" s="739"/>
      <c r="BV62" s="739"/>
      <c r="BW62" s="739"/>
      <c r="BX62" s="739"/>
    </row>
    <row r="63" spans="1:76" ht="14.25" customHeight="1">
      <c r="A63" s="661"/>
      <c r="B63" s="62" t="s">
        <v>671</v>
      </c>
      <c r="C63" s="661"/>
      <c r="D63" s="122"/>
      <c r="E63" s="735">
        <v>64434410.079864204</v>
      </c>
      <c r="F63" s="904">
        <v>100</v>
      </c>
      <c r="G63" s="735">
        <v>23659161.546114367</v>
      </c>
      <c r="H63" s="904">
        <f t="shared" si="7"/>
        <v>36.718209287226593</v>
      </c>
      <c r="I63" s="735">
        <v>10588389.025351616</v>
      </c>
      <c r="J63" s="904">
        <f t="shared" si="7"/>
        <v>16.432817515094307</v>
      </c>
      <c r="K63" s="735">
        <v>22011128.571411975</v>
      </c>
      <c r="L63" s="904">
        <f t="shared" si="17"/>
        <v>34.160518493348427</v>
      </c>
      <c r="M63" s="735">
        <v>2136239.834137057</v>
      </c>
      <c r="N63" s="904">
        <f t="shared" si="18"/>
        <v>3.3153711370822863</v>
      </c>
      <c r="O63" s="735">
        <v>6039491.1028491976</v>
      </c>
      <c r="P63" s="904">
        <f t="shared" si="19"/>
        <v>9.3730835672483988</v>
      </c>
      <c r="Q63" s="99"/>
      <c r="R63" s="787"/>
      <c r="S63" s="540"/>
      <c r="T63" s="787"/>
      <c r="U63" s="787"/>
      <c r="V63" s="99"/>
      <c r="W63" s="787"/>
      <c r="X63" s="99"/>
      <c r="Y63" s="787"/>
      <c r="Z63" s="787"/>
      <c r="AA63" s="99"/>
      <c r="AB63" s="787"/>
      <c r="AC63" s="99"/>
      <c r="AD63" s="787"/>
      <c r="AE63" s="99"/>
      <c r="AF63" s="99"/>
      <c r="AG63" s="99"/>
      <c r="AH63" s="99"/>
      <c r="AI63" s="99"/>
      <c r="AJ63" s="181"/>
      <c r="AK63" s="181"/>
      <c r="AL63" s="181"/>
      <c r="AM63" s="181"/>
      <c r="AN63" s="181"/>
      <c r="AO63" s="181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  <c r="BM63" s="739"/>
      <c r="BN63" s="739"/>
      <c r="BO63" s="739"/>
      <c r="BP63" s="739"/>
      <c r="BQ63" s="739"/>
      <c r="BR63" s="739"/>
      <c r="BS63" s="739"/>
      <c r="BT63" s="739"/>
      <c r="BU63" s="739"/>
      <c r="BV63" s="739"/>
      <c r="BW63" s="739"/>
      <c r="BX63" s="739"/>
    </row>
    <row r="64" spans="1:76" s="108" customFormat="1" ht="14.25" customHeight="1">
      <c r="A64" s="661"/>
      <c r="B64" s="62" t="s">
        <v>672</v>
      </c>
      <c r="C64" s="661"/>
      <c r="D64" s="122"/>
      <c r="E64" s="735">
        <v>93966038.365153238</v>
      </c>
      <c r="F64" s="904">
        <v>100</v>
      </c>
      <c r="G64" s="735">
        <v>38902987.843423463</v>
      </c>
      <c r="H64" s="904">
        <f t="shared" si="7"/>
        <v>41.401115254264468</v>
      </c>
      <c r="I64" s="735">
        <v>16153067.735408198</v>
      </c>
      <c r="J64" s="904">
        <f t="shared" si="7"/>
        <v>17.190325373340919</v>
      </c>
      <c r="K64" s="735">
        <v>25587222.711040605</v>
      </c>
      <c r="L64" s="904">
        <f t="shared" si="17"/>
        <v>27.230287831874243</v>
      </c>
      <c r="M64" s="735">
        <v>4344462.6168709146</v>
      </c>
      <c r="N64" s="904">
        <f t="shared" si="18"/>
        <v>4.6234391621239546</v>
      </c>
      <c r="O64" s="735">
        <v>8978297.4584100507</v>
      </c>
      <c r="P64" s="904">
        <f t="shared" si="19"/>
        <v>9.5548323783964069</v>
      </c>
      <c r="Q64" s="99"/>
      <c r="R64" s="787"/>
      <c r="S64" s="540"/>
      <c r="T64" s="787"/>
      <c r="U64" s="787"/>
      <c r="V64" s="99"/>
      <c r="W64" s="787"/>
      <c r="X64" s="99"/>
      <c r="Y64" s="787"/>
      <c r="Z64" s="787"/>
      <c r="AA64" s="99"/>
      <c r="AB64" s="787"/>
      <c r="AC64" s="99"/>
      <c r="AD64" s="787"/>
      <c r="AE64" s="99"/>
      <c r="AF64" s="99"/>
      <c r="AG64" s="99"/>
      <c r="AH64" s="99"/>
      <c r="AI64" s="99"/>
      <c r="AJ64" s="181"/>
      <c r="AK64" s="181"/>
      <c r="AL64" s="181"/>
      <c r="AM64" s="181"/>
      <c r="AN64" s="181"/>
      <c r="AO64" s="181"/>
      <c r="AP64" s="755"/>
      <c r="AQ64" s="755"/>
      <c r="AR64" s="755"/>
      <c r="AS64" s="755"/>
      <c r="AT64" s="755"/>
      <c r="AU64" s="755"/>
      <c r="AV64" s="755"/>
      <c r="AW64" s="755"/>
      <c r="AX64" s="755"/>
      <c r="AY64" s="755"/>
      <c r="AZ64" s="755"/>
      <c r="BA64" s="755"/>
      <c r="BB64" s="755"/>
      <c r="BC64" s="755"/>
      <c r="BD64" s="755"/>
      <c r="BE64" s="755"/>
      <c r="BF64" s="755"/>
      <c r="BG64" s="755"/>
      <c r="BH64" s="755"/>
      <c r="BI64" s="755"/>
      <c r="BJ64" s="755"/>
      <c r="BK64" s="755"/>
      <c r="BL64" s="755"/>
      <c r="BM64" s="755"/>
      <c r="BN64" s="755"/>
      <c r="BO64" s="755"/>
      <c r="BP64" s="755"/>
      <c r="BQ64" s="755"/>
      <c r="BR64" s="755"/>
      <c r="BS64" s="755"/>
      <c r="BT64" s="755"/>
      <c r="BU64" s="755"/>
      <c r="BV64" s="755"/>
      <c r="BW64" s="755"/>
      <c r="BX64" s="755"/>
    </row>
    <row r="65" spans="1:76" ht="14.25" customHeight="1" thickBot="1">
      <c r="A65" s="662"/>
      <c r="B65" s="63" t="s">
        <v>673</v>
      </c>
      <c r="C65" s="662"/>
      <c r="D65" s="124"/>
      <c r="E65" s="751">
        <v>187926027.84299996</v>
      </c>
      <c r="F65" s="907">
        <v>100</v>
      </c>
      <c r="G65" s="751">
        <v>62518366.346000008</v>
      </c>
      <c r="H65" s="907">
        <f t="shared" si="7"/>
        <v>33.267539927055793</v>
      </c>
      <c r="I65" s="751">
        <v>58235559.018000007</v>
      </c>
      <c r="J65" s="907">
        <f t="shared" si="7"/>
        <v>30.988554212752291</v>
      </c>
      <c r="K65" s="751">
        <v>44596440.205000013</v>
      </c>
      <c r="L65" s="907">
        <f t="shared" si="17"/>
        <v>23.730848098517495</v>
      </c>
      <c r="M65" s="751">
        <v>6548583.4869999997</v>
      </c>
      <c r="N65" s="907">
        <f t="shared" si="18"/>
        <v>3.484660194313753</v>
      </c>
      <c r="O65" s="751">
        <v>16027078.786999999</v>
      </c>
      <c r="P65" s="907">
        <f t="shared" si="19"/>
        <v>8.5283975673606989</v>
      </c>
      <c r="Q65" s="100"/>
      <c r="R65" s="791"/>
      <c r="S65" s="100"/>
      <c r="T65" s="791"/>
      <c r="U65" s="791"/>
      <c r="V65" s="100"/>
      <c r="W65" s="791"/>
      <c r="X65" s="100"/>
      <c r="Y65" s="791"/>
      <c r="Z65" s="791"/>
      <c r="AA65" s="100"/>
      <c r="AB65" s="791"/>
      <c r="AC65" s="100"/>
      <c r="AD65" s="791"/>
      <c r="AE65" s="100"/>
      <c r="AF65" s="100"/>
      <c r="AG65" s="100"/>
      <c r="AH65" s="100"/>
      <c r="AI65" s="100"/>
      <c r="AJ65" s="181"/>
      <c r="AK65" s="181"/>
      <c r="AL65" s="181"/>
      <c r="AM65" s="181"/>
      <c r="AN65" s="181"/>
      <c r="AO65" s="181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39"/>
      <c r="BC65" s="739"/>
      <c r="BD65" s="739"/>
      <c r="BE65" s="739"/>
      <c r="BF65" s="739"/>
      <c r="BG65" s="739"/>
      <c r="BH65" s="739"/>
      <c r="BI65" s="739"/>
      <c r="BJ65" s="739"/>
      <c r="BK65" s="739"/>
      <c r="BL65" s="739"/>
      <c r="BM65" s="739"/>
      <c r="BN65" s="739"/>
      <c r="BO65" s="739"/>
      <c r="BP65" s="739"/>
      <c r="BQ65" s="739"/>
      <c r="BR65" s="739"/>
      <c r="BS65" s="739"/>
      <c r="BT65" s="739"/>
      <c r="BU65" s="739"/>
      <c r="BV65" s="739"/>
      <c r="BW65" s="739"/>
      <c r="BX65" s="739"/>
    </row>
    <row r="66" spans="1:76" s="520" customFormat="1" ht="14.25">
      <c r="A66" s="519" t="s">
        <v>1282</v>
      </c>
      <c r="D66" s="521"/>
      <c r="F66" s="522"/>
      <c r="H66" s="523"/>
      <c r="J66" s="523"/>
      <c r="L66" s="523"/>
      <c r="N66" s="523"/>
      <c r="P66" s="523"/>
      <c r="Q66" s="524"/>
    </row>
    <row r="67" spans="1:76" s="526" customFormat="1" ht="14.25">
      <c r="A67" s="525" t="s">
        <v>676</v>
      </c>
      <c r="D67" s="202"/>
      <c r="H67" s="527"/>
      <c r="Q67" s="524"/>
      <c r="R67" s="520"/>
      <c r="S67" s="520"/>
      <c r="T67" s="520"/>
      <c r="U67" s="520"/>
      <c r="V67" s="520"/>
    </row>
    <row r="68" spans="1:76" s="520" customFormat="1" ht="14.25">
      <c r="A68" s="1193" t="s">
        <v>1246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L68" s="522"/>
      <c r="N68" s="522"/>
      <c r="P68" s="522"/>
      <c r="Q68" s="526"/>
      <c r="R68" s="526"/>
      <c r="S68" s="526"/>
      <c r="T68" s="526"/>
      <c r="U68" s="526"/>
      <c r="V68" s="526"/>
    </row>
  </sheetData>
  <mergeCells count="33">
    <mergeCell ref="A1:J1"/>
    <mergeCell ref="A55:C55"/>
    <mergeCell ref="A26:C26"/>
    <mergeCell ref="A8:C8"/>
    <mergeCell ref="A7:C7"/>
    <mergeCell ref="A17:C17"/>
    <mergeCell ref="A44:C44"/>
    <mergeCell ref="A33:C33"/>
    <mergeCell ref="A18:C18"/>
    <mergeCell ref="A9:C9"/>
    <mergeCell ref="A12:C12"/>
    <mergeCell ref="A11:C11"/>
    <mergeCell ref="A10:C10"/>
    <mergeCell ref="A16:C16"/>
    <mergeCell ref="A13:C13"/>
    <mergeCell ref="A25:C25"/>
    <mergeCell ref="A68:J68"/>
    <mergeCell ref="A19:C19"/>
    <mergeCell ref="M3:N4"/>
    <mergeCell ref="A14:C14"/>
    <mergeCell ref="A3:C5"/>
    <mergeCell ref="A6:C6"/>
    <mergeCell ref="A15:C15"/>
    <mergeCell ref="A22:C22"/>
    <mergeCell ref="A20:C20"/>
    <mergeCell ref="A21:C21"/>
    <mergeCell ref="A24:C24"/>
    <mergeCell ref="A23:C23"/>
    <mergeCell ref="O3:P4"/>
    <mergeCell ref="E3:F4"/>
    <mergeCell ref="G3:H4"/>
    <mergeCell ref="I3:J4"/>
    <mergeCell ref="K3:L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0" max="5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64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5" width="14.28515625" style="758" customWidth="1"/>
    <col min="6" max="6" width="13.7109375" style="758" customWidth="1"/>
    <col min="7" max="7" width="18.5703125" style="758" customWidth="1"/>
    <col min="8" max="8" width="17.7109375" style="758" customWidth="1"/>
    <col min="9" max="14" width="13.85546875" style="758" customWidth="1"/>
    <col min="15" max="15" width="14.140625" style="758" bestFit="1" customWidth="1"/>
    <col min="16" max="16" width="16.140625" style="758" bestFit="1" customWidth="1"/>
    <col min="17" max="17" width="15.42578125" style="758" bestFit="1" customWidth="1"/>
    <col min="18" max="19" width="12.85546875" style="758" bestFit="1" customWidth="1"/>
    <col min="20" max="20" width="15.42578125" style="758" bestFit="1" customWidth="1"/>
    <col min="21" max="16384" width="9.140625" style="758"/>
  </cols>
  <sheetData>
    <row r="1" spans="1:20" s="129" customFormat="1" ht="35.1" customHeight="1">
      <c r="A1" s="128"/>
      <c r="B1" s="128"/>
      <c r="C1" s="128"/>
      <c r="D1" s="128"/>
      <c r="E1" s="191"/>
      <c r="F1" s="191"/>
      <c r="G1" s="191"/>
      <c r="H1" s="192" t="s">
        <v>526</v>
      </c>
      <c r="I1" s="645" t="s">
        <v>269</v>
      </c>
      <c r="J1" s="191"/>
      <c r="K1" s="191"/>
      <c r="L1" s="191"/>
      <c r="M1" s="191"/>
      <c r="N1" s="193"/>
    </row>
    <row r="2" spans="1:20" ht="12.95" customHeight="1" thickBot="1">
      <c r="A2" s="758"/>
      <c r="B2" s="130"/>
      <c r="C2" s="130"/>
      <c r="D2" s="866"/>
      <c r="E2" s="757"/>
      <c r="F2" s="757"/>
      <c r="G2" s="757"/>
      <c r="H2" s="757"/>
      <c r="I2" s="757"/>
      <c r="J2" s="757"/>
      <c r="K2" s="757"/>
      <c r="L2" s="757"/>
      <c r="M2" s="757"/>
      <c r="N2" s="184" t="s">
        <v>323</v>
      </c>
    </row>
    <row r="3" spans="1:20" ht="15" customHeight="1">
      <c r="A3" s="1099" t="s">
        <v>18</v>
      </c>
      <c r="B3" s="1099"/>
      <c r="C3" s="1099"/>
      <c r="D3" s="663"/>
      <c r="E3" s="1148" t="s">
        <v>68</v>
      </c>
      <c r="F3" s="19" t="s">
        <v>276</v>
      </c>
      <c r="G3" s="19"/>
      <c r="H3" s="19"/>
      <c r="I3" s="19"/>
      <c r="J3" s="19"/>
      <c r="K3" s="19" t="s">
        <v>1076</v>
      </c>
      <c r="L3" s="19"/>
      <c r="M3" s="19"/>
      <c r="N3" s="20"/>
    </row>
    <row r="4" spans="1:20" ht="15" customHeight="1">
      <c r="A4" s="1100"/>
      <c r="B4" s="1100"/>
      <c r="C4" s="1100"/>
      <c r="D4" s="664"/>
      <c r="E4" s="1156"/>
      <c r="F4" s="1194" t="s">
        <v>184</v>
      </c>
      <c r="G4" s="1194" t="s">
        <v>783</v>
      </c>
      <c r="H4" s="1194" t="s">
        <v>185</v>
      </c>
      <c r="I4" s="1198" t="s">
        <v>995</v>
      </c>
      <c r="J4" s="1195" t="s">
        <v>1245</v>
      </c>
      <c r="K4" s="1194" t="s">
        <v>184</v>
      </c>
      <c r="L4" s="1194" t="s">
        <v>187</v>
      </c>
      <c r="M4" s="1194" t="s">
        <v>188</v>
      </c>
      <c r="N4" s="1197" t="s">
        <v>1077</v>
      </c>
    </row>
    <row r="5" spans="1:20" ht="48.75" customHeight="1">
      <c r="A5" s="1101"/>
      <c r="B5" s="1101"/>
      <c r="C5" s="1101"/>
      <c r="D5" s="666"/>
      <c r="E5" s="1157"/>
      <c r="F5" s="1157"/>
      <c r="G5" s="1157"/>
      <c r="H5" s="1157"/>
      <c r="I5" s="1107"/>
      <c r="J5" s="1196"/>
      <c r="K5" s="1157"/>
      <c r="L5" s="1157"/>
      <c r="M5" s="1157"/>
      <c r="N5" s="1106"/>
    </row>
    <row r="6" spans="1:20" s="194" customFormat="1" ht="24.6" hidden="1" customHeight="1">
      <c r="A6" s="1111" t="s">
        <v>779</v>
      </c>
      <c r="B6" s="1111"/>
      <c r="C6" s="1111"/>
      <c r="D6" s="18"/>
      <c r="E6" s="135">
        <v>554575873</v>
      </c>
      <c r="F6" s="136">
        <v>540752397</v>
      </c>
      <c r="G6" s="136">
        <v>729981893</v>
      </c>
      <c r="H6" s="136">
        <v>6990556</v>
      </c>
      <c r="I6" s="136">
        <v>4586761</v>
      </c>
      <c r="J6" s="136">
        <v>200806813</v>
      </c>
      <c r="K6" s="136">
        <v>13823476</v>
      </c>
      <c r="L6" s="136">
        <v>1101684</v>
      </c>
      <c r="M6" s="136">
        <v>4505404</v>
      </c>
      <c r="N6" s="136">
        <v>8216388</v>
      </c>
    </row>
    <row r="7" spans="1:20" s="194" customFormat="1" ht="24.6" hidden="1" customHeight="1">
      <c r="A7" s="1112" t="s">
        <v>780</v>
      </c>
      <c r="B7" s="1112"/>
      <c r="C7" s="1112"/>
      <c r="D7" s="18"/>
      <c r="E7" s="138">
        <v>501494769.53363603</v>
      </c>
      <c r="F7" s="139">
        <v>484619936.3037436</v>
      </c>
      <c r="G7" s="139">
        <v>746136357.95677531</v>
      </c>
      <c r="H7" s="139">
        <v>5242922.7555052396</v>
      </c>
      <c r="I7" s="139">
        <v>5053277.5783827025</v>
      </c>
      <c r="J7" s="139">
        <v>271812621.98691934</v>
      </c>
      <c r="K7" s="139">
        <v>16874833.229892705</v>
      </c>
      <c r="L7" s="139">
        <v>778317.23394817708</v>
      </c>
      <c r="M7" s="139">
        <v>7471380.3663401697</v>
      </c>
      <c r="N7" s="139">
        <v>8625135.6296043489</v>
      </c>
    </row>
    <row r="8" spans="1:20" s="194" customFormat="1" ht="24.6" hidden="1" customHeight="1">
      <c r="A8" s="1112" t="s">
        <v>1202</v>
      </c>
      <c r="B8" s="1112"/>
      <c r="C8" s="1112"/>
      <c r="D8" s="18"/>
      <c r="E8" s="138">
        <v>506459891</v>
      </c>
      <c r="F8" s="139">
        <v>493350989</v>
      </c>
      <c r="G8" s="139">
        <v>658415693</v>
      </c>
      <c r="H8" s="139">
        <v>2518499</v>
      </c>
      <c r="I8" s="139">
        <v>3863632</v>
      </c>
      <c r="J8" s="139">
        <v>171446835</v>
      </c>
      <c r="K8" s="139">
        <v>13108902</v>
      </c>
      <c r="L8" s="139">
        <v>482828</v>
      </c>
      <c r="M8" s="139">
        <v>4926538</v>
      </c>
      <c r="N8" s="139">
        <v>7699536</v>
      </c>
    </row>
    <row r="9" spans="1:20" s="194" customFormat="1" ht="19.5" hidden="1" customHeight="1">
      <c r="A9" s="1112" t="s">
        <v>1203</v>
      </c>
      <c r="B9" s="1112"/>
      <c r="C9" s="1112"/>
      <c r="D9" s="18"/>
      <c r="E9" s="138">
        <v>401820999.30479008</v>
      </c>
      <c r="F9" s="139">
        <v>388977009.02661127</v>
      </c>
      <c r="G9" s="139">
        <v>607714365.3273989</v>
      </c>
      <c r="H9" s="139">
        <v>5060478.4175694436</v>
      </c>
      <c r="I9" s="139">
        <v>5751331.0620254446</v>
      </c>
      <c r="J9" s="139">
        <v>229549165.78038287</v>
      </c>
      <c r="K9" s="139">
        <v>12843990.278179696</v>
      </c>
      <c r="L9" s="139">
        <v>753345.44892115809</v>
      </c>
      <c r="M9" s="139">
        <v>3818255.274009746</v>
      </c>
      <c r="N9" s="139">
        <v>8272389.5552487876</v>
      </c>
    </row>
    <row r="10" spans="1:20" s="194" customFormat="1" ht="19.5" hidden="1" customHeight="1">
      <c r="A10" s="1112" t="s">
        <v>1204</v>
      </c>
      <c r="B10" s="1112"/>
      <c r="C10" s="1112"/>
      <c r="D10" s="18"/>
      <c r="E10" s="138">
        <v>444122840.59282225</v>
      </c>
      <c r="F10" s="139">
        <v>425442382.2905829</v>
      </c>
      <c r="G10" s="139">
        <v>691726401.66095531</v>
      </c>
      <c r="H10" s="139">
        <v>5647583.7751952149</v>
      </c>
      <c r="I10" s="139">
        <v>5058348.5164422225</v>
      </c>
      <c r="J10" s="139">
        <v>276989951.66201019</v>
      </c>
      <c r="K10" s="139">
        <v>18680458.302239582</v>
      </c>
      <c r="L10" s="139">
        <v>728477.31160229456</v>
      </c>
      <c r="M10" s="139">
        <v>3620440.7351476639</v>
      </c>
      <c r="N10" s="139">
        <v>14331540.255489614</v>
      </c>
    </row>
    <row r="11" spans="1:20" s="114" customFormat="1" ht="19.5" hidden="1" customHeight="1">
      <c r="A11" s="1045" t="s">
        <v>1205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O11" s="194"/>
      <c r="P11" s="114">
        <f>SUM(F11:F12,F14)</f>
        <v>1496581635.6761546</v>
      </c>
      <c r="Q11" s="114">
        <f>SUM(G11:G12,G14)</f>
        <v>2609088732.3306775</v>
      </c>
      <c r="R11" s="114">
        <f>SUM(H11:H12,H14)</f>
        <v>21135032.013847381</v>
      </c>
      <c r="S11" s="114">
        <f>SUM(I11:I12,I14)</f>
        <v>22364074.658385091</v>
      </c>
      <c r="T11" s="114">
        <f>SUM(J11:J12,J14)</f>
        <v>1156006203.326755</v>
      </c>
    </row>
    <row r="12" spans="1:20" s="194" customFormat="1" ht="19.5" hidden="1" customHeight="1">
      <c r="A12" s="1112" t="s">
        <v>1206</v>
      </c>
      <c r="B12" s="1112"/>
      <c r="C12" s="1112"/>
      <c r="D12" s="18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194">
        <f>Q11/$P$11</f>
        <v>1.7433654604159918</v>
      </c>
      <c r="R12" s="194">
        <f>R11/$P$11</f>
        <v>1.4122204569414341E-2</v>
      </c>
      <c r="S12" s="194">
        <f>S11/$P$11</f>
        <v>1.4943437848802024E-2</v>
      </c>
      <c r="T12" s="194">
        <f>T11/$P$11</f>
        <v>0.77243110283420802</v>
      </c>
    </row>
    <row r="13" spans="1:20" s="194" customFormat="1" ht="18.600000000000001" hidden="1" customHeight="1">
      <c r="A13" s="1112" t="s">
        <v>1207</v>
      </c>
      <c r="B13" s="1112"/>
      <c r="C13" s="1112"/>
      <c r="D13" s="18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194" customFormat="1" ht="18.600000000000001" hidden="1" customHeight="1">
      <c r="A14" s="1045" t="s">
        <v>1208</v>
      </c>
      <c r="B14" s="1045"/>
      <c r="C14" s="1045"/>
      <c r="D14" s="18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194" customFormat="1" ht="18.600000000000001" hidden="1" customHeight="1">
      <c r="A15" s="1112" t="s">
        <v>1209</v>
      </c>
      <c r="B15" s="1112"/>
      <c r="C15" s="1112"/>
      <c r="D15" s="18"/>
      <c r="E15" s="138">
        <v>554808898.00771308</v>
      </c>
      <c r="F15" s="139">
        <v>542356053.41750383</v>
      </c>
      <c r="G15" s="139">
        <v>945344365.36655545</v>
      </c>
      <c r="H15" s="139">
        <v>12011390.147881227</v>
      </c>
      <c r="I15" s="139">
        <v>10949450.55287536</v>
      </c>
      <c r="J15" s="139">
        <v>425949152.6498071</v>
      </c>
      <c r="K15" s="139">
        <v>12452844.590209989</v>
      </c>
      <c r="L15" s="139">
        <v>1057374.4400974202</v>
      </c>
      <c r="M15" s="139">
        <v>1739702.2008293911</v>
      </c>
      <c r="N15" s="139">
        <v>9655767.9492832161</v>
      </c>
    </row>
    <row r="16" spans="1:20" s="194" customFormat="1" ht="16.5" hidden="1" customHeight="1">
      <c r="A16" s="1112" t="s">
        <v>1267</v>
      </c>
      <c r="B16" s="1112"/>
      <c r="C16" s="1112"/>
      <c r="D16" s="18"/>
      <c r="E16" s="138">
        <v>522478788.68525565</v>
      </c>
      <c r="F16" s="139">
        <v>510638215.56337988</v>
      </c>
      <c r="G16" s="139">
        <v>846643297.47723484</v>
      </c>
      <c r="H16" s="139">
        <v>12813606.03034973</v>
      </c>
      <c r="I16" s="139">
        <v>8648272.0201656166</v>
      </c>
      <c r="J16" s="139">
        <v>357466959.9643718</v>
      </c>
      <c r="K16" s="139">
        <v>11840573.12187577</v>
      </c>
      <c r="L16" s="139">
        <v>1158657.5215599479</v>
      </c>
      <c r="M16" s="139">
        <v>1135459.2291088901</v>
      </c>
      <c r="N16" s="139">
        <v>9546456.3712069374</v>
      </c>
    </row>
    <row r="17" spans="1:16" s="194" customFormat="1" ht="17.25" hidden="1" customHeight="1">
      <c r="A17" s="1045" t="s">
        <v>1271</v>
      </c>
      <c r="B17" s="1045"/>
      <c r="C17" s="1045"/>
      <c r="D17" s="18"/>
      <c r="E17" s="126">
        <v>568764615.59845173</v>
      </c>
      <c r="F17" s="126">
        <v>555783105.89894223</v>
      </c>
      <c r="G17" s="126">
        <v>915237059.07808614</v>
      </c>
      <c r="H17" s="126">
        <v>6227572.9816564741</v>
      </c>
      <c r="I17" s="126">
        <v>15579751.464696459</v>
      </c>
      <c r="J17" s="126">
        <v>381261277.62549567</v>
      </c>
      <c r="K17" s="126">
        <v>12981509.699508956</v>
      </c>
      <c r="L17" s="126">
        <v>1252502.4364850342</v>
      </c>
      <c r="M17" s="126">
        <v>1069682.4901245509</v>
      </c>
      <c r="N17" s="126">
        <v>10659324.772899391</v>
      </c>
    </row>
    <row r="18" spans="1:16" s="194" customFormat="1" ht="16.5" hidden="1" customHeight="1">
      <c r="A18" s="1045" t="s">
        <v>1272</v>
      </c>
      <c r="B18" s="1045"/>
      <c r="C18" s="1045"/>
      <c r="D18" s="18"/>
      <c r="E18" s="179">
        <v>615069412.16025329</v>
      </c>
      <c r="F18" s="179">
        <v>599912595.01016188</v>
      </c>
      <c r="G18" s="179">
        <v>982802980.06288028</v>
      </c>
      <c r="H18" s="179">
        <v>8684430.5320327654</v>
      </c>
      <c r="I18" s="179">
        <v>11734198.341534965</v>
      </c>
      <c r="J18" s="179">
        <v>403309013.92628628</v>
      </c>
      <c r="K18" s="179">
        <v>15156817.150090747</v>
      </c>
      <c r="L18" s="179">
        <v>1106151.8833462596</v>
      </c>
      <c r="M18" s="179">
        <v>1247467.2010309817</v>
      </c>
      <c r="N18" s="179">
        <v>12803198.065713501</v>
      </c>
    </row>
    <row r="19" spans="1:16" s="194" customFormat="1" ht="18" hidden="1" customHeight="1">
      <c r="A19" s="1045" t="s">
        <v>1280</v>
      </c>
      <c r="B19" s="1045"/>
      <c r="C19" s="1045"/>
      <c r="D19" s="18"/>
      <c r="E19" s="179">
        <v>563465019.88337076</v>
      </c>
      <c r="F19" s="179">
        <v>550945764.66523361</v>
      </c>
      <c r="G19" s="179">
        <v>954942551.83735347</v>
      </c>
      <c r="H19" s="179">
        <v>4706192.1472659921</v>
      </c>
      <c r="I19" s="179">
        <v>11200522.961364307</v>
      </c>
      <c r="J19" s="179">
        <v>419903502.28074831</v>
      </c>
      <c r="K19" s="179">
        <v>12519255.218136379</v>
      </c>
      <c r="L19" s="179">
        <v>1114483.1895020944</v>
      </c>
      <c r="M19" s="179">
        <v>1168291.7055380037</v>
      </c>
      <c r="N19" s="179">
        <v>10236480.323096251</v>
      </c>
    </row>
    <row r="20" spans="1:16" s="194" customFormat="1" ht="18.600000000000001" hidden="1" customHeight="1">
      <c r="A20" s="1045" t="s">
        <v>1281</v>
      </c>
      <c r="B20" s="1045"/>
      <c r="C20" s="1045"/>
      <c r="D20" s="18"/>
      <c r="E20" s="179">
        <v>546872863.31227148</v>
      </c>
      <c r="F20" s="179">
        <v>532889980.9688617</v>
      </c>
      <c r="G20" s="179">
        <v>957085608.591313</v>
      </c>
      <c r="H20" s="179">
        <v>7553876.4411226111</v>
      </c>
      <c r="I20" s="179">
        <v>8797741.6060710419</v>
      </c>
      <c r="J20" s="179">
        <v>440547245.66964525</v>
      </c>
      <c r="K20" s="179">
        <v>13982882.343409719</v>
      </c>
      <c r="L20" s="179">
        <v>1155799.7056551233</v>
      </c>
      <c r="M20" s="179">
        <v>1313162.5081076869</v>
      </c>
      <c r="N20" s="179">
        <v>11513920.129646897</v>
      </c>
    </row>
    <row r="21" spans="1:16" s="194" customFormat="1" ht="18.600000000000001" customHeight="1">
      <c r="A21" s="1181" t="s">
        <v>1275</v>
      </c>
      <c r="B21" s="1181"/>
      <c r="C21" s="1181"/>
      <c r="D21" s="185"/>
      <c r="E21" s="179">
        <v>587953906.54716015</v>
      </c>
      <c r="F21" s="179">
        <v>575586969.45956361</v>
      </c>
      <c r="G21" s="179">
        <v>1005947469.1541808</v>
      </c>
      <c r="H21" s="179">
        <v>10070969.987243086</v>
      </c>
      <c r="I21" s="179">
        <v>14128826.263712343</v>
      </c>
      <c r="J21" s="179">
        <v>454560295.94557261</v>
      </c>
      <c r="K21" s="179">
        <v>12366937.087596122</v>
      </c>
      <c r="L21" s="179">
        <v>1266016.9747381064</v>
      </c>
      <c r="M21" s="179">
        <v>1309062.9974942142</v>
      </c>
      <c r="N21" s="179">
        <v>9791857.1153638083</v>
      </c>
    </row>
    <row r="22" spans="1:16" s="194" customFormat="1" ht="18.600000000000001" customHeight="1">
      <c r="A22" s="1181" t="s">
        <v>1276</v>
      </c>
      <c r="B22" s="1181"/>
      <c r="C22" s="1181"/>
      <c r="D22" s="185"/>
      <c r="E22" s="179">
        <v>571689307.08830655</v>
      </c>
      <c r="F22" s="179">
        <v>557368066.55468881</v>
      </c>
      <c r="G22" s="179">
        <v>1015320608.7328143</v>
      </c>
      <c r="H22" s="179">
        <v>6901833.8402543534</v>
      </c>
      <c r="I22" s="179">
        <v>10177332.645427547</v>
      </c>
      <c r="J22" s="179">
        <v>475031708.663809</v>
      </c>
      <c r="K22" s="179">
        <v>14321240.533618905</v>
      </c>
      <c r="L22" s="179">
        <v>1229631.5198543379</v>
      </c>
      <c r="M22" s="179">
        <v>1260680.5894447095</v>
      </c>
      <c r="N22" s="179">
        <v>11830928.42431985</v>
      </c>
    </row>
    <row r="23" spans="1:16" s="194" customFormat="1" ht="18.600000000000001" customHeight="1">
      <c r="A23" s="1181" t="s">
        <v>1277</v>
      </c>
      <c r="B23" s="1181"/>
      <c r="C23" s="1181"/>
      <c r="D23" s="185"/>
      <c r="E23" s="179">
        <v>576688747.43929529</v>
      </c>
      <c r="F23" s="179">
        <v>567246381.60543549</v>
      </c>
      <c r="G23" s="179">
        <v>949314704.22208869</v>
      </c>
      <c r="H23" s="179">
        <v>8878838.6517003775</v>
      </c>
      <c r="I23" s="179">
        <v>6718036.1408439195</v>
      </c>
      <c r="J23" s="179">
        <v>397665197.40919787</v>
      </c>
      <c r="K23" s="179">
        <v>9442365.8338597082</v>
      </c>
      <c r="L23" s="179">
        <v>929886.849467283</v>
      </c>
      <c r="M23" s="179">
        <v>1149815.4817295927</v>
      </c>
      <c r="N23" s="179">
        <v>7362663.502662831</v>
      </c>
    </row>
    <row r="24" spans="1:16" s="194" customFormat="1" ht="18.600000000000001" customHeight="1">
      <c r="A24" s="1181" t="s">
        <v>1278</v>
      </c>
      <c r="B24" s="1181"/>
      <c r="C24" s="1181"/>
      <c r="D24" s="185"/>
      <c r="E24" s="179">
        <v>547540193.7268225</v>
      </c>
      <c r="F24" s="179">
        <v>535452746.87562525</v>
      </c>
      <c r="G24" s="179">
        <v>967094067.51639605</v>
      </c>
      <c r="H24" s="179">
        <v>3511130.0901480294</v>
      </c>
      <c r="I24" s="179">
        <v>14109569.941667903</v>
      </c>
      <c r="J24" s="179">
        <v>449262020.67258841</v>
      </c>
      <c r="K24" s="179">
        <v>12087446.851197978</v>
      </c>
      <c r="L24" s="179">
        <v>1080957.6271091627</v>
      </c>
      <c r="M24" s="179">
        <v>1233257.4554403843</v>
      </c>
      <c r="N24" s="179">
        <v>9773231.7686484382</v>
      </c>
    </row>
    <row r="25" spans="1:16" s="194" customFormat="1" ht="18.600000000000001" customHeight="1">
      <c r="A25" s="1181" t="s">
        <v>1279</v>
      </c>
      <c r="B25" s="1181"/>
      <c r="C25" s="1181"/>
      <c r="D25" s="185"/>
      <c r="E25" s="179">
        <v>598318147.28366256</v>
      </c>
      <c r="F25" s="179">
        <v>584559967.12143993</v>
      </c>
      <c r="G25" s="179">
        <v>1013427734.0840298</v>
      </c>
      <c r="H25" s="179">
        <v>7371846.5619729226</v>
      </c>
      <c r="I25" s="179">
        <v>21512276.182260443</v>
      </c>
      <c r="J25" s="179">
        <v>457751889.70682365</v>
      </c>
      <c r="K25" s="179">
        <v>13758180.162221</v>
      </c>
      <c r="L25" s="179">
        <v>1165445.8045817837</v>
      </c>
      <c r="M25" s="179">
        <v>1226038.834039256</v>
      </c>
      <c r="N25" s="179">
        <v>11366695.523599947</v>
      </c>
    </row>
    <row r="26" spans="1:16" s="761" customFormat="1" ht="18.600000000000001" customHeight="1">
      <c r="A26" s="1112" t="s">
        <v>57</v>
      </c>
      <c r="B26" s="1112"/>
      <c r="C26" s="1112"/>
      <c r="D26" s="18"/>
      <c r="E26" s="784"/>
      <c r="F26" s="883"/>
      <c r="G26" s="784"/>
      <c r="H26" s="883"/>
      <c r="I26" s="784"/>
      <c r="J26" s="784"/>
      <c r="K26" s="784"/>
      <c r="L26" s="784"/>
      <c r="M26" s="784"/>
      <c r="N26" s="784"/>
      <c r="P26" s="194"/>
    </row>
    <row r="27" spans="1:16" ht="18.600000000000001" customHeight="1">
      <c r="A27" s="141"/>
      <c r="B27" s="141" t="s">
        <v>58</v>
      </c>
      <c r="C27" s="141"/>
      <c r="D27" s="823"/>
      <c r="E27" s="784">
        <v>564086287.0183512</v>
      </c>
      <c r="F27" s="784">
        <v>550355629.94199538</v>
      </c>
      <c r="G27" s="784">
        <v>974772666.85982049</v>
      </c>
      <c r="H27" s="784">
        <v>7371846.5619729226</v>
      </c>
      <c r="I27" s="784">
        <v>21301513.400827106</v>
      </c>
      <c r="J27" s="784">
        <v>453090396.88062614</v>
      </c>
      <c r="K27" s="784">
        <v>13730657.076354444</v>
      </c>
      <c r="L27" s="784">
        <v>1165445.8045817837</v>
      </c>
      <c r="M27" s="784">
        <v>1220014.8658217962</v>
      </c>
      <c r="N27" s="784">
        <v>11345196.40595085</v>
      </c>
      <c r="P27" s="194"/>
    </row>
    <row r="28" spans="1:16" ht="18.600000000000001" customHeight="1">
      <c r="A28" s="141"/>
      <c r="B28" s="141" t="s">
        <v>20</v>
      </c>
      <c r="C28" s="141"/>
      <c r="D28" s="823"/>
      <c r="E28" s="784">
        <v>34231860.265311725</v>
      </c>
      <c r="F28" s="784">
        <v>34204337.179445155</v>
      </c>
      <c r="G28" s="784">
        <v>38655067.224209271</v>
      </c>
      <c r="H28" s="784">
        <v>0</v>
      </c>
      <c r="I28" s="784">
        <v>210762.7814333456</v>
      </c>
      <c r="J28" s="784">
        <v>4661492.8261974799</v>
      </c>
      <c r="K28" s="784">
        <v>27523.085866554698</v>
      </c>
      <c r="L28" s="784">
        <v>0</v>
      </c>
      <c r="M28" s="784">
        <v>6023.9682174592499</v>
      </c>
      <c r="N28" s="784">
        <v>21499.117649095431</v>
      </c>
      <c r="P28" s="194"/>
    </row>
    <row r="29" spans="1:16" ht="18.600000000000001" customHeight="1">
      <c r="A29" s="1112" t="s">
        <v>21</v>
      </c>
      <c r="B29" s="1112"/>
      <c r="C29" s="1112"/>
      <c r="D29" s="18"/>
      <c r="E29" s="784"/>
      <c r="F29" s="784"/>
      <c r="G29" s="784"/>
      <c r="H29" s="784"/>
      <c r="I29" s="784"/>
      <c r="J29" s="784"/>
      <c r="K29" s="784"/>
      <c r="L29" s="784"/>
      <c r="M29" s="784"/>
      <c r="N29" s="784"/>
    </row>
    <row r="30" spans="1:16" ht="18.600000000000001" customHeight="1">
      <c r="A30" s="141"/>
      <c r="B30" s="661" t="s">
        <v>71</v>
      </c>
      <c r="C30" s="141"/>
      <c r="D30" s="823"/>
      <c r="E30" s="784">
        <v>367552906.11097974</v>
      </c>
      <c r="F30" s="784">
        <v>356385377.86964208</v>
      </c>
      <c r="G30" s="784">
        <v>693910675.5034622</v>
      </c>
      <c r="H30" s="784">
        <v>5886939.3686594423</v>
      </c>
      <c r="I30" s="784">
        <v>9958595.8133018464</v>
      </c>
      <c r="J30" s="784">
        <v>353370832.81578243</v>
      </c>
      <c r="K30" s="784">
        <v>11167528.241337661</v>
      </c>
      <c r="L30" s="784">
        <v>891312.74515511212</v>
      </c>
      <c r="M30" s="784">
        <v>1054654.5905743849</v>
      </c>
      <c r="N30" s="784">
        <v>9221560.9056081474</v>
      </c>
    </row>
    <row r="31" spans="1:16" ht="18.600000000000001" customHeight="1">
      <c r="A31" s="141"/>
      <c r="B31" s="661" t="s">
        <v>72</v>
      </c>
      <c r="C31" s="141"/>
      <c r="D31" s="823"/>
      <c r="E31" s="784">
        <v>41904614.265495174</v>
      </c>
      <c r="F31" s="784">
        <v>41673907.388998531</v>
      </c>
      <c r="G31" s="784">
        <v>71744572.662181944</v>
      </c>
      <c r="H31" s="785">
        <v>760906.25187500007</v>
      </c>
      <c r="I31" s="784">
        <v>195253.0388545969</v>
      </c>
      <c r="J31" s="784">
        <v>31026824.563913032</v>
      </c>
      <c r="K31" s="784">
        <v>230706.87649666175</v>
      </c>
      <c r="L31" s="784">
        <v>126602.06003928109</v>
      </c>
      <c r="M31" s="784">
        <v>23356.456410832358</v>
      </c>
      <c r="N31" s="784">
        <v>80748.360046548216</v>
      </c>
    </row>
    <row r="32" spans="1:16" ht="18.600000000000001" customHeight="1">
      <c r="A32" s="141"/>
      <c r="B32" s="661" t="s">
        <v>73</v>
      </c>
      <c r="C32" s="141"/>
      <c r="D32" s="823"/>
      <c r="E32" s="784">
        <v>93126471.188864186</v>
      </c>
      <c r="F32" s="784">
        <v>92592316.511461705</v>
      </c>
      <c r="G32" s="784">
        <v>132694124.33791868</v>
      </c>
      <c r="H32" s="785">
        <v>260292.03543848006</v>
      </c>
      <c r="I32" s="784">
        <v>5163641.3990398226</v>
      </c>
      <c r="J32" s="784">
        <v>45525741.260935344</v>
      </c>
      <c r="K32" s="784">
        <v>534154.67740252172</v>
      </c>
      <c r="L32" s="784">
        <v>78197.303520397109</v>
      </c>
      <c r="M32" s="784">
        <v>48627.625936246579</v>
      </c>
      <c r="N32" s="784">
        <v>407329.74794587819</v>
      </c>
    </row>
    <row r="33" spans="1:17" ht="18.600000000000001" customHeight="1">
      <c r="A33" s="141"/>
      <c r="B33" s="661" t="s">
        <v>318</v>
      </c>
      <c r="C33" s="141"/>
      <c r="D33" s="823"/>
      <c r="E33" s="784">
        <v>40122441.250323012</v>
      </c>
      <c r="F33" s="784">
        <v>40082633.349338807</v>
      </c>
      <c r="G33" s="784">
        <v>47112018.647468105</v>
      </c>
      <c r="H33" s="785">
        <v>0</v>
      </c>
      <c r="I33" s="784">
        <v>220079.2620641973</v>
      </c>
      <c r="J33" s="784">
        <v>7249464.5601934828</v>
      </c>
      <c r="K33" s="784">
        <v>39807.900984177359</v>
      </c>
      <c r="L33" s="785">
        <v>5773.7108669931176</v>
      </c>
      <c r="M33" s="784">
        <v>8947.7251177914404</v>
      </c>
      <c r="N33" s="784">
        <v>25086.464999392778</v>
      </c>
    </row>
    <row r="34" spans="1:17" ht="13.5" customHeight="1">
      <c r="A34" s="141"/>
      <c r="B34" s="661" t="s">
        <v>317</v>
      </c>
      <c r="C34" s="141"/>
      <c r="D34" s="823"/>
      <c r="E34" s="784">
        <v>55611714.468000047</v>
      </c>
      <c r="F34" s="784">
        <v>53825732.002000004</v>
      </c>
      <c r="G34" s="784">
        <v>67966342.933000013</v>
      </c>
      <c r="H34" s="785">
        <v>463708.90600000002</v>
      </c>
      <c r="I34" s="784">
        <v>5974706.6690000007</v>
      </c>
      <c r="J34" s="784">
        <v>20579026.50600002</v>
      </c>
      <c r="K34" s="784">
        <v>1785982.466</v>
      </c>
      <c r="L34" s="784">
        <v>63559.984999999986</v>
      </c>
      <c r="M34" s="784">
        <v>90452.435999999958</v>
      </c>
      <c r="N34" s="784">
        <v>1631970.0450000013</v>
      </c>
    </row>
    <row r="35" spans="1:17" ht="18.600000000000001" customHeight="1">
      <c r="A35" s="1112" t="s">
        <v>22</v>
      </c>
      <c r="B35" s="1112"/>
      <c r="C35" s="1112"/>
      <c r="D35" s="18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Q35" s="884"/>
    </row>
    <row r="36" spans="1:17" ht="18.600000000000001" customHeight="1">
      <c r="A36" s="1049" t="s">
        <v>59</v>
      </c>
      <c r="B36" s="1049"/>
      <c r="C36" s="142"/>
      <c r="D36" s="18"/>
      <c r="E36" s="784">
        <v>592901064.22166049</v>
      </c>
      <c r="F36" s="784">
        <v>579156002.47755706</v>
      </c>
      <c r="G36" s="784">
        <v>1007251250.135288</v>
      </c>
      <c r="H36" s="784">
        <v>7371846.5619729226</v>
      </c>
      <c r="I36" s="784">
        <v>21512276.182260443</v>
      </c>
      <c r="J36" s="784">
        <v>456979370.40196496</v>
      </c>
      <c r="K36" s="784">
        <v>13745061.744102536</v>
      </c>
      <c r="L36" s="784">
        <v>1162505.2195817837</v>
      </c>
      <c r="M36" s="784">
        <v>1218196.0719559914</v>
      </c>
      <c r="N36" s="784">
        <v>11364360.45256475</v>
      </c>
    </row>
    <row r="37" spans="1:17" ht="18.600000000000001" customHeight="1">
      <c r="A37" s="7"/>
      <c r="B37" s="661" t="s">
        <v>23</v>
      </c>
      <c r="C37" s="143"/>
      <c r="D37" s="18"/>
      <c r="E37" s="784">
        <v>301892636.06380713</v>
      </c>
      <c r="F37" s="784">
        <v>294308820.42364073</v>
      </c>
      <c r="G37" s="784">
        <v>554876083.7691927</v>
      </c>
      <c r="H37" s="784">
        <v>4700128.9603320165</v>
      </c>
      <c r="I37" s="784">
        <v>15210897.235714855</v>
      </c>
      <c r="J37" s="784">
        <v>280478289.54160029</v>
      </c>
      <c r="K37" s="784">
        <v>7583815.6401668498</v>
      </c>
      <c r="L37" s="784">
        <v>878295.65407557762</v>
      </c>
      <c r="M37" s="784">
        <v>871593.23807654262</v>
      </c>
      <c r="N37" s="784">
        <v>5833926.7480147304</v>
      </c>
    </row>
    <row r="38" spans="1:17" ht="18.600000000000001" customHeight="1">
      <c r="A38" s="121"/>
      <c r="B38" s="121" t="s">
        <v>1150</v>
      </c>
      <c r="C38" s="772"/>
      <c r="D38" s="823"/>
      <c r="E38" s="784">
        <v>65216176.214549422</v>
      </c>
      <c r="F38" s="784">
        <v>64468603.2887007</v>
      </c>
      <c r="G38" s="784">
        <v>112207885.2754142</v>
      </c>
      <c r="H38" s="784">
        <v>617996.31542197766</v>
      </c>
      <c r="I38" s="784">
        <v>1876151.5313107574</v>
      </c>
      <c r="J38" s="784">
        <v>50233429.833446369</v>
      </c>
      <c r="K38" s="784">
        <v>747572.92584873841</v>
      </c>
      <c r="L38" s="784">
        <v>87989.204293916788</v>
      </c>
      <c r="M38" s="784">
        <v>153469.87245635295</v>
      </c>
      <c r="N38" s="784">
        <v>506113.84909846878</v>
      </c>
    </row>
    <row r="39" spans="1:17" ht="18.600000000000001" customHeight="1">
      <c r="A39" s="121"/>
      <c r="B39" s="121" t="s">
        <v>1151</v>
      </c>
      <c r="C39" s="772"/>
      <c r="D39" s="823"/>
      <c r="E39" s="784">
        <v>151565309.80026644</v>
      </c>
      <c r="F39" s="784">
        <v>146159383.29225406</v>
      </c>
      <c r="G39" s="784">
        <v>307869942.20547026</v>
      </c>
      <c r="H39" s="784">
        <v>1535228.0809999998</v>
      </c>
      <c r="I39" s="784">
        <v>12155709.192286596</v>
      </c>
      <c r="J39" s="784">
        <v>175401496.18650278</v>
      </c>
      <c r="K39" s="784">
        <v>5405926.5080124578</v>
      </c>
      <c r="L39" s="784">
        <v>754463.26941340405</v>
      </c>
      <c r="M39" s="784">
        <v>624804.17473484331</v>
      </c>
      <c r="N39" s="784">
        <v>4026659.0638642083</v>
      </c>
    </row>
    <row r="40" spans="1:17" ht="18.600000000000001" customHeight="1">
      <c r="A40" s="121"/>
      <c r="B40" s="121" t="s">
        <v>1152</v>
      </c>
      <c r="C40" s="772"/>
      <c r="D40" s="823"/>
      <c r="E40" s="784">
        <v>45349234.494512483</v>
      </c>
      <c r="F40" s="784">
        <v>44651033.939694792</v>
      </c>
      <c r="G40" s="784">
        <v>75641549.309979275</v>
      </c>
      <c r="H40" s="784">
        <v>536552.76284968853</v>
      </c>
      <c r="I40" s="784">
        <v>1032742.8951429409</v>
      </c>
      <c r="J40" s="784">
        <v>32559811.028277155</v>
      </c>
      <c r="K40" s="784">
        <v>698200.5548176748</v>
      </c>
      <c r="L40" s="784">
        <v>25196.507140326208</v>
      </c>
      <c r="M40" s="784">
        <v>59110.107681109839</v>
      </c>
      <c r="N40" s="784">
        <v>613893.93999623833</v>
      </c>
    </row>
    <row r="41" spans="1:17" ht="18.600000000000001" customHeight="1">
      <c r="A41" s="121"/>
      <c r="B41" s="121" t="s">
        <v>1153</v>
      </c>
      <c r="C41" s="772"/>
      <c r="D41" s="823"/>
      <c r="E41" s="784">
        <v>39761915.554478429</v>
      </c>
      <c r="F41" s="784">
        <v>39029799.90299049</v>
      </c>
      <c r="G41" s="784">
        <v>59156706.978329442</v>
      </c>
      <c r="H41" s="784">
        <v>2010351.8010603499</v>
      </c>
      <c r="I41" s="784">
        <v>146293.61697456203</v>
      </c>
      <c r="J41" s="784">
        <v>22283552.493373875</v>
      </c>
      <c r="K41" s="784">
        <v>732115.65148797911</v>
      </c>
      <c r="L41" s="784">
        <v>10646.673227930645</v>
      </c>
      <c r="M41" s="784">
        <v>34209.083204237184</v>
      </c>
      <c r="N41" s="784">
        <v>687259.89505581127</v>
      </c>
    </row>
    <row r="42" spans="1:17" ht="18.600000000000001" customHeight="1">
      <c r="A42" s="121"/>
      <c r="B42" s="661" t="s">
        <v>25</v>
      </c>
      <c r="C42" s="772"/>
      <c r="D42" s="823"/>
      <c r="E42" s="784">
        <v>129410649.31008919</v>
      </c>
      <c r="F42" s="784">
        <v>126130568.91518581</v>
      </c>
      <c r="G42" s="784">
        <v>204597064.25689128</v>
      </c>
      <c r="H42" s="784">
        <v>2056120.8553988379</v>
      </c>
      <c r="I42" s="784">
        <v>664803.88660680992</v>
      </c>
      <c r="J42" s="784">
        <v>81187420.083711341</v>
      </c>
      <c r="K42" s="784">
        <v>3280080.3949034587</v>
      </c>
      <c r="L42" s="784">
        <v>217491.22423648887</v>
      </c>
      <c r="M42" s="784">
        <v>159589.29802403532</v>
      </c>
      <c r="N42" s="784">
        <v>2902999.8726429334</v>
      </c>
    </row>
    <row r="43" spans="1:17" ht="18.600000000000001" customHeight="1">
      <c r="A43" s="121"/>
      <c r="B43" s="121" t="s">
        <v>1136</v>
      </c>
      <c r="C43" s="772"/>
      <c r="D43" s="823"/>
      <c r="E43" s="784">
        <v>90265482.425867587</v>
      </c>
      <c r="F43" s="784">
        <v>87082244.72014077</v>
      </c>
      <c r="G43" s="784">
        <v>146355064.47344524</v>
      </c>
      <c r="H43" s="784">
        <v>2030141.7339412512</v>
      </c>
      <c r="I43" s="784">
        <v>333415.80548408092</v>
      </c>
      <c r="J43" s="784">
        <v>61636377.29272984</v>
      </c>
      <c r="K43" s="784">
        <v>3183237.7057268005</v>
      </c>
      <c r="L43" s="784">
        <v>197511.90425769519</v>
      </c>
      <c r="M43" s="784">
        <v>145028.9843834257</v>
      </c>
      <c r="N43" s="784">
        <v>2840696.8170856796</v>
      </c>
    </row>
    <row r="44" spans="1:17" ht="18.600000000000001" customHeight="1">
      <c r="A44" s="121"/>
      <c r="B44" s="121" t="s">
        <v>1137</v>
      </c>
      <c r="C44" s="772"/>
      <c r="D44" s="823"/>
      <c r="E44" s="784">
        <v>39145166.884221755</v>
      </c>
      <c r="F44" s="784">
        <v>39048324.195045084</v>
      </c>
      <c r="G44" s="784">
        <v>58241999.7834462</v>
      </c>
      <c r="H44" s="785">
        <v>25979.121457586851</v>
      </c>
      <c r="I44" s="784">
        <v>331388.08112272905</v>
      </c>
      <c r="J44" s="784">
        <v>19551042.79098149</v>
      </c>
      <c r="K44" s="784">
        <v>96842.689176658576</v>
      </c>
      <c r="L44" s="784">
        <v>19979.319978793643</v>
      </c>
      <c r="M44" s="784">
        <v>14560.313640609502</v>
      </c>
      <c r="N44" s="784">
        <v>62303.055557255473</v>
      </c>
    </row>
    <row r="45" spans="1:17" ht="18.600000000000001" customHeight="1">
      <c r="A45" s="121"/>
      <c r="B45" s="661" t="s">
        <v>26</v>
      </c>
      <c r="C45" s="772"/>
      <c r="D45" s="823"/>
      <c r="E45" s="784">
        <v>147587279.16517556</v>
      </c>
      <c r="F45" s="784">
        <v>144779819.19947815</v>
      </c>
      <c r="G45" s="784">
        <v>231000032.87487951</v>
      </c>
      <c r="H45" s="784">
        <v>615596.74624206708</v>
      </c>
      <c r="I45" s="784">
        <v>5501199.655486851</v>
      </c>
      <c r="J45" s="784">
        <v>92337010.077130258</v>
      </c>
      <c r="K45" s="784">
        <v>2807459.9656974841</v>
      </c>
      <c r="L45" s="784">
        <v>66075.638301096318</v>
      </c>
      <c r="M45" s="784">
        <v>182577.41779825458</v>
      </c>
      <c r="N45" s="784">
        <v>2558806.9095981298</v>
      </c>
    </row>
    <row r="46" spans="1:17" ht="18.600000000000001" customHeight="1">
      <c r="A46" s="121"/>
      <c r="B46" s="121" t="s">
        <v>1138</v>
      </c>
      <c r="C46" s="142"/>
      <c r="D46" s="18"/>
      <c r="E46" s="784">
        <v>38458965.101310648</v>
      </c>
      <c r="F46" s="784">
        <v>38165181.242921837</v>
      </c>
      <c r="G46" s="784">
        <v>57349112.209656805</v>
      </c>
      <c r="H46" s="784">
        <v>19717.142</v>
      </c>
      <c r="I46" s="784">
        <v>276521.58395458641</v>
      </c>
      <c r="J46" s="784">
        <v>19480169.692689545</v>
      </c>
      <c r="K46" s="784">
        <v>293783.8583887929</v>
      </c>
      <c r="L46" s="784">
        <v>15385.984613251348</v>
      </c>
      <c r="M46" s="784">
        <v>31766.284298325114</v>
      </c>
      <c r="N46" s="784">
        <v>246631.58947721639</v>
      </c>
    </row>
    <row r="47" spans="1:17" ht="18.600000000000001" customHeight="1">
      <c r="A47" s="121"/>
      <c r="B47" s="121" t="s">
        <v>1139</v>
      </c>
      <c r="C47" s="142"/>
      <c r="D47" s="18"/>
      <c r="E47" s="784">
        <v>79434393.201540843</v>
      </c>
      <c r="F47" s="784">
        <v>77109382.260548219</v>
      </c>
      <c r="G47" s="784">
        <v>132778761.98053971</v>
      </c>
      <c r="H47" s="784">
        <v>375842.63800358702</v>
      </c>
      <c r="I47" s="784">
        <v>3382788.1490571192</v>
      </c>
      <c r="J47" s="784">
        <v>59428010.507052049</v>
      </c>
      <c r="K47" s="784">
        <v>2325010.9409925998</v>
      </c>
      <c r="L47" s="784">
        <v>39667.101697194434</v>
      </c>
      <c r="M47" s="784">
        <v>107672.55368178409</v>
      </c>
      <c r="N47" s="784">
        <v>2177671.2856136174</v>
      </c>
    </row>
    <row r="48" spans="1:17" ht="18.600000000000001" customHeight="1">
      <c r="A48" s="121"/>
      <c r="B48" s="121" t="s">
        <v>1140</v>
      </c>
      <c r="C48" s="142"/>
      <c r="D48" s="18"/>
      <c r="E48" s="784">
        <v>29693920.862323973</v>
      </c>
      <c r="F48" s="784">
        <v>29505255.696007878</v>
      </c>
      <c r="G48" s="784">
        <v>40872158.684682861</v>
      </c>
      <c r="H48" s="785">
        <v>220036.96623848006</v>
      </c>
      <c r="I48" s="784">
        <v>1841889.9224751422</v>
      </c>
      <c r="J48" s="784">
        <v>13428829.877388617</v>
      </c>
      <c r="K48" s="784">
        <v>188665.16631609201</v>
      </c>
      <c r="L48" s="784">
        <v>11022.551990650549</v>
      </c>
      <c r="M48" s="784">
        <v>43138.579818145619</v>
      </c>
      <c r="N48" s="784">
        <v>134504.0345072959</v>
      </c>
    </row>
    <row r="49" spans="1:14" ht="18.600000000000001" customHeight="1">
      <c r="A49" s="121"/>
      <c r="B49" s="661" t="s">
        <v>28</v>
      </c>
      <c r="C49" s="142"/>
      <c r="D49" s="18"/>
      <c r="E49" s="784">
        <v>14010499.682588717</v>
      </c>
      <c r="F49" s="784">
        <v>13936793.939253952</v>
      </c>
      <c r="G49" s="784">
        <v>16778069.234326161</v>
      </c>
      <c r="H49" s="785">
        <v>0</v>
      </c>
      <c r="I49" s="784">
        <v>135375.40445194647</v>
      </c>
      <c r="J49" s="784">
        <v>2976650.6995241558</v>
      </c>
      <c r="K49" s="784">
        <v>73705.743334764236</v>
      </c>
      <c r="L49" s="784">
        <v>642.70296862101577</v>
      </c>
      <c r="M49" s="784">
        <v>4436.1180571561245</v>
      </c>
      <c r="N49" s="784">
        <v>68626.922308987065</v>
      </c>
    </row>
    <row r="50" spans="1:14" ht="18.600000000000001" customHeight="1">
      <c r="A50" s="1049" t="s">
        <v>29</v>
      </c>
      <c r="B50" s="1049"/>
      <c r="C50" s="142"/>
      <c r="D50" s="18"/>
      <c r="E50" s="784">
        <v>5417083.0620018532</v>
      </c>
      <c r="F50" s="784">
        <v>5403964.643883395</v>
      </c>
      <c r="G50" s="784">
        <v>6176483.9487420656</v>
      </c>
      <c r="H50" s="785">
        <v>0</v>
      </c>
      <c r="I50" s="785">
        <v>0</v>
      </c>
      <c r="J50" s="784">
        <v>772519.30485867313</v>
      </c>
      <c r="K50" s="784">
        <v>13118.418118459573</v>
      </c>
      <c r="L50" s="784">
        <v>2940.585</v>
      </c>
      <c r="M50" s="784">
        <v>7842.76208326489</v>
      </c>
      <c r="N50" s="784">
        <v>2335.0710351946809</v>
      </c>
    </row>
    <row r="51" spans="1:14" ht="18.600000000000001" customHeight="1">
      <c r="A51" s="1045" t="s">
        <v>152</v>
      </c>
      <c r="B51" s="1045"/>
      <c r="C51" s="1045"/>
      <c r="D51" s="823"/>
      <c r="E51" s="784"/>
      <c r="F51" s="784"/>
      <c r="G51" s="784"/>
      <c r="H51" s="784"/>
      <c r="I51" s="784"/>
      <c r="J51" s="784"/>
      <c r="K51" s="784"/>
      <c r="L51" s="784"/>
      <c r="M51" s="784"/>
      <c r="N51" s="784"/>
    </row>
    <row r="52" spans="1:14" ht="18.600000000000001" customHeight="1">
      <c r="A52" s="1049" t="s">
        <v>30</v>
      </c>
      <c r="B52" s="1049" t="s">
        <v>30</v>
      </c>
      <c r="C52" s="647"/>
      <c r="D52" s="823"/>
      <c r="E52" s="784">
        <v>309860079.50670612</v>
      </c>
      <c r="F52" s="784">
        <v>305531733.70113927</v>
      </c>
      <c r="G52" s="784">
        <v>512125067.93845993</v>
      </c>
      <c r="H52" s="784">
        <v>1122574.7873072755</v>
      </c>
      <c r="I52" s="784">
        <v>12248968.880679948</v>
      </c>
      <c r="J52" s="784">
        <v>219964877.90530863</v>
      </c>
      <c r="K52" s="784">
        <v>4328345.8055669181</v>
      </c>
      <c r="L52" s="784">
        <v>368410.57260264171</v>
      </c>
      <c r="M52" s="784">
        <v>627664.09746383678</v>
      </c>
      <c r="N52" s="784">
        <v>3332271.1355004357</v>
      </c>
    </row>
    <row r="53" spans="1:14" ht="18.600000000000001" customHeight="1">
      <c r="A53" s="661"/>
      <c r="B53" s="661" t="s">
        <v>31</v>
      </c>
      <c r="C53" s="661"/>
      <c r="D53" s="823"/>
      <c r="E53" s="784">
        <v>138145210.67251757</v>
      </c>
      <c r="F53" s="784">
        <v>137032844.20189044</v>
      </c>
      <c r="G53" s="784">
        <v>197270305.45119387</v>
      </c>
      <c r="H53" s="784">
        <v>0</v>
      </c>
      <c r="I53" s="784">
        <v>7366472.6546844319</v>
      </c>
      <c r="J53" s="784">
        <v>67603933.90398787</v>
      </c>
      <c r="K53" s="784">
        <v>1112366.4706272385</v>
      </c>
      <c r="L53" s="784">
        <v>75872.159284964931</v>
      </c>
      <c r="M53" s="784">
        <v>155472.04591374449</v>
      </c>
      <c r="N53" s="784">
        <v>881022.26542853075</v>
      </c>
    </row>
    <row r="54" spans="1:14" ht="18.600000000000001" customHeight="1">
      <c r="A54" s="661"/>
      <c r="B54" s="661" t="s">
        <v>32</v>
      </c>
      <c r="C54" s="661"/>
      <c r="D54" s="823"/>
      <c r="E54" s="784">
        <v>84262166.096586093</v>
      </c>
      <c r="F54" s="784">
        <v>82777251.368798122</v>
      </c>
      <c r="G54" s="784">
        <v>146441257.14378649</v>
      </c>
      <c r="H54" s="784">
        <v>119717.14199999999</v>
      </c>
      <c r="I54" s="784">
        <v>1975598.4953818093</v>
      </c>
      <c r="J54" s="784">
        <v>65759321.412370116</v>
      </c>
      <c r="K54" s="784">
        <v>1484914.7277879652</v>
      </c>
      <c r="L54" s="784">
        <v>154779.62403941498</v>
      </c>
      <c r="M54" s="784">
        <v>265665.22668344202</v>
      </c>
      <c r="N54" s="784">
        <v>1064469.8770651068</v>
      </c>
    </row>
    <row r="55" spans="1:14" ht="18.600000000000001" customHeight="1">
      <c r="A55" s="661"/>
      <c r="B55" s="661" t="s">
        <v>33</v>
      </c>
      <c r="C55" s="661"/>
      <c r="D55" s="823"/>
      <c r="E55" s="784">
        <v>87452702.737602338</v>
      </c>
      <c r="F55" s="784">
        <v>85721638.130450636</v>
      </c>
      <c r="G55" s="784">
        <v>168413505.34348038</v>
      </c>
      <c r="H55" s="784">
        <v>1002857.6453072755</v>
      </c>
      <c r="I55" s="784">
        <v>2906897.730613708</v>
      </c>
      <c r="J55" s="784">
        <v>86601622.588950649</v>
      </c>
      <c r="K55" s="784">
        <v>1731064.6071517111</v>
      </c>
      <c r="L55" s="784">
        <v>137758.78927826186</v>
      </c>
      <c r="M55" s="784">
        <v>206526.82486665083</v>
      </c>
      <c r="N55" s="784">
        <v>1386778.9930067975</v>
      </c>
    </row>
    <row r="56" spans="1:14" ht="18.600000000000001" customHeight="1" thickBot="1">
      <c r="A56" s="1050" t="s">
        <v>34</v>
      </c>
      <c r="B56" s="1050"/>
      <c r="C56" s="662"/>
      <c r="D56" s="824"/>
      <c r="E56" s="623">
        <v>288458067.77695614</v>
      </c>
      <c r="F56" s="623">
        <v>279028233.42030221</v>
      </c>
      <c r="G56" s="623">
        <v>501302666.14557213</v>
      </c>
      <c r="H56" s="623">
        <v>6249271.7746656463</v>
      </c>
      <c r="I56" s="623">
        <v>9263307.3015805148</v>
      </c>
      <c r="J56" s="623">
        <v>237787011.80151597</v>
      </c>
      <c r="K56" s="623">
        <v>9429834.3566540815</v>
      </c>
      <c r="L56" s="623">
        <v>797035.23197914078</v>
      </c>
      <c r="M56" s="623">
        <v>598374.7365754178</v>
      </c>
      <c r="N56" s="623">
        <v>8034424.3880995344</v>
      </c>
    </row>
    <row r="57" spans="1:14" ht="15" customHeight="1">
      <c r="A57" s="885"/>
      <c r="B57" s="886"/>
      <c r="C57" s="886"/>
      <c r="D57" s="886"/>
      <c r="E57" s="886"/>
      <c r="F57" s="886"/>
      <c r="G57" s="886"/>
      <c r="H57" s="886"/>
    </row>
    <row r="58" spans="1:14" ht="15" customHeight="1">
      <c r="A58" s="105"/>
      <c r="B58" s="887"/>
      <c r="C58" s="887"/>
      <c r="D58" s="887"/>
      <c r="E58" s="887"/>
      <c r="F58" s="887"/>
      <c r="G58" s="887"/>
      <c r="H58" s="887"/>
    </row>
    <row r="59" spans="1:14" s="104" customFormat="1">
      <c r="B59" s="14"/>
      <c r="C59" s="14"/>
      <c r="D59" s="15"/>
      <c r="H59" s="108"/>
    </row>
    <row r="64" spans="1:14" ht="16.5">
      <c r="B64" s="864" t="s">
        <v>1270</v>
      </c>
      <c r="E64" s="758">
        <f>E40+E41</f>
        <v>85111150.048990905</v>
      </c>
      <c r="F64" s="758">
        <f t="shared" ref="F64:N64" si="0">F40+F41</f>
        <v>83680833.842685282</v>
      </c>
      <c r="G64" s="758">
        <f t="shared" si="0"/>
        <v>134798256.28830871</v>
      </c>
      <c r="H64" s="758">
        <f t="shared" si="0"/>
        <v>2546904.5639100382</v>
      </c>
      <c r="I64" s="758">
        <f t="shared" si="0"/>
        <v>1179036.512117503</v>
      </c>
      <c r="J64" s="758">
        <f t="shared" si="0"/>
        <v>54843363.52165103</v>
      </c>
      <c r="K64" s="758">
        <f t="shared" si="0"/>
        <v>1430316.2063056538</v>
      </c>
      <c r="L64" s="758">
        <f t="shared" si="0"/>
        <v>35843.180368256857</v>
      </c>
      <c r="M64" s="758">
        <f t="shared" si="0"/>
        <v>93319.190885347023</v>
      </c>
      <c r="N64" s="758">
        <f t="shared" si="0"/>
        <v>1301153.8350520497</v>
      </c>
    </row>
  </sheetData>
  <mergeCells count="39">
    <mergeCell ref="A18:C18"/>
    <mergeCell ref="A17:C17"/>
    <mergeCell ref="A8:C8"/>
    <mergeCell ref="A13:C13"/>
    <mergeCell ref="A14:C14"/>
    <mergeCell ref="A12:C12"/>
    <mergeCell ref="A15:C15"/>
    <mergeCell ref="A16:C16"/>
    <mergeCell ref="A11:C11"/>
    <mergeCell ref="A10:C10"/>
    <mergeCell ref="M4:M5"/>
    <mergeCell ref="J4:J5"/>
    <mergeCell ref="F4:F5"/>
    <mergeCell ref="N4:N5"/>
    <mergeCell ref="E3:E5"/>
    <mergeCell ref="I4:I5"/>
    <mergeCell ref="K4:K5"/>
    <mergeCell ref="L4:L5"/>
    <mergeCell ref="A56:B56"/>
    <mergeCell ref="A51:C51"/>
    <mergeCell ref="A36:B36"/>
    <mergeCell ref="A52:B52"/>
    <mergeCell ref="A19:C19"/>
    <mergeCell ref="A35:C35"/>
    <mergeCell ref="A50:B50"/>
    <mergeCell ref="A29:C29"/>
    <mergeCell ref="A20:C20"/>
    <mergeCell ref="A26:C26"/>
    <mergeCell ref="A21:C21"/>
    <mergeCell ref="A22:C22"/>
    <mergeCell ref="A24:C24"/>
    <mergeCell ref="A23:C23"/>
    <mergeCell ref="A25:C25"/>
    <mergeCell ref="A6:C6"/>
    <mergeCell ref="A3:C5"/>
    <mergeCell ref="G4:G5"/>
    <mergeCell ref="H4:H5"/>
    <mergeCell ref="A9:C9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66"/>
  <sheetViews>
    <sheetView view="pageBreakPreview" topLeftCell="A48" zoomScaleNormal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4.5703125" style="758" customWidth="1"/>
    <col min="6" max="6" width="14.140625" style="758" bestFit="1" customWidth="1"/>
    <col min="7" max="7" width="18.5703125" style="758" customWidth="1"/>
    <col min="8" max="8" width="19.42578125" style="758" customWidth="1"/>
    <col min="9" max="9" width="14.5703125" style="758" customWidth="1"/>
    <col min="10" max="10" width="15" style="758" customWidth="1"/>
    <col min="11" max="11" width="13.85546875" style="758" customWidth="1"/>
    <col min="12" max="12" width="12.42578125" style="758" customWidth="1"/>
    <col min="13" max="13" width="14.85546875" style="758" customWidth="1"/>
    <col min="14" max="14" width="14.140625" style="758" customWidth="1"/>
    <col min="15" max="15" width="9.140625" style="758"/>
    <col min="16" max="17" width="16.28515625" style="758" bestFit="1" customWidth="1"/>
    <col min="18" max="19" width="12.85546875" style="758" bestFit="1" customWidth="1"/>
    <col min="20" max="20" width="15.42578125" style="758" bestFit="1" customWidth="1"/>
    <col min="21" max="16384" width="9.140625" style="758"/>
  </cols>
  <sheetData>
    <row r="1" spans="1:20" s="129" customFormat="1" ht="35.1" customHeight="1">
      <c r="A1" s="128"/>
      <c r="B1" s="128"/>
      <c r="C1" s="128"/>
      <c r="D1" s="128"/>
      <c r="E1" s="191"/>
      <c r="F1" s="191"/>
      <c r="G1" s="191"/>
      <c r="H1" s="192" t="s">
        <v>527</v>
      </c>
      <c r="I1" s="645" t="s">
        <v>253</v>
      </c>
      <c r="J1" s="191"/>
      <c r="K1" s="191"/>
      <c r="L1" s="191"/>
      <c r="M1" s="191"/>
      <c r="N1" s="193"/>
    </row>
    <row r="2" spans="1:20" ht="12.95" customHeight="1" thickBot="1">
      <c r="A2" s="104"/>
      <c r="B2" s="105"/>
      <c r="C2" s="105"/>
      <c r="D2" s="106"/>
      <c r="E2" s="757"/>
      <c r="F2" s="757"/>
      <c r="G2" s="757"/>
      <c r="H2" s="757"/>
      <c r="I2" s="757"/>
      <c r="J2" s="757"/>
      <c r="K2" s="757"/>
      <c r="L2" s="757"/>
      <c r="M2" s="757"/>
      <c r="N2" s="184" t="s">
        <v>323</v>
      </c>
    </row>
    <row r="3" spans="1:20" ht="15" customHeight="1">
      <c r="A3" s="1060" t="s">
        <v>1</v>
      </c>
      <c r="B3" s="1060"/>
      <c r="C3" s="1060"/>
      <c r="D3" s="641"/>
      <c r="E3" s="1103" t="s">
        <v>68</v>
      </c>
      <c r="F3" s="1200" t="s">
        <v>137</v>
      </c>
      <c r="G3" s="1201"/>
      <c r="H3" s="1201"/>
      <c r="I3" s="1201"/>
      <c r="J3" s="1202"/>
      <c r="K3" s="19" t="s">
        <v>1076</v>
      </c>
      <c r="L3" s="19"/>
      <c r="M3" s="19"/>
      <c r="N3" s="20"/>
    </row>
    <row r="4" spans="1:20" ht="15" customHeight="1">
      <c r="A4" s="1061"/>
      <c r="B4" s="1061"/>
      <c r="C4" s="1061"/>
      <c r="D4" s="642"/>
      <c r="E4" s="1105"/>
      <c r="F4" s="1194" t="s">
        <v>184</v>
      </c>
      <c r="G4" s="1194" t="s">
        <v>498</v>
      </c>
      <c r="H4" s="1194" t="s">
        <v>252</v>
      </c>
      <c r="I4" s="1198" t="s">
        <v>186</v>
      </c>
      <c r="J4" s="1199" t="s">
        <v>1245</v>
      </c>
      <c r="K4" s="1194" t="s">
        <v>184</v>
      </c>
      <c r="L4" s="1194" t="s">
        <v>187</v>
      </c>
      <c r="M4" s="1194" t="s">
        <v>188</v>
      </c>
      <c r="N4" s="1197" t="s">
        <v>1077</v>
      </c>
    </row>
    <row r="5" spans="1:20" ht="48.75" customHeight="1">
      <c r="A5" s="1062"/>
      <c r="B5" s="1062"/>
      <c r="C5" s="1062"/>
      <c r="D5" s="673"/>
      <c r="E5" s="1107"/>
      <c r="F5" s="1157"/>
      <c r="G5" s="1157"/>
      <c r="H5" s="1157"/>
      <c r="I5" s="1107"/>
      <c r="J5" s="1150"/>
      <c r="K5" s="1157"/>
      <c r="L5" s="1157"/>
      <c r="M5" s="1157"/>
      <c r="N5" s="1106"/>
    </row>
    <row r="6" spans="1:20" s="194" customFormat="1" ht="24.6" hidden="1" customHeight="1">
      <c r="A6" s="1066" t="s">
        <v>779</v>
      </c>
      <c r="B6" s="1066"/>
      <c r="C6" s="1066"/>
      <c r="D6" s="2"/>
      <c r="E6" s="136">
        <v>554575873</v>
      </c>
      <c r="F6" s="136">
        <v>540752397</v>
      </c>
      <c r="G6" s="136">
        <v>729981893</v>
      </c>
      <c r="H6" s="136">
        <v>6990556</v>
      </c>
      <c r="I6" s="136">
        <v>4586761</v>
      </c>
      <c r="J6" s="136">
        <v>200806813</v>
      </c>
      <c r="K6" s="136">
        <v>13823476</v>
      </c>
      <c r="L6" s="136">
        <v>1101684</v>
      </c>
      <c r="M6" s="136">
        <v>4505404</v>
      </c>
      <c r="N6" s="136">
        <v>8216388</v>
      </c>
    </row>
    <row r="7" spans="1:20" s="194" customFormat="1" ht="24.6" hidden="1" customHeight="1">
      <c r="A7" s="1045" t="s">
        <v>780</v>
      </c>
      <c r="B7" s="1045"/>
      <c r="C7" s="1045"/>
      <c r="D7" s="2"/>
      <c r="E7" s="139">
        <v>501494769.53363603</v>
      </c>
      <c r="F7" s="139">
        <v>484619936.3037436</v>
      </c>
      <c r="G7" s="139">
        <v>746136357.95677531</v>
      </c>
      <c r="H7" s="139">
        <v>5242922.7555052396</v>
      </c>
      <c r="I7" s="139">
        <v>5053277.5783827025</v>
      </c>
      <c r="J7" s="139">
        <v>271812621.98691934</v>
      </c>
      <c r="K7" s="139">
        <v>16874833.229892705</v>
      </c>
      <c r="L7" s="139">
        <v>778317.23394817708</v>
      </c>
      <c r="M7" s="139">
        <v>7471380.3663401697</v>
      </c>
      <c r="N7" s="139">
        <v>8625135.6296043489</v>
      </c>
    </row>
    <row r="8" spans="1:20" s="194" customFormat="1" ht="24.6" hidden="1" customHeight="1">
      <c r="A8" s="1045" t="s">
        <v>1202</v>
      </c>
      <c r="B8" s="1045"/>
      <c r="C8" s="1045"/>
      <c r="D8" s="2"/>
      <c r="E8" s="139">
        <v>506459891</v>
      </c>
      <c r="F8" s="139">
        <v>493350989</v>
      </c>
      <c r="G8" s="139">
        <v>658415693</v>
      </c>
      <c r="H8" s="139">
        <v>2518499</v>
      </c>
      <c r="I8" s="139">
        <v>3863632</v>
      </c>
      <c r="J8" s="139">
        <v>171446835</v>
      </c>
      <c r="K8" s="139">
        <v>13108902</v>
      </c>
      <c r="L8" s="139">
        <v>482828</v>
      </c>
      <c r="M8" s="139">
        <v>4926538</v>
      </c>
      <c r="N8" s="139">
        <v>7699536</v>
      </c>
    </row>
    <row r="9" spans="1:20" s="194" customFormat="1" ht="19.5" hidden="1" customHeight="1">
      <c r="A9" s="1045" t="s">
        <v>1203</v>
      </c>
      <c r="B9" s="1045"/>
      <c r="C9" s="1045"/>
      <c r="D9" s="2"/>
      <c r="E9" s="139">
        <v>401820999.30479008</v>
      </c>
      <c r="F9" s="139">
        <v>388977009.02661127</v>
      </c>
      <c r="G9" s="139">
        <v>607714365.3273989</v>
      </c>
      <c r="H9" s="139">
        <v>5060478.4175694436</v>
      </c>
      <c r="I9" s="139">
        <v>5751331.0620254446</v>
      </c>
      <c r="J9" s="139">
        <v>229549165.78038287</v>
      </c>
      <c r="K9" s="139">
        <v>12843990.278179696</v>
      </c>
      <c r="L9" s="139">
        <v>753345.44892115809</v>
      </c>
      <c r="M9" s="139">
        <v>3818255.274009746</v>
      </c>
      <c r="N9" s="139">
        <v>8272389.5552487876</v>
      </c>
    </row>
    <row r="10" spans="1:20" s="194" customFormat="1" ht="19.5" hidden="1" customHeight="1">
      <c r="A10" s="1045" t="s">
        <v>1204</v>
      </c>
      <c r="B10" s="1045"/>
      <c r="C10" s="1045"/>
      <c r="D10" s="2"/>
      <c r="E10" s="139">
        <v>444122840.59282225</v>
      </c>
      <c r="F10" s="139">
        <v>425442382.2905829</v>
      </c>
      <c r="G10" s="139">
        <v>691726401.66095531</v>
      </c>
      <c r="H10" s="139">
        <v>5647583.7751952149</v>
      </c>
      <c r="I10" s="139">
        <v>5058348.5164422225</v>
      </c>
      <c r="J10" s="139">
        <v>276989951.66201019</v>
      </c>
      <c r="K10" s="139">
        <v>18680458.302239582</v>
      </c>
      <c r="L10" s="139">
        <v>728477.31160229456</v>
      </c>
      <c r="M10" s="139">
        <v>3620440.7351476639</v>
      </c>
      <c r="N10" s="139">
        <v>14331540.255489614</v>
      </c>
    </row>
    <row r="11" spans="1:20" s="114" customFormat="1" ht="13.7" hidden="1" customHeight="1">
      <c r="A11" s="1045" t="s">
        <v>1205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14">
        <f>SUM(F11:F12,F14)</f>
        <v>1496581635.6761546</v>
      </c>
      <c r="Q11" s="114">
        <f>SUM(G11:G12,G14)</f>
        <v>2609088732.3306775</v>
      </c>
      <c r="R11" s="114">
        <f>SUM(H11:H12,H14)</f>
        <v>21135032.013847381</v>
      </c>
      <c r="S11" s="114">
        <f>SUM(I11:I12,I14)</f>
        <v>22364074.658385091</v>
      </c>
      <c r="T11" s="114">
        <f>SUM(J11:J12,J14)</f>
        <v>1156006203.326755</v>
      </c>
    </row>
    <row r="12" spans="1:20" s="194" customFormat="1" ht="13.7" hidden="1" customHeight="1">
      <c r="A12" s="1045" t="s">
        <v>1206</v>
      </c>
      <c r="B12" s="1045"/>
      <c r="C12" s="1045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194">
        <f>Q11/$P$11</f>
        <v>1.7433654604159918</v>
      </c>
      <c r="R12" s="194">
        <f>R11/$P$11</f>
        <v>1.4122204569414341E-2</v>
      </c>
      <c r="S12" s="194">
        <f>S11/$P$11</f>
        <v>1.4943437848802024E-2</v>
      </c>
      <c r="T12" s="194">
        <f>T11/$P$11</f>
        <v>0.77243110283420802</v>
      </c>
    </row>
    <row r="13" spans="1:20" s="194" customFormat="1" ht="13.7" hidden="1" customHeight="1">
      <c r="A13" s="1045" t="s">
        <v>1207</v>
      </c>
      <c r="B13" s="1045"/>
      <c r="C13" s="1045"/>
      <c r="D13" s="2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194" customFormat="1" ht="13.7" hidden="1" customHeight="1">
      <c r="A14" s="1045" t="s">
        <v>1208</v>
      </c>
      <c r="B14" s="1045"/>
      <c r="C14" s="1045"/>
      <c r="D14" s="2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194" customFormat="1" ht="13.7" hidden="1" customHeight="1">
      <c r="A15" s="1045" t="s">
        <v>1209</v>
      </c>
      <c r="B15" s="1045"/>
      <c r="C15" s="1045"/>
      <c r="D15" s="2"/>
      <c r="E15" s="139">
        <v>554808898.00771308</v>
      </c>
      <c r="F15" s="139">
        <v>542356053.41750383</v>
      </c>
      <c r="G15" s="139">
        <v>945344365.36655545</v>
      </c>
      <c r="H15" s="139">
        <v>12011390.147881227</v>
      </c>
      <c r="I15" s="139">
        <v>10949450.55287536</v>
      </c>
      <c r="J15" s="139">
        <v>425949152.6498071</v>
      </c>
      <c r="K15" s="139">
        <v>12452844.590209989</v>
      </c>
      <c r="L15" s="139">
        <v>1057374.4400974202</v>
      </c>
      <c r="M15" s="139">
        <v>1739702.2008293911</v>
      </c>
      <c r="N15" s="139">
        <v>9655767.9492832161</v>
      </c>
    </row>
    <row r="16" spans="1:20" s="194" customFormat="1" ht="16.5" hidden="1" customHeight="1">
      <c r="A16" s="1112" t="s">
        <v>1267</v>
      </c>
      <c r="B16" s="1112"/>
      <c r="C16" s="1112"/>
      <c r="D16" s="18"/>
      <c r="E16" s="138">
        <v>522478788.68525565</v>
      </c>
      <c r="F16" s="139">
        <v>510638215.56337988</v>
      </c>
      <c r="G16" s="139">
        <v>846643297.47723484</v>
      </c>
      <c r="H16" s="139">
        <v>12813606.03034973</v>
      </c>
      <c r="I16" s="139">
        <v>8648272.0201656166</v>
      </c>
      <c r="J16" s="139">
        <v>357466959.9643718</v>
      </c>
      <c r="K16" s="139">
        <v>11840573.12187577</v>
      </c>
      <c r="L16" s="139">
        <v>1158657.5215599479</v>
      </c>
      <c r="M16" s="139">
        <v>1135459.2291088901</v>
      </c>
      <c r="N16" s="139">
        <v>9546456.3712069374</v>
      </c>
    </row>
    <row r="17" spans="1:64" s="194" customFormat="1" ht="15" hidden="1" customHeight="1">
      <c r="A17" s="1045" t="s">
        <v>1271</v>
      </c>
      <c r="B17" s="1045"/>
      <c r="C17" s="1045"/>
      <c r="D17" s="18"/>
      <c r="E17" s="126">
        <v>568764615.59845173</v>
      </c>
      <c r="F17" s="126">
        <v>555783105.89894223</v>
      </c>
      <c r="G17" s="126">
        <v>915237059.07808614</v>
      </c>
      <c r="H17" s="126">
        <v>6227572.9816564741</v>
      </c>
      <c r="I17" s="126">
        <v>15579751.464696459</v>
      </c>
      <c r="J17" s="126">
        <v>381261277.62549567</v>
      </c>
      <c r="K17" s="126">
        <v>12981509.699508956</v>
      </c>
      <c r="L17" s="126">
        <v>1252502.4364850342</v>
      </c>
      <c r="M17" s="126">
        <v>1069682.4901245509</v>
      </c>
      <c r="N17" s="126">
        <v>10659324.772899391</v>
      </c>
    </row>
    <row r="18" spans="1:64" s="194" customFormat="1" ht="15.75" hidden="1" customHeight="1">
      <c r="A18" s="1045" t="s">
        <v>1272</v>
      </c>
      <c r="B18" s="1045"/>
      <c r="C18" s="1045"/>
      <c r="D18" s="18"/>
      <c r="E18" s="179">
        <v>615069412.16025329</v>
      </c>
      <c r="F18" s="179">
        <v>599912595.01016188</v>
      </c>
      <c r="G18" s="179">
        <v>982802980.06288028</v>
      </c>
      <c r="H18" s="179">
        <v>8684430.5320327654</v>
      </c>
      <c r="I18" s="179">
        <v>11734198.341534965</v>
      </c>
      <c r="J18" s="179">
        <v>403309013.92628628</v>
      </c>
      <c r="K18" s="179">
        <v>15156817.150090747</v>
      </c>
      <c r="L18" s="179">
        <v>1106151.8833462596</v>
      </c>
      <c r="M18" s="179">
        <v>1247467.2010309817</v>
      </c>
      <c r="N18" s="179">
        <v>12803198.065713501</v>
      </c>
    </row>
    <row r="19" spans="1:64" s="194" customFormat="1" ht="15.75" hidden="1" customHeight="1">
      <c r="A19" s="1045" t="s">
        <v>1280</v>
      </c>
      <c r="B19" s="1045"/>
      <c r="C19" s="1045"/>
      <c r="D19" s="18"/>
      <c r="E19" s="179">
        <v>563465019.88337076</v>
      </c>
      <c r="F19" s="179">
        <v>550945764.66523361</v>
      </c>
      <c r="G19" s="179">
        <v>954942551.83735347</v>
      </c>
      <c r="H19" s="179">
        <v>4706192.1472659921</v>
      </c>
      <c r="I19" s="179">
        <v>11200522.961364307</v>
      </c>
      <c r="J19" s="179">
        <v>419903502.28074831</v>
      </c>
      <c r="K19" s="179">
        <v>12519255.218136379</v>
      </c>
      <c r="L19" s="179">
        <v>1114483.1895020944</v>
      </c>
      <c r="M19" s="179">
        <v>1168291.7055380037</v>
      </c>
      <c r="N19" s="179">
        <v>10236480.323096251</v>
      </c>
    </row>
    <row r="20" spans="1:64" s="194" customFormat="1" ht="15.75" hidden="1" customHeight="1">
      <c r="A20" s="1045" t="s">
        <v>1281</v>
      </c>
      <c r="B20" s="1045"/>
      <c r="C20" s="1045"/>
      <c r="D20" s="18"/>
      <c r="E20" s="179">
        <v>546872863.31227148</v>
      </c>
      <c r="F20" s="179">
        <v>532889980.9688617</v>
      </c>
      <c r="G20" s="179">
        <v>957085608.591313</v>
      </c>
      <c r="H20" s="179">
        <v>7553876.4411226111</v>
      </c>
      <c r="I20" s="179">
        <v>8797741.6060710419</v>
      </c>
      <c r="J20" s="179">
        <v>440547245.66964525</v>
      </c>
      <c r="K20" s="179">
        <v>13982882.343409719</v>
      </c>
      <c r="L20" s="179">
        <v>1155799.7056551233</v>
      </c>
      <c r="M20" s="179">
        <v>1313162.5081076869</v>
      </c>
      <c r="N20" s="179">
        <v>11513920.129646897</v>
      </c>
    </row>
    <row r="21" spans="1:64" s="194" customFormat="1" ht="15.75" customHeight="1">
      <c r="A21" s="1181" t="s">
        <v>1275</v>
      </c>
      <c r="B21" s="1181"/>
      <c r="C21" s="1181"/>
      <c r="D21" s="185"/>
      <c r="E21" s="179">
        <v>587953906.54716015</v>
      </c>
      <c r="F21" s="179">
        <v>575586969.45956361</v>
      </c>
      <c r="G21" s="179">
        <v>1005947469.1541808</v>
      </c>
      <c r="H21" s="179">
        <v>10070969.987243086</v>
      </c>
      <c r="I21" s="179">
        <v>14128826.263712343</v>
      </c>
      <c r="J21" s="179">
        <v>454560295.94557261</v>
      </c>
      <c r="K21" s="179">
        <v>12366937.087596122</v>
      </c>
      <c r="L21" s="179">
        <v>1266016.9747381064</v>
      </c>
      <c r="M21" s="179">
        <v>1309062.9974942142</v>
      </c>
      <c r="N21" s="179">
        <v>9791857.1153638083</v>
      </c>
    </row>
    <row r="22" spans="1:64" s="194" customFormat="1" ht="15.75" customHeight="1">
      <c r="A22" s="1181" t="s">
        <v>1276</v>
      </c>
      <c r="B22" s="1181"/>
      <c r="C22" s="1181"/>
      <c r="D22" s="185"/>
      <c r="E22" s="126">
        <v>571689307.08830655</v>
      </c>
      <c r="F22" s="126">
        <v>557368066.55468881</v>
      </c>
      <c r="G22" s="126">
        <v>1015320608.7328143</v>
      </c>
      <c r="H22" s="126">
        <v>6901833.8402543534</v>
      </c>
      <c r="I22" s="126">
        <v>10177332.645427547</v>
      </c>
      <c r="J22" s="126">
        <v>475031708.663809</v>
      </c>
      <c r="K22" s="126">
        <v>14321240.533618905</v>
      </c>
      <c r="L22" s="126">
        <v>1229631.5198543379</v>
      </c>
      <c r="M22" s="126">
        <v>1260680.5894447095</v>
      </c>
      <c r="N22" s="126">
        <v>11830928.42431985</v>
      </c>
    </row>
    <row r="23" spans="1:64" s="194" customFormat="1" ht="15.75" customHeight="1">
      <c r="A23" s="1181" t="s">
        <v>1277</v>
      </c>
      <c r="B23" s="1181"/>
      <c r="C23" s="1181"/>
      <c r="D23" s="185"/>
      <c r="E23" s="179">
        <v>576688747.43929529</v>
      </c>
      <c r="F23" s="179">
        <v>567246381.60543549</v>
      </c>
      <c r="G23" s="179">
        <v>949314704.22208869</v>
      </c>
      <c r="H23" s="179">
        <v>8878838.6517003775</v>
      </c>
      <c r="I23" s="179">
        <v>6718036.1408439195</v>
      </c>
      <c r="J23" s="179">
        <v>397665197.40919787</v>
      </c>
      <c r="K23" s="179">
        <v>9442365.8338597082</v>
      </c>
      <c r="L23" s="179">
        <v>929886.849467283</v>
      </c>
      <c r="M23" s="179">
        <v>1149815.4817295927</v>
      </c>
      <c r="N23" s="179">
        <v>7362663.502662831</v>
      </c>
    </row>
    <row r="24" spans="1:64" s="194" customFormat="1" ht="15.75" customHeight="1">
      <c r="A24" s="1181" t="s">
        <v>1278</v>
      </c>
      <c r="B24" s="1181"/>
      <c r="C24" s="1181"/>
      <c r="D24" s="185"/>
      <c r="E24" s="179">
        <v>547540193.7268225</v>
      </c>
      <c r="F24" s="179">
        <v>535452746.87562525</v>
      </c>
      <c r="G24" s="179">
        <v>967094067.51639605</v>
      </c>
      <c r="H24" s="179">
        <v>3511130.0901480294</v>
      </c>
      <c r="I24" s="179">
        <v>14109569.941667903</v>
      </c>
      <c r="J24" s="179">
        <v>449262020.67258841</v>
      </c>
      <c r="K24" s="179">
        <v>12087446.851197978</v>
      </c>
      <c r="L24" s="179">
        <v>1080957.6271091627</v>
      </c>
      <c r="M24" s="179">
        <v>1233257.4554403843</v>
      </c>
      <c r="N24" s="179">
        <v>9773231.7686484382</v>
      </c>
    </row>
    <row r="25" spans="1:64" s="194" customFormat="1" ht="15.75" customHeight="1">
      <c r="A25" s="1181" t="s">
        <v>1279</v>
      </c>
      <c r="B25" s="1181"/>
      <c r="C25" s="1181"/>
      <c r="D25" s="185"/>
      <c r="E25" s="179">
        <v>598318147.28366256</v>
      </c>
      <c r="F25" s="179">
        <v>584559967.12143993</v>
      </c>
      <c r="G25" s="179">
        <v>1013427734.0840298</v>
      </c>
      <c r="H25" s="179">
        <v>7371846.5619729226</v>
      </c>
      <c r="I25" s="179">
        <v>21512276.182260443</v>
      </c>
      <c r="J25" s="179">
        <v>457751889.70682365</v>
      </c>
      <c r="K25" s="179">
        <v>13758180.162221</v>
      </c>
      <c r="L25" s="179">
        <v>1165445.8045817837</v>
      </c>
      <c r="M25" s="179">
        <v>1226038.834039256</v>
      </c>
      <c r="N25" s="179">
        <v>11366695.523599947</v>
      </c>
    </row>
    <row r="26" spans="1:64" s="761" customFormat="1" ht="13.7" customHeight="1">
      <c r="A26" s="1045" t="s">
        <v>12</v>
      </c>
      <c r="B26" s="1045"/>
      <c r="C26" s="1045"/>
      <c r="D26" s="2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P26" s="194"/>
    </row>
    <row r="27" spans="1:64" s="104" customFormat="1" ht="13.7" customHeight="1">
      <c r="A27" s="661"/>
      <c r="B27" s="121" t="s">
        <v>1154</v>
      </c>
      <c r="C27" s="661"/>
      <c r="D27" s="122"/>
      <c r="E27" s="784">
        <v>161155162.20100445</v>
      </c>
      <c r="F27" s="784">
        <v>159465292.63304785</v>
      </c>
      <c r="G27" s="784">
        <v>245100240.08326942</v>
      </c>
      <c r="H27" s="784">
        <v>1734937.99304632</v>
      </c>
      <c r="I27" s="784">
        <v>2378635.7906812336</v>
      </c>
      <c r="J27" s="784">
        <v>89748521.233949035</v>
      </c>
      <c r="K27" s="784">
        <v>1689869.5679570546</v>
      </c>
      <c r="L27" s="784">
        <v>268720.64955663955</v>
      </c>
      <c r="M27" s="784">
        <v>138579.20189620508</v>
      </c>
      <c r="N27" s="784">
        <v>1282569.7165042097</v>
      </c>
      <c r="O27" s="647"/>
      <c r="P27" s="2"/>
      <c r="Q27" s="50"/>
      <c r="R27" s="50"/>
      <c r="S27" s="50"/>
      <c r="T27" s="50"/>
      <c r="U27" s="50"/>
      <c r="V27" s="50"/>
      <c r="W27" s="50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9"/>
      <c r="BK27" s="739"/>
      <c r="BL27" s="739"/>
    </row>
    <row r="28" spans="1:64" s="104" customFormat="1" ht="13.7" customHeight="1">
      <c r="A28" s="661"/>
      <c r="B28" s="121" t="s">
        <v>1144</v>
      </c>
      <c r="C28" s="661"/>
      <c r="D28" s="122"/>
      <c r="E28" s="784">
        <v>94632895.176596582</v>
      </c>
      <c r="F28" s="784">
        <v>93402413.145404488</v>
      </c>
      <c r="G28" s="784">
        <v>157803056.97485596</v>
      </c>
      <c r="H28" s="784">
        <v>2000</v>
      </c>
      <c r="I28" s="784">
        <v>1188887.5663287863</v>
      </c>
      <c r="J28" s="784">
        <v>65591531.395780072</v>
      </c>
      <c r="K28" s="784">
        <v>1230482.0311920298</v>
      </c>
      <c r="L28" s="784">
        <v>100708.42481119382</v>
      </c>
      <c r="M28" s="784">
        <v>259796.16078716653</v>
      </c>
      <c r="N28" s="784">
        <v>869977.4455936678</v>
      </c>
      <c r="O28" s="661"/>
      <c r="P28" s="122"/>
      <c r="Q28" s="99"/>
      <c r="R28" s="99"/>
      <c r="S28" s="99"/>
      <c r="T28" s="99"/>
      <c r="U28" s="99"/>
      <c r="V28" s="99"/>
      <c r="W28" s="9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</row>
    <row r="29" spans="1:64" s="104" customFormat="1" ht="13.7" customHeight="1">
      <c r="A29" s="661"/>
      <c r="B29" s="121" t="s">
        <v>1145</v>
      </c>
      <c r="C29" s="661"/>
      <c r="D29" s="122"/>
      <c r="E29" s="784">
        <v>124536742.90066151</v>
      </c>
      <c r="F29" s="784">
        <v>121050361.53758712</v>
      </c>
      <c r="G29" s="784">
        <v>195874788.83406416</v>
      </c>
      <c r="H29" s="784">
        <v>3726532.3099266021</v>
      </c>
      <c r="I29" s="784">
        <v>3423630.3523913925</v>
      </c>
      <c r="J29" s="784">
        <v>81974589.958795026</v>
      </c>
      <c r="K29" s="784">
        <v>3486381.3630744223</v>
      </c>
      <c r="L29" s="784">
        <v>97014.282530935408</v>
      </c>
      <c r="M29" s="784">
        <v>219106.55817932705</v>
      </c>
      <c r="N29" s="784">
        <v>3170260.5223641661</v>
      </c>
      <c r="O29" s="661"/>
      <c r="P29" s="122"/>
      <c r="Q29" s="99"/>
      <c r="R29" s="99"/>
      <c r="S29" s="99"/>
      <c r="T29" s="99"/>
      <c r="U29" s="99"/>
      <c r="V29" s="99"/>
      <c r="W29" s="9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  <c r="BK29" s="739"/>
      <c r="BL29" s="739"/>
    </row>
    <row r="30" spans="1:64" s="104" customFormat="1" ht="13.7" customHeight="1">
      <c r="A30" s="661"/>
      <c r="B30" s="121" t="s">
        <v>1146</v>
      </c>
      <c r="C30" s="661"/>
      <c r="D30" s="122"/>
      <c r="E30" s="784">
        <v>58416183.499573335</v>
      </c>
      <c r="F30" s="784">
        <v>55881015.53973648</v>
      </c>
      <c r="G30" s="784">
        <v>114822960.91547775</v>
      </c>
      <c r="H30" s="785">
        <v>1234869.7350000001</v>
      </c>
      <c r="I30" s="784">
        <v>1024443.2468590453</v>
      </c>
      <c r="J30" s="784">
        <v>61201258.357600287</v>
      </c>
      <c r="K30" s="784">
        <v>2535167.9598368569</v>
      </c>
      <c r="L30" s="784">
        <v>412679.52568301454</v>
      </c>
      <c r="M30" s="784">
        <v>149340.71030538445</v>
      </c>
      <c r="N30" s="784">
        <v>1973147.7238484591</v>
      </c>
      <c r="O30" s="661"/>
      <c r="P30" s="122"/>
      <c r="Q30" s="99"/>
      <c r="R30" s="99"/>
      <c r="S30" s="99"/>
      <c r="T30" s="99"/>
      <c r="U30" s="99"/>
      <c r="V30" s="99"/>
      <c r="W30" s="9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</row>
    <row r="31" spans="1:64" s="104" customFormat="1" ht="13.7" customHeight="1">
      <c r="A31" s="661"/>
      <c r="B31" s="121" t="s">
        <v>1147</v>
      </c>
      <c r="C31" s="661"/>
      <c r="D31" s="122"/>
      <c r="E31" s="784">
        <v>74907585.752826124</v>
      </c>
      <c r="F31" s="784">
        <v>72818674.881665483</v>
      </c>
      <c r="G31" s="784">
        <v>128841105.3493655</v>
      </c>
      <c r="H31" s="784">
        <v>320743.52399999998</v>
      </c>
      <c r="I31" s="784">
        <v>10243908.816000003</v>
      </c>
      <c r="J31" s="784">
        <v>66587082.807700023</v>
      </c>
      <c r="K31" s="784">
        <v>2088910.8711606469</v>
      </c>
      <c r="L31" s="784">
        <v>71212.626000000018</v>
      </c>
      <c r="M31" s="784">
        <v>134843.83787117217</v>
      </c>
      <c r="N31" s="784">
        <v>1882854.4072894738</v>
      </c>
      <c r="O31" s="661"/>
      <c r="P31" s="122"/>
      <c r="Q31" s="99"/>
      <c r="R31" s="99"/>
      <c r="S31" s="99"/>
      <c r="T31" s="99"/>
      <c r="U31" s="99"/>
      <c r="V31" s="99"/>
      <c r="W31" s="9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  <c r="BK31" s="739"/>
      <c r="BL31" s="739"/>
    </row>
    <row r="32" spans="1:64" s="104" customFormat="1" ht="13.7" customHeight="1">
      <c r="A32" s="661"/>
      <c r="B32" s="121" t="s">
        <v>1148</v>
      </c>
      <c r="C32" s="661"/>
      <c r="D32" s="122"/>
      <c r="E32" s="784">
        <v>84669577.753000036</v>
      </c>
      <c r="F32" s="784">
        <v>81942209.384000003</v>
      </c>
      <c r="G32" s="784">
        <v>170985581.92700002</v>
      </c>
      <c r="H32" s="784">
        <v>352763</v>
      </c>
      <c r="I32" s="784">
        <v>3252770.41</v>
      </c>
      <c r="J32" s="784">
        <v>92648905.953000024</v>
      </c>
      <c r="K32" s="784">
        <v>2727368.3689999995</v>
      </c>
      <c r="L32" s="784">
        <v>215110.29600000003</v>
      </c>
      <c r="M32" s="784">
        <v>324372.36499999999</v>
      </c>
      <c r="N32" s="784">
        <v>2187885.7080000001</v>
      </c>
      <c r="O32" s="661"/>
      <c r="P32" s="122"/>
      <c r="Q32" s="99"/>
      <c r="R32" s="99"/>
      <c r="S32" s="99"/>
      <c r="T32" s="99"/>
      <c r="U32" s="99"/>
      <c r="V32" s="99"/>
      <c r="W32" s="9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</row>
    <row r="33" spans="1:64" s="104" customFormat="1" ht="13.7" customHeight="1">
      <c r="A33" s="1045" t="s">
        <v>13</v>
      </c>
      <c r="B33" s="1045"/>
      <c r="C33" s="1045"/>
      <c r="D33" s="2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661"/>
      <c r="P33" s="122"/>
      <c r="Q33" s="99"/>
      <c r="R33" s="99"/>
      <c r="S33" s="99"/>
      <c r="T33" s="99"/>
      <c r="U33" s="99"/>
      <c r="V33" s="99"/>
      <c r="W33" s="9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</row>
    <row r="34" spans="1:64" s="104" customFormat="1" ht="13.5" customHeight="1">
      <c r="A34" s="661"/>
      <c r="B34" s="62" t="s">
        <v>455</v>
      </c>
      <c r="C34" s="661"/>
      <c r="D34" s="122"/>
      <c r="E34" s="784">
        <v>10521678.10322251</v>
      </c>
      <c r="F34" s="784">
        <v>10239645.217529701</v>
      </c>
      <c r="G34" s="784">
        <v>30946311.183946367</v>
      </c>
      <c r="H34" s="784">
        <v>40255.069199999998</v>
      </c>
      <c r="I34" s="784">
        <v>351906.48492518318</v>
      </c>
      <c r="J34" s="784">
        <v>21098827.520541858</v>
      </c>
      <c r="K34" s="784">
        <v>282032.88569281454</v>
      </c>
      <c r="L34" s="784">
        <v>60849.626135162223</v>
      </c>
      <c r="M34" s="784">
        <v>43650.173974698475</v>
      </c>
      <c r="N34" s="784">
        <v>177533.08558295388</v>
      </c>
      <c r="O34" s="647"/>
      <c r="P34" s="2"/>
      <c r="Q34" s="99"/>
      <c r="R34" s="99"/>
      <c r="S34" s="99"/>
      <c r="T34" s="99"/>
      <c r="U34" s="99"/>
      <c r="V34" s="99"/>
      <c r="W34" s="9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</row>
    <row r="35" spans="1:64" s="104" customFormat="1" ht="13.7" customHeight="1">
      <c r="A35" s="661"/>
      <c r="B35" s="62" t="s">
        <v>456</v>
      </c>
      <c r="C35" s="661"/>
      <c r="D35" s="122"/>
      <c r="E35" s="784">
        <v>15919775.993755404</v>
      </c>
      <c r="F35" s="784">
        <v>15868449.443574451</v>
      </c>
      <c r="G35" s="784">
        <v>24334400.216050155</v>
      </c>
      <c r="H35" s="785">
        <v>0</v>
      </c>
      <c r="I35" s="784">
        <v>24890.222502582023</v>
      </c>
      <c r="J35" s="784">
        <v>8490840.994978277</v>
      </c>
      <c r="K35" s="784">
        <v>51326.55018094484</v>
      </c>
      <c r="L35" s="784">
        <v>13155.844696790833</v>
      </c>
      <c r="M35" s="784">
        <v>10637.196269905884</v>
      </c>
      <c r="N35" s="784">
        <v>27533.509214248035</v>
      </c>
      <c r="O35" s="661"/>
      <c r="P35" s="122"/>
      <c r="Q35" s="99"/>
      <c r="R35" s="99"/>
      <c r="S35" s="99"/>
      <c r="T35" s="99"/>
      <c r="U35" s="99"/>
      <c r="V35" s="99"/>
      <c r="W35" s="9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  <c r="BK35" s="739"/>
      <c r="BL35" s="739"/>
    </row>
    <row r="36" spans="1:64" s="104" customFormat="1" ht="13.7" customHeight="1">
      <c r="A36" s="121"/>
      <c r="B36" s="62" t="s">
        <v>457</v>
      </c>
      <c r="C36" s="121"/>
      <c r="D36" s="122"/>
      <c r="E36" s="784">
        <v>39211426.38840735</v>
      </c>
      <c r="F36" s="784">
        <v>38948865.863617629</v>
      </c>
      <c r="G36" s="784">
        <v>64808248.489583313</v>
      </c>
      <c r="H36" s="785">
        <v>25979.121457586851</v>
      </c>
      <c r="I36" s="784">
        <v>486084.75123769307</v>
      </c>
      <c r="J36" s="784">
        <v>26371446.498660963</v>
      </c>
      <c r="K36" s="784">
        <v>262560.52478971402</v>
      </c>
      <c r="L36" s="784">
        <v>12424.36824380343</v>
      </c>
      <c r="M36" s="784">
        <v>20228.614213219978</v>
      </c>
      <c r="N36" s="784">
        <v>229907.54233269047</v>
      </c>
      <c r="O36" s="661"/>
      <c r="P36" s="122"/>
      <c r="Q36" s="99"/>
      <c r="R36" s="99"/>
      <c r="S36" s="99"/>
      <c r="T36" s="99"/>
      <c r="U36" s="99"/>
      <c r="V36" s="99"/>
      <c r="W36" s="9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739"/>
      <c r="BL36" s="739"/>
    </row>
    <row r="37" spans="1:64" s="104" customFormat="1" ht="13.7" customHeight="1">
      <c r="A37" s="121"/>
      <c r="B37" s="62" t="s">
        <v>458</v>
      </c>
      <c r="C37" s="121"/>
      <c r="D37" s="122"/>
      <c r="E37" s="784">
        <v>71009660.17640166</v>
      </c>
      <c r="F37" s="784">
        <v>70151811.181078866</v>
      </c>
      <c r="G37" s="784">
        <v>115640147.23960783</v>
      </c>
      <c r="H37" s="784">
        <v>380199.28009175562</v>
      </c>
      <c r="I37" s="784">
        <v>1005455.8510969351</v>
      </c>
      <c r="J37" s="784">
        <v>46873991.189717554</v>
      </c>
      <c r="K37" s="784">
        <v>857848.99532272352</v>
      </c>
      <c r="L37" s="784">
        <v>200117.89802250327</v>
      </c>
      <c r="M37" s="784">
        <v>110408.37983955102</v>
      </c>
      <c r="N37" s="784">
        <v>547322.71746066981</v>
      </c>
      <c r="O37" s="121"/>
      <c r="P37" s="122"/>
      <c r="Q37" s="99"/>
      <c r="R37" s="99"/>
      <c r="S37" s="99"/>
      <c r="T37" s="99"/>
      <c r="U37" s="99"/>
      <c r="V37" s="99"/>
      <c r="W37" s="9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</row>
    <row r="38" spans="1:64" s="104" customFormat="1" ht="13.7" customHeight="1">
      <c r="A38" s="121"/>
      <c r="B38" s="62" t="s">
        <v>459</v>
      </c>
      <c r="C38" s="121"/>
      <c r="D38" s="122"/>
      <c r="E38" s="784">
        <v>72253124.738927945</v>
      </c>
      <c r="F38" s="784">
        <v>71426040.475111067</v>
      </c>
      <c r="G38" s="784">
        <v>122107335.09298003</v>
      </c>
      <c r="H38" s="784">
        <v>120058.30886625126</v>
      </c>
      <c r="I38" s="784">
        <v>870365.41141126049</v>
      </c>
      <c r="J38" s="784">
        <v>51671718.338146336</v>
      </c>
      <c r="K38" s="784">
        <v>827084.26381685573</v>
      </c>
      <c r="L38" s="784">
        <v>61043.885819657487</v>
      </c>
      <c r="M38" s="784">
        <v>94308.702428219287</v>
      </c>
      <c r="N38" s="784">
        <v>671731.67556897865</v>
      </c>
      <c r="O38" s="121"/>
      <c r="P38" s="122"/>
      <c r="Q38" s="99"/>
      <c r="R38" s="99"/>
      <c r="S38" s="99"/>
      <c r="T38" s="99"/>
      <c r="U38" s="99"/>
      <c r="V38" s="99"/>
      <c r="W38" s="9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</row>
    <row r="39" spans="1:64" s="104" customFormat="1" ht="13.7" customHeight="1">
      <c r="A39" s="121"/>
      <c r="B39" s="62" t="s">
        <v>460</v>
      </c>
      <c r="C39" s="121"/>
      <c r="D39" s="122"/>
      <c r="E39" s="784">
        <v>119999088.66986966</v>
      </c>
      <c r="F39" s="784">
        <v>118362519.80609371</v>
      </c>
      <c r="G39" s="784">
        <v>203458811.36086246</v>
      </c>
      <c r="H39" s="784">
        <v>1362914.0902969777</v>
      </c>
      <c r="I39" s="784">
        <v>2143988.5390868024</v>
      </c>
      <c r="J39" s="784">
        <v>88603194.184152573</v>
      </c>
      <c r="K39" s="784">
        <v>1636568.8637759381</v>
      </c>
      <c r="L39" s="784">
        <v>164825.11741246845</v>
      </c>
      <c r="M39" s="784">
        <v>308400.37904455262</v>
      </c>
      <c r="N39" s="784">
        <v>1163343.367318915</v>
      </c>
      <c r="O39" s="121"/>
      <c r="P39" s="122"/>
      <c r="Q39" s="99"/>
      <c r="R39" s="99"/>
      <c r="S39" s="99"/>
      <c r="T39" s="99"/>
      <c r="U39" s="99"/>
      <c r="V39" s="99"/>
      <c r="W39" s="9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</row>
    <row r="40" spans="1:64" s="104" customFormat="1" ht="13.7" customHeight="1">
      <c r="A40" s="121"/>
      <c r="B40" s="62" t="s">
        <v>461</v>
      </c>
      <c r="C40" s="121"/>
      <c r="D40" s="122"/>
      <c r="E40" s="784">
        <v>49566183.32146059</v>
      </c>
      <c r="F40" s="784">
        <v>48650193.859173618</v>
      </c>
      <c r="G40" s="784">
        <v>78343095.273704663</v>
      </c>
      <c r="H40" s="784">
        <v>2366344.4700603499</v>
      </c>
      <c r="I40" s="784">
        <v>222292.07499999998</v>
      </c>
      <c r="J40" s="784">
        <v>32281537.959591411</v>
      </c>
      <c r="K40" s="784">
        <v>915989.46228699293</v>
      </c>
      <c r="L40" s="784">
        <v>32016.360251397757</v>
      </c>
      <c r="M40" s="784">
        <v>72159.809550002057</v>
      </c>
      <c r="N40" s="784">
        <v>811813.29248559324</v>
      </c>
      <c r="O40" s="121"/>
      <c r="P40" s="122"/>
      <c r="Q40" s="99"/>
      <c r="R40" s="99"/>
      <c r="S40" s="99"/>
      <c r="T40" s="99"/>
      <c r="U40" s="99"/>
      <c r="V40" s="99"/>
      <c r="W40" s="9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</row>
    <row r="41" spans="1:64" s="104" customFormat="1" ht="13.7" customHeight="1">
      <c r="A41" s="121"/>
      <c r="B41" s="62" t="s">
        <v>462</v>
      </c>
      <c r="C41" s="121"/>
      <c r="D41" s="122"/>
      <c r="E41" s="784">
        <v>56958131.570617236</v>
      </c>
      <c r="F41" s="784">
        <v>55688976.328262188</v>
      </c>
      <c r="G41" s="784">
        <v>89525413.786297709</v>
      </c>
      <c r="H41" s="784">
        <v>848708.44900000002</v>
      </c>
      <c r="I41" s="784">
        <v>3296941.2680000002</v>
      </c>
      <c r="J41" s="784">
        <v>37982087.175035492</v>
      </c>
      <c r="K41" s="784">
        <v>1269155.2423550296</v>
      </c>
      <c r="L41" s="784">
        <v>359711.35400000005</v>
      </c>
      <c r="M41" s="784">
        <v>140584.76171910617</v>
      </c>
      <c r="N41" s="784">
        <v>768859.1266359234</v>
      </c>
      <c r="O41" s="121"/>
      <c r="P41" s="122"/>
      <c r="Q41" s="99"/>
      <c r="R41" s="99"/>
      <c r="S41" s="99"/>
      <c r="T41" s="99"/>
      <c r="U41" s="99"/>
      <c r="V41" s="99"/>
      <c r="W41" s="9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</row>
    <row r="42" spans="1:64" s="104" customFormat="1" ht="13.7" customHeight="1">
      <c r="A42" s="121"/>
      <c r="B42" s="62" t="s">
        <v>463</v>
      </c>
      <c r="C42" s="121"/>
      <c r="D42" s="122"/>
      <c r="E42" s="784">
        <v>102160256.12799999</v>
      </c>
      <c r="F42" s="784">
        <v>96208083.10799998</v>
      </c>
      <c r="G42" s="784">
        <v>179248789.22799993</v>
      </c>
      <c r="H42" s="784">
        <v>2227387.773</v>
      </c>
      <c r="I42" s="784">
        <v>10576738.377</v>
      </c>
      <c r="J42" s="784">
        <v>95844832.270000011</v>
      </c>
      <c r="K42" s="784">
        <v>5952173.0199999986</v>
      </c>
      <c r="L42" s="784">
        <v>78484.176000000007</v>
      </c>
      <c r="M42" s="784">
        <v>153815.71799999999</v>
      </c>
      <c r="N42" s="784">
        <v>5719873.1260000002</v>
      </c>
      <c r="O42" s="121"/>
      <c r="P42" s="122"/>
      <c r="Q42" s="99"/>
      <c r="R42" s="99"/>
      <c r="S42" s="99"/>
      <c r="T42" s="99"/>
      <c r="U42" s="99"/>
      <c r="V42" s="99"/>
      <c r="W42" s="9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</row>
    <row r="43" spans="1:64" s="104" customFormat="1" ht="13.7" customHeight="1">
      <c r="A43" s="121"/>
      <c r="B43" s="62" t="s">
        <v>403</v>
      </c>
      <c r="C43" s="121"/>
      <c r="D43" s="122"/>
      <c r="E43" s="784">
        <v>60718822.193000004</v>
      </c>
      <c r="F43" s="784">
        <v>59015381.839000002</v>
      </c>
      <c r="G43" s="784">
        <v>105015182.21300001</v>
      </c>
      <c r="H43" s="784">
        <v>0</v>
      </c>
      <c r="I43" s="784">
        <v>2533613.2019999996</v>
      </c>
      <c r="J43" s="784">
        <v>48533413.576000005</v>
      </c>
      <c r="K43" s="784">
        <v>1703440.3540000001</v>
      </c>
      <c r="L43" s="784">
        <v>182817.17400000003</v>
      </c>
      <c r="M43" s="784">
        <v>271845.09900000005</v>
      </c>
      <c r="N43" s="784">
        <v>1248778.0810000002</v>
      </c>
      <c r="O43" s="121"/>
      <c r="P43" s="122"/>
      <c r="Q43" s="99"/>
      <c r="R43" s="99"/>
      <c r="S43" s="99"/>
      <c r="T43" s="99"/>
      <c r="U43" s="99"/>
      <c r="V43" s="99"/>
      <c r="W43" s="9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</row>
    <row r="44" spans="1:64" s="104" customFormat="1" ht="13.7" customHeight="1">
      <c r="A44" s="1045" t="s">
        <v>14</v>
      </c>
      <c r="B44" s="1045"/>
      <c r="C44" s="1045"/>
      <c r="D44" s="122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121"/>
      <c r="P44" s="122"/>
      <c r="Q44" s="99"/>
      <c r="R44" s="99"/>
      <c r="S44" s="99"/>
      <c r="T44" s="99"/>
      <c r="U44" s="99"/>
      <c r="V44" s="99"/>
      <c r="W44" s="9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</row>
    <row r="45" spans="1:64" s="104" customFormat="1" ht="13.7" customHeight="1">
      <c r="A45" s="121"/>
      <c r="B45" s="62" t="s">
        <v>455</v>
      </c>
      <c r="C45" s="121"/>
      <c r="D45" s="122"/>
      <c r="E45" s="784">
        <v>13263564.377337828</v>
      </c>
      <c r="F45" s="784">
        <v>12635942.271809125</v>
      </c>
      <c r="G45" s="784">
        <v>26751964.049524855</v>
      </c>
      <c r="H45" s="784">
        <v>40255.069199999998</v>
      </c>
      <c r="I45" s="784">
        <v>265172.28028218797</v>
      </c>
      <c r="J45" s="784">
        <v>14421449.127197953</v>
      </c>
      <c r="K45" s="784">
        <v>627622.10552871076</v>
      </c>
      <c r="L45" s="784">
        <v>214445.30704488666</v>
      </c>
      <c r="M45" s="784">
        <v>82749.581165421216</v>
      </c>
      <c r="N45" s="784">
        <v>330427.21731840272</v>
      </c>
      <c r="O45" s="647"/>
      <c r="P45" s="122"/>
      <c r="Q45" s="99"/>
      <c r="R45" s="99"/>
      <c r="S45" s="99"/>
      <c r="T45" s="99"/>
      <c r="U45" s="99"/>
      <c r="V45" s="99"/>
      <c r="W45" s="9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</row>
    <row r="46" spans="1:64" s="104" customFormat="1" ht="13.7" customHeight="1">
      <c r="A46" s="121"/>
      <c r="B46" s="62" t="s">
        <v>456</v>
      </c>
      <c r="C46" s="121"/>
      <c r="D46" s="122"/>
      <c r="E46" s="784">
        <v>15230754.66124621</v>
      </c>
      <c r="F46" s="784">
        <v>15090346.782630771</v>
      </c>
      <c r="G46" s="784">
        <v>22480016.100933492</v>
      </c>
      <c r="H46" s="785">
        <v>25979.121457586851</v>
      </c>
      <c r="I46" s="784">
        <v>45772.951622281573</v>
      </c>
      <c r="J46" s="784">
        <v>7461421.3913825862</v>
      </c>
      <c r="K46" s="784">
        <v>140407.8786154385</v>
      </c>
      <c r="L46" s="784">
        <v>11476.394679643632</v>
      </c>
      <c r="M46" s="784">
        <v>9187.3166677037661</v>
      </c>
      <c r="N46" s="784">
        <v>119744.16726809111</v>
      </c>
      <c r="O46" s="121"/>
      <c r="P46" s="122"/>
      <c r="Q46" s="99"/>
      <c r="R46" s="99"/>
      <c r="S46" s="99"/>
      <c r="T46" s="99"/>
      <c r="U46" s="99"/>
      <c r="V46" s="99"/>
      <c r="W46" s="9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  <c r="BK46" s="739"/>
      <c r="BL46" s="739"/>
    </row>
    <row r="47" spans="1:64" s="104" customFormat="1" ht="13.7" customHeight="1">
      <c r="A47" s="121"/>
      <c r="B47" s="62" t="s">
        <v>457</v>
      </c>
      <c r="C47" s="121"/>
      <c r="D47" s="122"/>
      <c r="E47" s="784">
        <v>41582664.142165445</v>
      </c>
      <c r="F47" s="784">
        <v>41076901.332782976</v>
      </c>
      <c r="G47" s="784">
        <v>68164838.299904034</v>
      </c>
      <c r="H47" s="784">
        <v>577962.01142556465</v>
      </c>
      <c r="I47" s="784">
        <v>559154.7969326115</v>
      </c>
      <c r="J47" s="784">
        <v>28225053.775479231</v>
      </c>
      <c r="K47" s="784">
        <v>505762.809382445</v>
      </c>
      <c r="L47" s="784">
        <v>13457.912614444189</v>
      </c>
      <c r="M47" s="784">
        <v>21269.013341244998</v>
      </c>
      <c r="N47" s="784">
        <v>471035.88342675625</v>
      </c>
      <c r="O47" s="121"/>
      <c r="P47" s="122"/>
      <c r="Q47" s="99"/>
      <c r="R47" s="99"/>
      <c r="S47" s="99"/>
      <c r="T47" s="99"/>
      <c r="U47" s="99"/>
      <c r="V47" s="99"/>
      <c r="W47" s="9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</row>
    <row r="48" spans="1:64" s="104" customFormat="1" ht="13.7" customHeight="1">
      <c r="A48" s="661"/>
      <c r="B48" s="62" t="s">
        <v>458</v>
      </c>
      <c r="C48" s="661"/>
      <c r="D48" s="122"/>
      <c r="E48" s="784">
        <v>72676179.44142732</v>
      </c>
      <c r="F48" s="784">
        <v>70124100.824606284</v>
      </c>
      <c r="G48" s="784">
        <v>113413908.92129613</v>
      </c>
      <c r="H48" s="785">
        <v>331835.53908816859</v>
      </c>
      <c r="I48" s="784">
        <v>995095.55801314325</v>
      </c>
      <c r="J48" s="784">
        <v>44616739.193791099</v>
      </c>
      <c r="K48" s="784">
        <v>2552078.6168209529</v>
      </c>
      <c r="L48" s="784">
        <v>50537.003223296451</v>
      </c>
      <c r="M48" s="784">
        <v>128015.70686662925</v>
      </c>
      <c r="N48" s="784">
        <v>2373525.90673103</v>
      </c>
      <c r="O48" s="121"/>
      <c r="P48" s="122"/>
      <c r="Q48" s="99"/>
      <c r="R48" s="99"/>
      <c r="S48" s="99"/>
      <c r="T48" s="99"/>
      <c r="U48" s="99"/>
      <c r="V48" s="99"/>
      <c r="W48" s="9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</row>
    <row r="49" spans="1:64" s="104" customFormat="1" ht="13.7" customHeight="1">
      <c r="A49" s="661"/>
      <c r="B49" s="62" t="s">
        <v>459</v>
      </c>
      <c r="C49" s="661"/>
      <c r="D49" s="122"/>
      <c r="E49" s="784">
        <v>75179339.483062804</v>
      </c>
      <c r="F49" s="784">
        <v>74475901.726931438</v>
      </c>
      <c r="G49" s="784">
        <v>124692309.47313875</v>
      </c>
      <c r="H49" s="784">
        <v>2009603.8067412511</v>
      </c>
      <c r="I49" s="784">
        <v>547310.50840340322</v>
      </c>
      <c r="J49" s="784">
        <v>52773322.061351784</v>
      </c>
      <c r="K49" s="784">
        <v>703437.75613131444</v>
      </c>
      <c r="L49" s="784">
        <v>65799.64126533916</v>
      </c>
      <c r="M49" s="784">
        <v>101336.36204708507</v>
      </c>
      <c r="N49" s="784">
        <v>536301.75281889061</v>
      </c>
      <c r="O49" s="661"/>
      <c r="P49" s="122"/>
      <c r="Q49" s="99"/>
      <c r="R49" s="99"/>
      <c r="S49" s="99"/>
      <c r="T49" s="99"/>
      <c r="U49" s="99"/>
      <c r="V49" s="99"/>
      <c r="W49" s="9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</row>
    <row r="50" spans="1:64" s="104" customFormat="1" ht="13.7" customHeight="1">
      <c r="A50" s="661"/>
      <c r="B50" s="62" t="s">
        <v>460</v>
      </c>
      <c r="C50" s="661"/>
      <c r="D50" s="122"/>
      <c r="E50" s="784">
        <v>131260179.07391223</v>
      </c>
      <c r="F50" s="784">
        <v>128502018.68370664</v>
      </c>
      <c r="G50" s="784">
        <v>221822017.37563226</v>
      </c>
      <c r="H50" s="784">
        <v>2722827.2680603499</v>
      </c>
      <c r="I50" s="784">
        <v>2549810.5870068287</v>
      </c>
      <c r="J50" s="784">
        <v>98592636.546992779</v>
      </c>
      <c r="K50" s="784">
        <v>2758160.3902055514</v>
      </c>
      <c r="L50" s="784">
        <v>161310.04143493131</v>
      </c>
      <c r="M50" s="784">
        <v>277717.28309038276</v>
      </c>
      <c r="N50" s="784">
        <v>2319133.0656802361</v>
      </c>
      <c r="O50" s="661"/>
      <c r="P50" s="122"/>
      <c r="Q50" s="99"/>
      <c r="R50" s="99"/>
      <c r="S50" s="99"/>
      <c r="T50" s="99"/>
      <c r="U50" s="99"/>
      <c r="V50" s="99"/>
      <c r="W50" s="9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</row>
    <row r="51" spans="1:64" s="104" customFormat="1" ht="13.7" customHeight="1">
      <c r="A51" s="661"/>
      <c r="B51" s="62" t="s">
        <v>461</v>
      </c>
      <c r="C51" s="661"/>
      <c r="D51" s="122"/>
      <c r="E51" s="784">
        <v>46444149.822810307</v>
      </c>
      <c r="F51" s="784">
        <v>45945965.992545433</v>
      </c>
      <c r="G51" s="784">
        <v>76106283.529221669</v>
      </c>
      <c r="H51" s="784">
        <v>216716.39300000001</v>
      </c>
      <c r="I51" s="784">
        <v>377920.88099999999</v>
      </c>
      <c r="J51" s="784">
        <v>30754954.810676269</v>
      </c>
      <c r="K51" s="784">
        <v>498183.83026487048</v>
      </c>
      <c r="L51" s="784">
        <v>34159.532319242055</v>
      </c>
      <c r="M51" s="784">
        <v>72067.468624986141</v>
      </c>
      <c r="N51" s="784">
        <v>391956.8293206424</v>
      </c>
      <c r="O51" s="661"/>
      <c r="P51" s="122"/>
      <c r="Q51" s="99"/>
      <c r="R51" s="99"/>
      <c r="S51" s="99"/>
      <c r="T51" s="99"/>
      <c r="U51" s="99"/>
      <c r="V51" s="99"/>
      <c r="W51" s="9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</row>
    <row r="52" spans="1:64" s="104" customFormat="1" ht="13.7" customHeight="1">
      <c r="A52" s="661"/>
      <c r="B52" s="62" t="s">
        <v>462</v>
      </c>
      <c r="C52" s="661"/>
      <c r="D52" s="122"/>
      <c r="E52" s="784">
        <v>54090275.300700225</v>
      </c>
      <c r="F52" s="784">
        <v>52693909.472428463</v>
      </c>
      <c r="G52" s="784">
        <v>86994301.320381314</v>
      </c>
      <c r="H52" s="784">
        <v>848708.44900000002</v>
      </c>
      <c r="I52" s="784">
        <v>3061687.04</v>
      </c>
      <c r="J52" s="784">
        <v>38210787.336952798</v>
      </c>
      <c r="K52" s="784">
        <v>1396365.8282717271</v>
      </c>
      <c r="L52" s="784">
        <v>358996.89700000006</v>
      </c>
      <c r="M52" s="784">
        <v>133898.09923580231</v>
      </c>
      <c r="N52" s="784">
        <v>903470.83203592408</v>
      </c>
      <c r="O52" s="661"/>
      <c r="P52" s="122"/>
      <c r="Q52" s="99"/>
      <c r="R52" s="99"/>
      <c r="S52" s="99"/>
      <c r="T52" s="99"/>
      <c r="U52" s="99"/>
      <c r="V52" s="99"/>
      <c r="W52" s="9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</row>
    <row r="53" spans="1:64" s="104" customFormat="1" ht="13.7" customHeight="1">
      <c r="A53" s="661"/>
      <c r="B53" s="62" t="s">
        <v>463</v>
      </c>
      <c r="C53" s="661"/>
      <c r="D53" s="122"/>
      <c r="E53" s="784">
        <v>86037671.672000006</v>
      </c>
      <c r="F53" s="784">
        <v>82831734.466999993</v>
      </c>
      <c r="G53" s="784">
        <v>167879084.96599996</v>
      </c>
      <c r="H53" s="784">
        <v>597958.90399999998</v>
      </c>
      <c r="I53" s="784">
        <v>10590397.698000001</v>
      </c>
      <c r="J53" s="784">
        <v>96235707.101000026</v>
      </c>
      <c r="K53" s="784">
        <v>3205937.205000001</v>
      </c>
      <c r="L53" s="784">
        <v>75727.207999999999</v>
      </c>
      <c r="M53" s="784">
        <v>127840.68</v>
      </c>
      <c r="N53" s="784">
        <v>3002369.3170000003</v>
      </c>
      <c r="O53" s="661"/>
      <c r="P53" s="122"/>
      <c r="Q53" s="99"/>
      <c r="R53" s="99"/>
      <c r="S53" s="99"/>
      <c r="T53" s="99"/>
      <c r="U53" s="99"/>
      <c r="V53" s="99"/>
      <c r="W53" s="9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</row>
    <row r="54" spans="1:64" s="104" customFormat="1" ht="13.7" customHeight="1">
      <c r="A54" s="661"/>
      <c r="B54" s="62" t="s">
        <v>403</v>
      </c>
      <c r="C54" s="661"/>
      <c r="D54" s="122"/>
      <c r="E54" s="784">
        <v>62553369.309000008</v>
      </c>
      <c r="F54" s="784">
        <v>61183145.567000009</v>
      </c>
      <c r="G54" s="784">
        <v>105123010.04800002</v>
      </c>
      <c r="H54" s="784">
        <v>0</v>
      </c>
      <c r="I54" s="784">
        <v>2519953.8810000001</v>
      </c>
      <c r="J54" s="784">
        <v>46459818.362000003</v>
      </c>
      <c r="K54" s="784">
        <v>1370223.7420000001</v>
      </c>
      <c r="L54" s="784">
        <v>179535.86700000003</v>
      </c>
      <c r="M54" s="784">
        <v>271957.32300000003</v>
      </c>
      <c r="N54" s="784">
        <v>918730.55200000003</v>
      </c>
      <c r="O54" s="661"/>
      <c r="P54" s="122"/>
      <c r="Q54" s="99"/>
      <c r="R54" s="99"/>
      <c r="S54" s="99"/>
      <c r="T54" s="99"/>
      <c r="U54" s="99"/>
      <c r="V54" s="99"/>
      <c r="W54" s="9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</row>
    <row r="55" spans="1:64" s="104" customFormat="1" ht="13.7" customHeight="1">
      <c r="A55" s="1045" t="s">
        <v>15</v>
      </c>
      <c r="B55" s="1045"/>
      <c r="C55" s="1045"/>
      <c r="D55" s="2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661"/>
      <c r="P55" s="122"/>
      <c r="Q55" s="99"/>
      <c r="R55" s="99"/>
      <c r="S55" s="99"/>
      <c r="T55" s="99"/>
      <c r="U55" s="99"/>
      <c r="V55" s="99"/>
      <c r="W55" s="9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</row>
    <row r="56" spans="1:64" s="104" customFormat="1" ht="13.7" customHeight="1">
      <c r="A56" s="108"/>
      <c r="B56" s="62" t="s">
        <v>455</v>
      </c>
      <c r="C56" s="108"/>
      <c r="D56" s="123"/>
      <c r="E56" s="784">
        <v>18459544.301284254</v>
      </c>
      <c r="F56" s="784">
        <v>18369321.735645842</v>
      </c>
      <c r="G56" s="784">
        <v>21982591.458702825</v>
      </c>
      <c r="H56" s="785">
        <v>0</v>
      </c>
      <c r="I56" s="784">
        <v>161582.01080783069</v>
      </c>
      <c r="J56" s="784">
        <v>3774851.733864814</v>
      </c>
      <c r="K56" s="784">
        <v>90222.565638415486</v>
      </c>
      <c r="L56" s="784">
        <v>34903.70298710683</v>
      </c>
      <c r="M56" s="784">
        <v>2727.5500807666986</v>
      </c>
      <c r="N56" s="784">
        <v>52591.312570541937</v>
      </c>
      <c r="O56" s="647"/>
      <c r="P56" s="2"/>
      <c r="Q56" s="99"/>
      <c r="R56" s="99"/>
      <c r="S56" s="99"/>
      <c r="T56" s="99"/>
      <c r="U56" s="99"/>
      <c r="V56" s="99"/>
      <c r="W56" s="9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  <c r="BK56" s="739"/>
      <c r="BL56" s="739"/>
    </row>
    <row r="57" spans="1:64" s="104" customFormat="1" ht="13.7" customHeight="1">
      <c r="A57" s="6"/>
      <c r="B57" s="62" t="s">
        <v>456</v>
      </c>
      <c r="C57" s="6"/>
      <c r="D57" s="2"/>
      <c r="E57" s="784">
        <v>20869444.878432516</v>
      </c>
      <c r="F57" s="784">
        <v>20828305.673464533</v>
      </c>
      <c r="G57" s="784">
        <v>24929818.364247978</v>
      </c>
      <c r="H57" s="785">
        <v>0</v>
      </c>
      <c r="I57" s="784">
        <v>82426.816898894496</v>
      </c>
      <c r="J57" s="784">
        <v>4183939.5076823342</v>
      </c>
      <c r="K57" s="784">
        <v>41139.204967976642</v>
      </c>
      <c r="L57" s="784">
        <v>2.0569999999999999</v>
      </c>
      <c r="M57" s="784">
        <v>6970.1559476987295</v>
      </c>
      <c r="N57" s="784">
        <v>34166.992020277881</v>
      </c>
      <c r="P57" s="123"/>
      <c r="Q57" s="99"/>
      <c r="R57" s="99"/>
      <c r="S57" s="99"/>
      <c r="T57" s="99"/>
      <c r="U57" s="99"/>
      <c r="V57" s="99"/>
      <c r="W57" s="99"/>
    </row>
    <row r="58" spans="1:64" s="104" customFormat="1" ht="13.7" customHeight="1">
      <c r="A58" s="661"/>
      <c r="B58" s="62" t="s">
        <v>457</v>
      </c>
      <c r="C58" s="661"/>
      <c r="D58" s="122"/>
      <c r="E58" s="784">
        <v>32355093.211076215</v>
      </c>
      <c r="F58" s="784">
        <v>32318620.308150087</v>
      </c>
      <c r="G58" s="784">
        <v>41337617.02930747</v>
      </c>
      <c r="H58" s="785">
        <v>0</v>
      </c>
      <c r="I58" s="784">
        <v>388988.40209163266</v>
      </c>
      <c r="J58" s="784">
        <v>9407985.1232490186</v>
      </c>
      <c r="K58" s="784">
        <v>36472.902926119692</v>
      </c>
      <c r="L58" s="784">
        <v>12718.019880036194</v>
      </c>
      <c r="M58" s="784">
        <v>12328.411717958506</v>
      </c>
      <c r="N58" s="784">
        <v>11426.471328124979</v>
      </c>
      <c r="O58" s="6"/>
      <c r="P58" s="2"/>
      <c r="Q58" s="99"/>
      <c r="R58" s="99"/>
      <c r="S58" s="99"/>
      <c r="T58" s="99"/>
      <c r="U58" s="99"/>
      <c r="V58" s="99"/>
      <c r="W58" s="9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</row>
    <row r="59" spans="1:64" s="104" customFormat="1" ht="13.7" customHeight="1">
      <c r="A59" s="661"/>
      <c r="B59" s="62" t="s">
        <v>458</v>
      </c>
      <c r="C59" s="661"/>
      <c r="D59" s="122"/>
      <c r="E59" s="784">
        <v>54248682.766978741</v>
      </c>
      <c r="F59" s="784">
        <v>54081976.473032832</v>
      </c>
      <c r="G59" s="784">
        <v>79486169.312138766</v>
      </c>
      <c r="H59" s="785">
        <v>0</v>
      </c>
      <c r="I59" s="784">
        <v>1475701.3714873567</v>
      </c>
      <c r="J59" s="784">
        <v>26879894.210593347</v>
      </c>
      <c r="K59" s="784">
        <v>166706.29394589402</v>
      </c>
      <c r="L59" s="784">
        <v>10406.793514011451</v>
      </c>
      <c r="M59" s="784">
        <v>25603.672336963846</v>
      </c>
      <c r="N59" s="784">
        <v>130695.82809491885</v>
      </c>
      <c r="O59" s="661"/>
      <c r="P59" s="122"/>
      <c r="Q59" s="99"/>
      <c r="R59" s="99"/>
      <c r="S59" s="99"/>
      <c r="T59" s="99"/>
      <c r="U59" s="99"/>
      <c r="V59" s="99"/>
      <c r="W59" s="9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</row>
    <row r="60" spans="1:64" s="104" customFormat="1" ht="13.7" customHeight="1">
      <c r="A60" s="661"/>
      <c r="B60" s="62" t="s">
        <v>459</v>
      </c>
      <c r="C60" s="661"/>
      <c r="D60" s="122"/>
      <c r="E60" s="784">
        <v>43758831.609871008</v>
      </c>
      <c r="F60" s="784">
        <v>43317037.869832531</v>
      </c>
      <c r="G60" s="784">
        <v>67277930.583428308</v>
      </c>
      <c r="H60" s="784">
        <v>222036.96623848006</v>
      </c>
      <c r="I60" s="784">
        <v>1319345.8238754838</v>
      </c>
      <c r="J60" s="784">
        <v>25502275.503709689</v>
      </c>
      <c r="K60" s="784">
        <v>441793.74003845546</v>
      </c>
      <c r="L60" s="784">
        <v>159941.91803660971</v>
      </c>
      <c r="M60" s="784">
        <v>59597.213984926559</v>
      </c>
      <c r="N60" s="784">
        <v>222254.60801691882</v>
      </c>
      <c r="O60" s="661"/>
      <c r="P60" s="122"/>
      <c r="Q60" s="99"/>
      <c r="R60" s="99"/>
      <c r="S60" s="99"/>
      <c r="T60" s="99"/>
      <c r="U60" s="99"/>
      <c r="V60" s="99"/>
      <c r="W60" s="9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</row>
    <row r="61" spans="1:64" s="104" customFormat="1" ht="13.7" customHeight="1">
      <c r="A61" s="661"/>
      <c r="B61" s="62" t="s">
        <v>460</v>
      </c>
      <c r="C61" s="661"/>
      <c r="D61" s="122"/>
      <c r="E61" s="784">
        <v>93351890.133366689</v>
      </c>
      <c r="F61" s="784">
        <v>92446180.231094509</v>
      </c>
      <c r="G61" s="784">
        <v>156291172.41018397</v>
      </c>
      <c r="H61" s="784">
        <v>1540944.9844996841</v>
      </c>
      <c r="I61" s="784">
        <v>1249602.4109899329</v>
      </c>
      <c r="J61" s="784">
        <v>66635539.57457909</v>
      </c>
      <c r="K61" s="784">
        <v>905709.90227228997</v>
      </c>
      <c r="L61" s="784">
        <v>109963.34423043043</v>
      </c>
      <c r="M61" s="784">
        <v>120000.31014794008</v>
      </c>
      <c r="N61" s="784">
        <v>675746.2478939204</v>
      </c>
      <c r="O61" s="661"/>
      <c r="P61" s="122"/>
      <c r="Q61" s="99"/>
      <c r="R61" s="99"/>
      <c r="S61" s="99"/>
      <c r="T61" s="99"/>
      <c r="U61" s="99"/>
      <c r="V61" s="99"/>
      <c r="W61" s="9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</row>
    <row r="62" spans="1:64" s="104" customFormat="1" ht="13.7" customHeight="1">
      <c r="A62" s="661"/>
      <c r="B62" s="62" t="s">
        <v>461</v>
      </c>
      <c r="C62" s="661"/>
      <c r="D62" s="122"/>
      <c r="E62" s="784">
        <v>42129012.372311704</v>
      </c>
      <c r="F62" s="784">
        <v>41485981.013367958</v>
      </c>
      <c r="G62" s="784">
        <v>70057968.170287117</v>
      </c>
      <c r="H62" s="785">
        <v>35216.492174407307</v>
      </c>
      <c r="I62" s="784">
        <v>591944.10135859437</v>
      </c>
      <c r="J62" s="784">
        <v>29199147.750452135</v>
      </c>
      <c r="K62" s="784">
        <v>643031.35894374549</v>
      </c>
      <c r="L62" s="784">
        <v>71946.331506534072</v>
      </c>
      <c r="M62" s="784">
        <v>84881.884651621149</v>
      </c>
      <c r="N62" s="784">
        <v>486203.14278559055</v>
      </c>
      <c r="O62" s="661"/>
      <c r="P62" s="122"/>
      <c r="Q62" s="99"/>
      <c r="R62" s="99"/>
      <c r="S62" s="99"/>
      <c r="T62" s="99"/>
      <c r="U62" s="99"/>
      <c r="V62" s="99"/>
      <c r="W62" s="9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</row>
    <row r="63" spans="1:64" s="104" customFormat="1" ht="13.7" customHeight="1">
      <c r="A63" s="661"/>
      <c r="B63" s="62" t="s">
        <v>462</v>
      </c>
      <c r="C63" s="661"/>
      <c r="D63" s="122"/>
      <c r="E63" s="784">
        <v>53774172.213073656</v>
      </c>
      <c r="F63" s="784">
        <v>52526607.243782356</v>
      </c>
      <c r="G63" s="784">
        <v>102614914.65411173</v>
      </c>
      <c r="H63" s="784">
        <v>0</v>
      </c>
      <c r="I63" s="784">
        <v>1169682.5793661154</v>
      </c>
      <c r="J63" s="784">
        <v>51257989.989695519</v>
      </c>
      <c r="K63" s="784">
        <v>1247564.969291263</v>
      </c>
      <c r="L63" s="784">
        <v>55645.195375183896</v>
      </c>
      <c r="M63" s="784">
        <v>123612.35600219639</v>
      </c>
      <c r="N63" s="784">
        <v>1068307.4179138823</v>
      </c>
      <c r="O63" s="661"/>
      <c r="P63" s="122"/>
      <c r="Q63" s="99"/>
      <c r="R63" s="99"/>
      <c r="S63" s="99"/>
      <c r="T63" s="99"/>
      <c r="U63" s="99"/>
      <c r="V63" s="99"/>
      <c r="W63" s="9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</row>
    <row r="64" spans="1:64" s="104" customFormat="1" ht="13.7" customHeight="1">
      <c r="A64" s="661"/>
      <c r="B64" s="62" t="s">
        <v>463</v>
      </c>
      <c r="C64" s="661"/>
      <c r="D64" s="122"/>
      <c r="E64" s="784">
        <v>81353998.988344207</v>
      </c>
      <c r="F64" s="784">
        <v>78294254.368070483</v>
      </c>
      <c r="G64" s="784">
        <v>144149509.25562409</v>
      </c>
      <c r="H64" s="784">
        <v>4226980.7660603505</v>
      </c>
      <c r="I64" s="784">
        <v>1582712.4913846157</v>
      </c>
      <c r="J64" s="784">
        <v>71664948.144998491</v>
      </c>
      <c r="K64" s="784">
        <v>3059744.6202737745</v>
      </c>
      <c r="L64" s="784">
        <v>129205.63805187083</v>
      </c>
      <c r="M64" s="784">
        <v>201049.44855379892</v>
      </c>
      <c r="N64" s="784">
        <v>2729489.5336681055</v>
      </c>
      <c r="O64" s="661"/>
      <c r="P64" s="122"/>
      <c r="Q64" s="99"/>
      <c r="R64" s="99"/>
      <c r="S64" s="99"/>
      <c r="T64" s="99"/>
      <c r="U64" s="99"/>
      <c r="V64" s="99"/>
      <c r="W64" s="9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  <c r="BK64" s="739"/>
      <c r="BL64" s="739"/>
    </row>
    <row r="65" spans="1:64" s="108" customFormat="1" ht="13.7" customHeight="1" thickBot="1">
      <c r="A65" s="662"/>
      <c r="B65" s="63" t="s">
        <v>403</v>
      </c>
      <c r="C65" s="662"/>
      <c r="D65" s="124"/>
      <c r="E65" s="623">
        <v>158017476.80892307</v>
      </c>
      <c r="F65" s="623">
        <v>150891682.20499995</v>
      </c>
      <c r="G65" s="623">
        <v>305300042.84599996</v>
      </c>
      <c r="H65" s="623">
        <v>1346667.3530000001</v>
      </c>
      <c r="I65" s="623">
        <v>13490290.174000001</v>
      </c>
      <c r="J65" s="623">
        <v>169245318.16799995</v>
      </c>
      <c r="K65" s="623">
        <v>7125794.6039230758</v>
      </c>
      <c r="L65" s="623">
        <v>580712.804</v>
      </c>
      <c r="M65" s="623">
        <v>589267.83061538474</v>
      </c>
      <c r="N65" s="623">
        <v>5955813.9693076927</v>
      </c>
      <c r="O65" s="661"/>
      <c r="P65" s="122"/>
      <c r="Q65" s="99"/>
      <c r="R65" s="99"/>
      <c r="S65" s="99"/>
      <c r="T65" s="99"/>
      <c r="U65" s="99"/>
      <c r="V65" s="99"/>
      <c r="W65" s="99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</row>
    <row r="66" spans="1:64" ht="13.7" customHeight="1"/>
  </sheetData>
  <mergeCells count="36">
    <mergeCell ref="A55:C55"/>
    <mergeCell ref="A15:C15"/>
    <mergeCell ref="A16:C16"/>
    <mergeCell ref="A26:C26"/>
    <mergeCell ref="A17:C17"/>
    <mergeCell ref="A20:C20"/>
    <mergeCell ref="A21:C21"/>
    <mergeCell ref="A44:C44"/>
    <mergeCell ref="A33:C33"/>
    <mergeCell ref="A19:C19"/>
    <mergeCell ref="A22:C22"/>
    <mergeCell ref="A18:C18"/>
    <mergeCell ref="A24:C24"/>
    <mergeCell ref="A23:C23"/>
    <mergeCell ref="A25:C25"/>
    <mergeCell ref="A11:C11"/>
    <mergeCell ref="A9:C9"/>
    <mergeCell ref="A14:C14"/>
    <mergeCell ref="A12:C12"/>
    <mergeCell ref="A13:C13"/>
    <mergeCell ref="A10:C10"/>
    <mergeCell ref="N4:N5"/>
    <mergeCell ref="K4:K5"/>
    <mergeCell ref="A6:C6"/>
    <mergeCell ref="H4:H5"/>
    <mergeCell ref="I4:I5"/>
    <mergeCell ref="M4:M5"/>
    <mergeCell ref="J4:J5"/>
    <mergeCell ref="F4:F5"/>
    <mergeCell ref="A3:C5"/>
    <mergeCell ref="F3:J3"/>
    <mergeCell ref="A7:C7"/>
    <mergeCell ref="A8:C8"/>
    <mergeCell ref="E3:E5"/>
    <mergeCell ref="L4:L5"/>
    <mergeCell ref="G4:G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6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76"/>
  <sheetViews>
    <sheetView view="pageBreakPreview" topLeftCell="A3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5" width="14.7109375" style="758" customWidth="1"/>
    <col min="6" max="6" width="4.28515625" style="758" customWidth="1"/>
    <col min="7" max="7" width="16.7109375" style="758" customWidth="1"/>
    <col min="8" max="8" width="4.28515625" style="758" customWidth="1"/>
    <col min="9" max="9" width="16.7109375" style="758" customWidth="1"/>
    <col min="10" max="10" width="4.28515625" style="758" customWidth="1"/>
    <col min="11" max="16384" width="9.140625" style="758"/>
  </cols>
  <sheetData>
    <row r="1" spans="1:13" s="129" customFormat="1" ht="35.1" customHeight="1">
      <c r="A1" s="127" t="s">
        <v>528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3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323</v>
      </c>
    </row>
    <row r="3" spans="1:13" ht="15" customHeight="1">
      <c r="A3" s="1099" t="s">
        <v>18</v>
      </c>
      <c r="B3" s="1099"/>
      <c r="C3" s="1099"/>
      <c r="D3" s="664"/>
      <c r="E3" s="1102" t="s">
        <v>68</v>
      </c>
      <c r="F3" s="1103"/>
      <c r="G3" s="1102" t="s">
        <v>1244</v>
      </c>
      <c r="H3" s="1103"/>
      <c r="I3" s="1102" t="s">
        <v>1107</v>
      </c>
      <c r="J3" s="1108"/>
      <c r="M3" s="134"/>
    </row>
    <row r="4" spans="1:13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3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3" s="137" customFormat="1" ht="24.6" hidden="1" customHeight="1">
      <c r="A6" s="1111" t="s">
        <v>779</v>
      </c>
      <c r="B6" s="1111"/>
      <c r="C6" s="1111"/>
      <c r="D6" s="18"/>
      <c r="E6" s="135">
        <f t="shared" ref="E6:E12" si="0">G6+I6</f>
        <v>318535037</v>
      </c>
      <c r="F6" s="136"/>
      <c r="G6" s="136">
        <v>297312785</v>
      </c>
      <c r="H6" s="136"/>
      <c r="I6" s="136">
        <v>21222252</v>
      </c>
    </row>
    <row r="7" spans="1:13" s="137" customFormat="1" ht="24.6" hidden="1" customHeight="1">
      <c r="A7" s="1112" t="s">
        <v>780</v>
      </c>
      <c r="B7" s="1112"/>
      <c r="C7" s="1112"/>
      <c r="D7" s="18"/>
      <c r="E7" s="138">
        <f t="shared" si="0"/>
        <v>273439192.06678963</v>
      </c>
      <c r="F7" s="139"/>
      <c r="G7" s="139">
        <v>255463872.03214708</v>
      </c>
      <c r="H7" s="139"/>
      <c r="I7" s="139">
        <v>17975320.034642551</v>
      </c>
    </row>
    <row r="8" spans="1:13" s="137" customFormat="1" ht="24.6" hidden="1" customHeight="1">
      <c r="A8" s="1112" t="s">
        <v>1202</v>
      </c>
      <c r="B8" s="1112"/>
      <c r="C8" s="1112"/>
      <c r="D8" s="18"/>
      <c r="E8" s="138">
        <f t="shared" si="0"/>
        <v>317384111</v>
      </c>
      <c r="F8" s="139"/>
      <c r="G8" s="139">
        <v>314489922</v>
      </c>
      <c r="H8" s="139"/>
      <c r="I8" s="139">
        <v>2894189</v>
      </c>
    </row>
    <row r="9" spans="1:13" s="137" customFormat="1" ht="19.5" hidden="1" customHeight="1">
      <c r="A9" s="1112" t="s">
        <v>1203</v>
      </c>
      <c r="B9" s="1112"/>
      <c r="C9" s="1112"/>
      <c r="D9" s="18"/>
      <c r="E9" s="138">
        <f t="shared" si="0"/>
        <v>234067363.26924813</v>
      </c>
      <c r="F9" s="139"/>
      <c r="G9" s="139">
        <v>215267322.94458571</v>
      </c>
      <c r="H9" s="139"/>
      <c r="I9" s="139">
        <v>18800040.324662428</v>
      </c>
    </row>
    <row r="10" spans="1:13" s="137" customFormat="1" ht="19.5" hidden="1" customHeight="1">
      <c r="A10" s="1112" t="s">
        <v>1204</v>
      </c>
      <c r="B10" s="1112"/>
      <c r="C10" s="1112"/>
      <c r="D10" s="18"/>
      <c r="E10" s="138">
        <f t="shared" si="0"/>
        <v>279894496.5474422</v>
      </c>
      <c r="F10" s="139"/>
      <c r="G10" s="139">
        <v>262428581.17396924</v>
      </c>
      <c r="H10" s="139"/>
      <c r="I10" s="139">
        <v>17465915.373472951</v>
      </c>
    </row>
    <row r="11" spans="1:13" s="115" customFormat="1" ht="19.5" hidden="1" customHeight="1">
      <c r="A11" s="1045" t="s">
        <v>1205</v>
      </c>
      <c r="B11" s="1045"/>
      <c r="C11" s="1045"/>
      <c r="D11" s="2"/>
      <c r="E11" s="116">
        <f t="shared" si="0"/>
        <v>319850957.67002332</v>
      </c>
      <c r="F11" s="117"/>
      <c r="G11" s="50">
        <v>284329598.69309759</v>
      </c>
      <c r="H11" s="50"/>
      <c r="I11" s="50">
        <v>35521358.976925708</v>
      </c>
    </row>
    <row r="12" spans="1:13" s="137" customFormat="1" ht="19.5" hidden="1" customHeight="1">
      <c r="A12" s="1112" t="s">
        <v>1206</v>
      </c>
      <c r="B12" s="1112"/>
      <c r="C12" s="1112"/>
      <c r="D12" s="18"/>
      <c r="E12" s="138">
        <f t="shared" si="0"/>
        <v>331790304.16354686</v>
      </c>
      <c r="F12" s="139"/>
      <c r="G12" s="50">
        <v>304432118.85760933</v>
      </c>
      <c r="H12" s="139"/>
      <c r="I12" s="50">
        <v>27358185.305937532</v>
      </c>
    </row>
    <row r="13" spans="1:13" s="137" customFormat="1" ht="18" hidden="1" customHeight="1">
      <c r="A13" s="1112" t="s">
        <v>1207</v>
      </c>
      <c r="B13" s="1112"/>
      <c r="C13" s="1112"/>
      <c r="D13" s="18"/>
      <c r="E13" s="138">
        <f>SUM(G13:I13)</f>
        <v>347620767.12732124</v>
      </c>
      <c r="F13" s="140"/>
      <c r="G13" s="50">
        <v>311857891.91174448</v>
      </c>
      <c r="H13" s="140"/>
      <c r="I13" s="50">
        <v>35762875.215576738</v>
      </c>
    </row>
    <row r="14" spans="1:13" s="137" customFormat="1" ht="18" hidden="1" customHeight="1">
      <c r="A14" s="1045" t="s">
        <v>1208</v>
      </c>
      <c r="B14" s="1045"/>
      <c r="C14" s="1045"/>
      <c r="D14" s="18"/>
      <c r="E14" s="138">
        <f t="shared" ref="E14:E19" si="1">G14+I14</f>
        <v>351972742.32019174</v>
      </c>
      <c r="F14" s="139"/>
      <c r="G14" s="50">
        <v>329291549.46900713</v>
      </c>
      <c r="H14" s="139"/>
      <c r="I14" s="50">
        <v>22681192.851184607</v>
      </c>
    </row>
    <row r="15" spans="1:13" s="137" customFormat="1" ht="18" hidden="1" customHeight="1">
      <c r="A15" s="1112" t="s">
        <v>1209</v>
      </c>
      <c r="B15" s="1112"/>
      <c r="C15" s="1112"/>
      <c r="D15" s="18"/>
      <c r="E15" s="138">
        <f t="shared" si="1"/>
        <v>375074251.8803845</v>
      </c>
      <c r="F15" s="139"/>
      <c r="G15" s="139">
        <v>337667914.69405138</v>
      </c>
      <c r="H15" s="139"/>
      <c r="I15" s="139">
        <v>37406337.186333112</v>
      </c>
    </row>
    <row r="16" spans="1:13" s="137" customFormat="1" ht="15" hidden="1" customHeight="1">
      <c r="A16" s="1045" t="s">
        <v>1267</v>
      </c>
      <c r="B16" s="1045"/>
      <c r="C16" s="1045"/>
      <c r="D16" s="18"/>
      <c r="E16" s="138">
        <f t="shared" si="1"/>
        <v>320919019.10139155</v>
      </c>
      <c r="F16" s="139"/>
      <c r="G16" s="139">
        <v>299226461.79350102</v>
      </c>
      <c r="H16" s="139"/>
      <c r="I16" s="139">
        <v>21692557.30789056</v>
      </c>
    </row>
    <row r="17" spans="1:12" s="137" customFormat="1" ht="16.5" hidden="1" customHeight="1">
      <c r="A17" s="1045" t="s">
        <v>1271</v>
      </c>
      <c r="B17" s="1045"/>
      <c r="C17" s="1045"/>
      <c r="D17" s="18"/>
      <c r="E17" s="125">
        <f t="shared" si="1"/>
        <v>349578983.71449196</v>
      </c>
      <c r="F17" s="126"/>
      <c r="G17" s="126">
        <v>331103305.22873092</v>
      </c>
      <c r="H17" s="126"/>
      <c r="I17" s="126">
        <v>18475678.485761065</v>
      </c>
      <c r="J17" s="139"/>
    </row>
    <row r="18" spans="1:12" s="137" customFormat="1" ht="18.75" hidden="1" customHeight="1">
      <c r="A18" s="1045" t="s">
        <v>1272</v>
      </c>
      <c r="B18" s="1045"/>
      <c r="C18" s="1045"/>
      <c r="D18" s="18"/>
      <c r="E18" s="125">
        <f t="shared" si="1"/>
        <v>334926797.18539929</v>
      </c>
      <c r="F18" s="126"/>
      <c r="G18" s="126">
        <v>327954187.36831635</v>
      </c>
      <c r="H18" s="126"/>
      <c r="I18" s="126">
        <v>6972609.8170829285</v>
      </c>
      <c r="J18" s="139"/>
    </row>
    <row r="19" spans="1:12" s="137" customFormat="1" ht="18.75" hidden="1" customHeight="1">
      <c r="A19" s="1045" t="s">
        <v>1273</v>
      </c>
      <c r="B19" s="1045"/>
      <c r="C19" s="1045"/>
      <c r="D19" s="18"/>
      <c r="E19" s="125">
        <f t="shared" si="1"/>
        <v>342895951.80424482</v>
      </c>
      <c r="F19" s="126"/>
      <c r="G19" s="126">
        <v>316269790.26960284</v>
      </c>
      <c r="H19" s="126"/>
      <c r="I19" s="126">
        <v>26626161.534641959</v>
      </c>
      <c r="J19" s="139"/>
    </row>
    <row r="20" spans="1:12" s="137" customFormat="1" ht="18" hidden="1" customHeight="1">
      <c r="A20" s="1045" t="s">
        <v>1274</v>
      </c>
      <c r="B20" s="1045"/>
      <c r="C20" s="1045"/>
      <c r="D20" s="18"/>
      <c r="E20" s="125">
        <f t="shared" ref="E20:E25" si="2">G20+I20</f>
        <v>331455094.97432512</v>
      </c>
      <c r="F20" s="126"/>
      <c r="G20" s="126">
        <v>312098420.98798788</v>
      </c>
      <c r="H20" s="126"/>
      <c r="I20" s="126">
        <v>19356673.986337218</v>
      </c>
      <c r="J20" s="139"/>
    </row>
    <row r="21" spans="1:12" s="137" customFormat="1" ht="18" customHeight="1">
      <c r="A21" s="1181" t="s">
        <v>1275</v>
      </c>
      <c r="B21" s="1181"/>
      <c r="C21" s="1181"/>
      <c r="D21" s="185"/>
      <c r="E21" s="125">
        <f t="shared" si="2"/>
        <v>366315823.5216189</v>
      </c>
      <c r="F21" s="126"/>
      <c r="G21" s="126">
        <v>346190748.97137898</v>
      </c>
      <c r="H21" s="126"/>
      <c r="I21" s="126">
        <v>20125074.550239943</v>
      </c>
      <c r="J21" s="139"/>
    </row>
    <row r="22" spans="1:12" s="137" customFormat="1" ht="18" customHeight="1">
      <c r="A22" s="1181" t="s">
        <v>1276</v>
      </c>
      <c r="B22" s="1181"/>
      <c r="C22" s="1181"/>
      <c r="D22" s="185"/>
      <c r="E22" s="125">
        <f t="shared" si="2"/>
        <v>347183270.53211039</v>
      </c>
      <c r="F22" s="126"/>
      <c r="G22" s="126">
        <v>322378700.24124277</v>
      </c>
      <c r="H22" s="126"/>
      <c r="I22" s="126">
        <v>24804570.290867642</v>
      </c>
      <c r="J22" s="139"/>
    </row>
    <row r="23" spans="1:12" s="137" customFormat="1" ht="18" customHeight="1">
      <c r="A23" s="1181" t="s">
        <v>1277</v>
      </c>
      <c r="B23" s="1181"/>
      <c r="C23" s="1181"/>
      <c r="D23" s="185"/>
      <c r="E23" s="125">
        <f t="shared" si="2"/>
        <v>336707002.88278985</v>
      </c>
      <c r="F23" s="126"/>
      <c r="G23" s="126">
        <v>327024723.55735141</v>
      </c>
      <c r="H23" s="126"/>
      <c r="I23" s="126">
        <v>9682279.3254384361</v>
      </c>
      <c r="J23" s="139"/>
    </row>
    <row r="24" spans="1:12" s="137" customFormat="1" ht="18" customHeight="1">
      <c r="A24" s="1181" t="s">
        <v>1278</v>
      </c>
      <c r="B24" s="1181"/>
      <c r="C24" s="1181"/>
      <c r="D24" s="185"/>
      <c r="E24" s="125">
        <f t="shared" si="2"/>
        <v>318462404.24293149</v>
      </c>
      <c r="F24" s="126"/>
      <c r="G24" s="126">
        <v>285059708.45722783</v>
      </c>
      <c r="H24" s="126"/>
      <c r="I24" s="126">
        <v>33402695.785703659</v>
      </c>
      <c r="J24" s="139"/>
    </row>
    <row r="25" spans="1:12" s="137" customFormat="1" ht="18" customHeight="1">
      <c r="A25" s="1181" t="s">
        <v>1279</v>
      </c>
      <c r="B25" s="1181"/>
      <c r="C25" s="1181"/>
      <c r="D25" s="185"/>
      <c r="E25" s="125">
        <f t="shared" si="2"/>
        <v>333722042.10497081</v>
      </c>
      <c r="F25" s="126"/>
      <c r="G25" s="126">
        <v>319939580.61899316</v>
      </c>
      <c r="H25" s="126"/>
      <c r="I25" s="126">
        <v>13782461.485977666</v>
      </c>
      <c r="J25" s="139"/>
    </row>
    <row r="26" spans="1:12" ht="18" customHeight="1">
      <c r="A26" s="1112" t="s">
        <v>57</v>
      </c>
      <c r="B26" s="1112"/>
      <c r="C26" s="1112"/>
      <c r="D26" s="18"/>
      <c r="E26" s="819"/>
      <c r="F26" s="821"/>
      <c r="G26" s="784"/>
      <c r="H26" s="784"/>
      <c r="I26" s="784"/>
      <c r="J26" s="99"/>
      <c r="L26" s="137"/>
    </row>
    <row r="27" spans="1:12" ht="18" customHeight="1">
      <c r="A27" s="141"/>
      <c r="B27" s="141" t="s">
        <v>58</v>
      </c>
      <c r="C27" s="141"/>
      <c r="D27" s="823"/>
      <c r="E27" s="819">
        <f>G27+I27</f>
        <v>314610381.24176824</v>
      </c>
      <c r="F27" s="821"/>
      <c r="G27" s="784">
        <v>302452601.12376153</v>
      </c>
      <c r="H27" s="784"/>
      <c r="I27" s="784">
        <v>12157780.118006684</v>
      </c>
      <c r="J27" s="99"/>
      <c r="L27" s="137"/>
    </row>
    <row r="28" spans="1:12" ht="18" customHeight="1">
      <c r="A28" s="141"/>
      <c r="B28" s="141" t="s">
        <v>20</v>
      </c>
      <c r="C28" s="141"/>
      <c r="D28" s="823"/>
      <c r="E28" s="819">
        <f>G28+I28</f>
        <v>19111660.863202248</v>
      </c>
      <c r="F28" s="821"/>
      <c r="G28" s="784">
        <v>17486979.495231267</v>
      </c>
      <c r="H28" s="784"/>
      <c r="I28" s="784">
        <v>1624681.3679709816</v>
      </c>
      <c r="J28" s="99"/>
      <c r="L28" s="137"/>
    </row>
    <row r="29" spans="1:12" ht="18" customHeight="1">
      <c r="A29" s="1112" t="s">
        <v>21</v>
      </c>
      <c r="B29" s="1112"/>
      <c r="C29" s="1112"/>
      <c r="D29" s="18"/>
      <c r="E29" s="819"/>
      <c r="F29" s="821"/>
      <c r="G29" s="784"/>
      <c r="H29" s="784"/>
      <c r="I29" s="784"/>
      <c r="J29" s="99"/>
      <c r="L29" s="137"/>
    </row>
    <row r="30" spans="1:12" ht="18" customHeight="1">
      <c r="A30" s="141"/>
      <c r="B30" s="661" t="s">
        <v>71</v>
      </c>
      <c r="C30" s="141"/>
      <c r="D30" s="823"/>
      <c r="E30" s="819">
        <f t="shared" ref="E30:E34" si="3">G30+I30</f>
        <v>202622043.27803585</v>
      </c>
      <c r="F30" s="821"/>
      <c r="G30" s="784">
        <v>197387765.0063931</v>
      </c>
      <c r="H30" s="784"/>
      <c r="I30" s="784">
        <v>5234278.2716427436</v>
      </c>
      <c r="J30" s="99"/>
      <c r="L30" s="137"/>
    </row>
    <row r="31" spans="1:12" ht="18" customHeight="1">
      <c r="A31" s="141"/>
      <c r="B31" s="661" t="s">
        <v>72</v>
      </c>
      <c r="C31" s="141"/>
      <c r="D31" s="823"/>
      <c r="E31" s="819">
        <f t="shared" si="3"/>
        <v>27207304.971062891</v>
      </c>
      <c r="F31" s="821"/>
      <c r="G31" s="784">
        <v>23834080.401934259</v>
      </c>
      <c r="H31" s="784"/>
      <c r="I31" s="784">
        <v>3373224.5691286344</v>
      </c>
      <c r="J31" s="99"/>
      <c r="L31" s="137"/>
    </row>
    <row r="32" spans="1:12" ht="18" customHeight="1">
      <c r="A32" s="141"/>
      <c r="B32" s="661" t="s">
        <v>73</v>
      </c>
      <c r="C32" s="141"/>
      <c r="D32" s="823"/>
      <c r="E32" s="819">
        <f t="shared" si="3"/>
        <v>50456715.933397673</v>
      </c>
      <c r="F32" s="821"/>
      <c r="G32" s="784">
        <v>48183998.309575118</v>
      </c>
      <c r="H32" s="784"/>
      <c r="I32" s="784">
        <v>2272717.6238225577</v>
      </c>
      <c r="J32" s="99"/>
      <c r="L32" s="137"/>
    </row>
    <row r="33" spans="1:12" ht="18" customHeight="1">
      <c r="A33" s="141"/>
      <c r="B33" s="661" t="s">
        <v>318</v>
      </c>
      <c r="C33" s="141"/>
      <c r="D33" s="823"/>
      <c r="E33" s="819">
        <f t="shared" si="3"/>
        <v>22889741.856473934</v>
      </c>
      <c r="F33" s="821"/>
      <c r="G33" s="784">
        <v>20886271.036090206</v>
      </c>
      <c r="H33" s="784"/>
      <c r="I33" s="784">
        <v>2003470.8203837289</v>
      </c>
      <c r="J33" s="99"/>
      <c r="L33" s="137"/>
    </row>
    <row r="34" spans="1:12" ht="13.5" customHeight="1">
      <c r="A34" s="141"/>
      <c r="B34" s="661" t="s">
        <v>317</v>
      </c>
      <c r="C34" s="141"/>
      <c r="D34" s="823"/>
      <c r="E34" s="819">
        <f t="shared" si="3"/>
        <v>30546236.065999985</v>
      </c>
      <c r="F34" s="821"/>
      <c r="G34" s="784">
        <v>29647465.864999983</v>
      </c>
      <c r="H34" s="784"/>
      <c r="I34" s="784">
        <v>898770.20099999988</v>
      </c>
      <c r="J34" s="99"/>
      <c r="L34" s="137"/>
    </row>
    <row r="35" spans="1:12" ht="18" customHeight="1">
      <c r="A35" s="1112" t="s">
        <v>22</v>
      </c>
      <c r="B35" s="1112"/>
      <c r="C35" s="1112"/>
      <c r="D35" s="18"/>
      <c r="E35" s="819"/>
      <c r="F35" s="821"/>
      <c r="G35" s="784"/>
      <c r="H35" s="784"/>
      <c r="I35" s="784"/>
      <c r="J35" s="99"/>
      <c r="K35" s="137"/>
    </row>
    <row r="36" spans="1:12" ht="18" customHeight="1">
      <c r="A36" s="1049" t="s">
        <v>59</v>
      </c>
      <c r="B36" s="1049"/>
      <c r="C36" s="142"/>
      <c r="D36" s="18"/>
      <c r="E36" s="819">
        <f t="shared" ref="E36:E50" si="4">G36+I36</f>
        <v>330486302.70808971</v>
      </c>
      <c r="F36" s="821"/>
      <c r="G36" s="784">
        <v>316703841.22211206</v>
      </c>
      <c r="H36" s="784"/>
      <c r="I36" s="784">
        <v>13782461.485977666</v>
      </c>
      <c r="J36" s="99"/>
      <c r="L36" s="137"/>
    </row>
    <row r="37" spans="1:12" ht="18" customHeight="1">
      <c r="A37" s="7"/>
      <c r="B37" s="661" t="s">
        <v>23</v>
      </c>
      <c r="C37" s="143"/>
      <c r="D37" s="18"/>
      <c r="E37" s="819">
        <f t="shared" si="4"/>
        <v>161967644.03022841</v>
      </c>
      <c r="F37" s="821"/>
      <c r="G37" s="784">
        <v>155772509.42063653</v>
      </c>
      <c r="H37" s="784"/>
      <c r="I37" s="784">
        <v>6195134.6095918771</v>
      </c>
      <c r="J37" s="99"/>
      <c r="L37" s="137"/>
    </row>
    <row r="38" spans="1:12" ht="18" customHeight="1">
      <c r="A38" s="121"/>
      <c r="B38" s="121" t="s">
        <v>1150</v>
      </c>
      <c r="C38" s="772"/>
      <c r="D38" s="823"/>
      <c r="E38" s="819">
        <f t="shared" si="4"/>
        <v>36492081.411204845</v>
      </c>
      <c r="F38" s="821"/>
      <c r="G38" s="784">
        <v>33673994.719335765</v>
      </c>
      <c r="H38" s="784"/>
      <c r="I38" s="784">
        <v>2818086.6918690819</v>
      </c>
      <c r="J38" s="99"/>
      <c r="L38" s="137"/>
    </row>
    <row r="39" spans="1:12" ht="18" customHeight="1">
      <c r="A39" s="121"/>
      <c r="B39" s="121" t="s">
        <v>1151</v>
      </c>
      <c r="C39" s="772"/>
      <c r="D39" s="823"/>
      <c r="E39" s="819">
        <f t="shared" si="4"/>
        <v>76083024.031283215</v>
      </c>
      <c r="F39" s="821"/>
      <c r="G39" s="784">
        <v>75649394.694338337</v>
      </c>
      <c r="H39" s="784"/>
      <c r="I39" s="784">
        <v>433629.33694487181</v>
      </c>
      <c r="J39" s="99"/>
      <c r="L39" s="137"/>
    </row>
    <row r="40" spans="1:12" ht="18" customHeight="1">
      <c r="A40" s="121"/>
      <c r="B40" s="121" t="s">
        <v>1152</v>
      </c>
      <c r="C40" s="772"/>
      <c r="D40" s="823"/>
      <c r="E40" s="819">
        <f t="shared" si="4"/>
        <v>26792662.087264877</v>
      </c>
      <c r="F40" s="821"/>
      <c r="G40" s="784">
        <v>25191672.357979696</v>
      </c>
      <c r="H40" s="784"/>
      <c r="I40" s="784">
        <v>1600989.729285182</v>
      </c>
      <c r="J40" s="99"/>
      <c r="L40" s="137"/>
    </row>
    <row r="41" spans="1:12" ht="18" customHeight="1">
      <c r="A41" s="121"/>
      <c r="B41" s="121" t="s">
        <v>1153</v>
      </c>
      <c r="C41" s="772"/>
      <c r="D41" s="823"/>
      <c r="E41" s="819">
        <f t="shared" si="4"/>
        <v>22599876.500475656</v>
      </c>
      <c r="F41" s="821"/>
      <c r="G41" s="784">
        <v>21257447.648982916</v>
      </c>
      <c r="H41" s="784"/>
      <c r="I41" s="784">
        <v>1342428.8514927393</v>
      </c>
      <c r="J41" s="99"/>
      <c r="L41" s="137"/>
    </row>
    <row r="42" spans="1:12" ht="18" customHeight="1">
      <c r="A42" s="121"/>
      <c r="B42" s="661" t="s">
        <v>25</v>
      </c>
      <c r="C42" s="772"/>
      <c r="D42" s="823"/>
      <c r="E42" s="819">
        <f t="shared" si="4"/>
        <v>81760090.261649191</v>
      </c>
      <c r="F42" s="821"/>
      <c r="G42" s="784">
        <v>78218837.377737492</v>
      </c>
      <c r="H42" s="784"/>
      <c r="I42" s="784">
        <v>3541252.8839117042</v>
      </c>
      <c r="J42" s="99"/>
      <c r="L42" s="137"/>
    </row>
    <row r="43" spans="1:12" ht="18" customHeight="1">
      <c r="A43" s="121"/>
      <c r="B43" s="121" t="s">
        <v>1136</v>
      </c>
      <c r="C43" s="772"/>
      <c r="D43" s="823"/>
      <c r="E43" s="819">
        <f t="shared" si="4"/>
        <v>53986731.27427993</v>
      </c>
      <c r="F43" s="821"/>
      <c r="G43" s="784">
        <v>53014058.204833627</v>
      </c>
      <c r="H43" s="784"/>
      <c r="I43" s="784">
        <v>972673.06944630563</v>
      </c>
      <c r="J43" s="99"/>
      <c r="L43" s="137"/>
    </row>
    <row r="44" spans="1:12" ht="18" customHeight="1">
      <c r="A44" s="121"/>
      <c r="B44" s="121" t="s">
        <v>1137</v>
      </c>
      <c r="C44" s="772"/>
      <c r="D44" s="823"/>
      <c r="E44" s="819">
        <f t="shared" si="4"/>
        <v>27773358.9873694</v>
      </c>
      <c r="F44" s="821"/>
      <c r="G44" s="784">
        <v>25204779.172904</v>
      </c>
      <c r="H44" s="784"/>
      <c r="I44" s="784">
        <v>2568579.8144653984</v>
      </c>
      <c r="J44" s="99"/>
      <c r="L44" s="137"/>
    </row>
    <row r="45" spans="1:12" ht="18" customHeight="1">
      <c r="A45" s="121"/>
      <c r="B45" s="661" t="s">
        <v>26</v>
      </c>
      <c r="C45" s="772"/>
      <c r="D45" s="823"/>
      <c r="E45" s="819">
        <f t="shared" si="4"/>
        <v>79624984.357734919</v>
      </c>
      <c r="F45" s="821"/>
      <c r="G45" s="784">
        <v>76422262.894347414</v>
      </c>
      <c r="H45" s="784"/>
      <c r="I45" s="784">
        <v>3202721.4633875065</v>
      </c>
      <c r="J45" s="99"/>
      <c r="L45" s="137"/>
    </row>
    <row r="46" spans="1:12" ht="18" customHeight="1">
      <c r="A46" s="121"/>
      <c r="B46" s="121" t="s">
        <v>1138</v>
      </c>
      <c r="C46" s="142"/>
      <c r="D46" s="18"/>
      <c r="E46" s="819">
        <f t="shared" si="4"/>
        <v>21342515.629334204</v>
      </c>
      <c r="F46" s="821"/>
      <c r="G46" s="784">
        <v>20357651.515410375</v>
      </c>
      <c r="H46" s="784"/>
      <c r="I46" s="784">
        <v>984864.11392382742</v>
      </c>
      <c r="J46" s="99"/>
      <c r="L46" s="137"/>
    </row>
    <row r="47" spans="1:12" ht="18" customHeight="1">
      <c r="A47" s="121"/>
      <c r="B47" s="121" t="s">
        <v>1139</v>
      </c>
      <c r="C47" s="142"/>
      <c r="D47" s="18"/>
      <c r="E47" s="819">
        <f t="shared" si="4"/>
        <v>41530157.653352641</v>
      </c>
      <c r="F47" s="821"/>
      <c r="G47" s="784">
        <v>39962054.63052839</v>
      </c>
      <c r="H47" s="784"/>
      <c r="I47" s="784">
        <v>1568103.022824252</v>
      </c>
      <c r="J47" s="99"/>
      <c r="L47" s="137"/>
    </row>
    <row r="48" spans="1:12" ht="18" customHeight="1">
      <c r="A48" s="121"/>
      <c r="B48" s="121" t="s">
        <v>1140</v>
      </c>
      <c r="C48" s="142"/>
      <c r="D48" s="18"/>
      <c r="E48" s="819">
        <f t="shared" si="4"/>
        <v>16752311.075048029</v>
      </c>
      <c r="F48" s="821"/>
      <c r="G48" s="784">
        <v>16102556.748408603</v>
      </c>
      <c r="H48" s="784"/>
      <c r="I48" s="784">
        <v>649754.32663942652</v>
      </c>
      <c r="J48" s="99"/>
      <c r="L48" s="137"/>
    </row>
    <row r="49" spans="1:12" ht="18" customHeight="1">
      <c r="A49" s="121"/>
      <c r="B49" s="661" t="s">
        <v>28</v>
      </c>
      <c r="C49" s="142"/>
      <c r="D49" s="18"/>
      <c r="E49" s="819">
        <f t="shared" si="4"/>
        <v>7133584.0584763596</v>
      </c>
      <c r="F49" s="821"/>
      <c r="G49" s="784">
        <v>6290231.5293897809</v>
      </c>
      <c r="H49" s="784"/>
      <c r="I49" s="784">
        <v>843352.52908657875</v>
      </c>
      <c r="J49" s="99"/>
      <c r="L49" s="137"/>
    </row>
    <row r="50" spans="1:12" ht="18" customHeight="1">
      <c r="A50" s="1049" t="s">
        <v>29</v>
      </c>
      <c r="B50" s="1049"/>
      <c r="C50" s="142"/>
      <c r="D50" s="18"/>
      <c r="E50" s="819">
        <f t="shared" si="4"/>
        <v>3235739.3968810341</v>
      </c>
      <c r="F50" s="821"/>
      <c r="G50" s="784">
        <v>3235739.3968810341</v>
      </c>
      <c r="H50" s="784"/>
      <c r="I50" s="785">
        <v>0</v>
      </c>
      <c r="J50" s="99"/>
      <c r="L50" s="137"/>
    </row>
    <row r="51" spans="1:12" ht="18" customHeight="1">
      <c r="A51" s="1045" t="s">
        <v>152</v>
      </c>
      <c r="B51" s="1045"/>
      <c r="C51" s="1045"/>
      <c r="D51" s="823"/>
      <c r="E51" s="819"/>
      <c r="F51" s="821"/>
      <c r="G51" s="784"/>
      <c r="H51" s="784"/>
      <c r="I51" s="784"/>
      <c r="J51" s="99"/>
      <c r="K51" s="137"/>
    </row>
    <row r="52" spans="1:12" ht="18" customHeight="1">
      <c r="A52" s="1049" t="s">
        <v>30</v>
      </c>
      <c r="B52" s="1049" t="s">
        <v>30</v>
      </c>
      <c r="C52" s="647"/>
      <c r="D52" s="823"/>
      <c r="E52" s="819">
        <f t="shared" ref="E52:E56" si="5">G52+I52</f>
        <v>180928783.44475457</v>
      </c>
      <c r="F52" s="821"/>
      <c r="G52" s="784">
        <v>176565150.77908364</v>
      </c>
      <c r="H52" s="784"/>
      <c r="I52" s="784">
        <v>4363632.6656709341</v>
      </c>
      <c r="J52" s="99"/>
      <c r="L52" s="137"/>
    </row>
    <row r="53" spans="1:12" ht="18" customHeight="1">
      <c r="A53" s="661"/>
      <c r="B53" s="661" t="s">
        <v>31</v>
      </c>
      <c r="C53" s="661"/>
      <c r="D53" s="823"/>
      <c r="E53" s="819">
        <f t="shared" si="5"/>
        <v>78101988.372617558</v>
      </c>
      <c r="F53" s="821"/>
      <c r="G53" s="784">
        <v>76504085.963900909</v>
      </c>
      <c r="H53" s="784"/>
      <c r="I53" s="784">
        <v>1597902.4087166458</v>
      </c>
      <c r="J53" s="99"/>
      <c r="L53" s="137"/>
    </row>
    <row r="54" spans="1:12" ht="18" customHeight="1">
      <c r="A54" s="661"/>
      <c r="B54" s="661" t="s">
        <v>32</v>
      </c>
      <c r="C54" s="661"/>
      <c r="D54" s="823"/>
      <c r="E54" s="819">
        <f t="shared" si="5"/>
        <v>47046540.245948151</v>
      </c>
      <c r="F54" s="821"/>
      <c r="G54" s="784">
        <v>45278922.591950648</v>
      </c>
      <c r="H54" s="784"/>
      <c r="I54" s="784">
        <v>1767617.6539975009</v>
      </c>
      <c r="J54" s="99"/>
      <c r="L54" s="137"/>
    </row>
    <row r="55" spans="1:12" ht="18" customHeight="1">
      <c r="A55" s="661"/>
      <c r="B55" s="661" t="s">
        <v>33</v>
      </c>
      <c r="C55" s="661"/>
      <c r="D55" s="823"/>
      <c r="E55" s="819">
        <f t="shared" si="5"/>
        <v>55780254.826188877</v>
      </c>
      <c r="F55" s="821"/>
      <c r="G55" s="784">
        <v>54782142.22323209</v>
      </c>
      <c r="H55" s="784"/>
      <c r="I55" s="784">
        <v>998112.60295678698</v>
      </c>
      <c r="J55" s="99"/>
      <c r="L55" s="137"/>
    </row>
    <row r="56" spans="1:12" ht="18" customHeight="1" thickBot="1">
      <c r="A56" s="1050" t="s">
        <v>34</v>
      </c>
      <c r="B56" s="1050"/>
      <c r="C56" s="662"/>
      <c r="D56" s="824"/>
      <c r="E56" s="820">
        <f t="shared" si="5"/>
        <v>152793258.66021565</v>
      </c>
      <c r="F56" s="825"/>
      <c r="G56" s="623">
        <v>143374429.8399089</v>
      </c>
      <c r="H56" s="623"/>
      <c r="I56" s="623">
        <v>9418828.8203067351</v>
      </c>
      <c r="J56" s="100"/>
      <c r="L56" s="137"/>
    </row>
    <row r="57" spans="1:12" s="104" customFormat="1">
      <c r="B57" s="14"/>
      <c r="C57" s="14"/>
      <c r="D57" s="15"/>
      <c r="H57" s="108"/>
    </row>
    <row r="58" spans="1:12" ht="15">
      <c r="A58" s="758"/>
      <c r="B58" s="758"/>
      <c r="C58" s="758"/>
      <c r="D58" s="777"/>
    </row>
    <row r="59" spans="1:12" ht="15">
      <c r="A59" s="758"/>
      <c r="B59" s="758"/>
      <c r="C59" s="758"/>
      <c r="D59" s="777"/>
    </row>
    <row r="60" spans="1:12" ht="15">
      <c r="A60" s="758"/>
      <c r="B60" s="758"/>
      <c r="C60" s="758"/>
      <c r="D60" s="777"/>
    </row>
    <row r="61" spans="1:12" ht="15">
      <c r="A61" s="758"/>
      <c r="B61" s="758"/>
      <c r="C61" s="758"/>
      <c r="D61" s="777"/>
    </row>
    <row r="62" spans="1:12" ht="15">
      <c r="A62" s="758"/>
      <c r="B62" s="758"/>
      <c r="C62" s="758"/>
      <c r="D62" s="777"/>
    </row>
    <row r="63" spans="1:12" ht="15">
      <c r="A63" s="758"/>
      <c r="B63" s="758"/>
      <c r="C63" s="758"/>
      <c r="D63" s="777"/>
    </row>
    <row r="64" spans="1:12" ht="16.5">
      <c r="A64" s="758"/>
      <c r="B64" s="864" t="s">
        <v>1270</v>
      </c>
      <c r="C64" s="758"/>
      <c r="D64" s="777"/>
      <c r="E64" s="758">
        <f>E40+E41</f>
        <v>49392538.587740533</v>
      </c>
      <c r="G64" s="758">
        <f>G40+G41</f>
        <v>46449120.006962612</v>
      </c>
      <c r="I64" s="758">
        <f>I40+I41</f>
        <v>2943418.5807779212</v>
      </c>
    </row>
    <row r="65" spans="1:4" ht="15">
      <c r="A65" s="758"/>
      <c r="B65" s="758"/>
      <c r="C65" s="758"/>
      <c r="D65" s="777"/>
    </row>
    <row r="66" spans="1:4" ht="15">
      <c r="A66" s="758"/>
      <c r="B66" s="758"/>
      <c r="C66" s="758"/>
      <c r="D66" s="777"/>
    </row>
    <row r="67" spans="1:4" ht="15">
      <c r="A67" s="758"/>
      <c r="B67" s="758"/>
      <c r="C67" s="758"/>
      <c r="D67" s="777"/>
    </row>
    <row r="68" spans="1:4" ht="15">
      <c r="A68" s="758"/>
      <c r="B68" s="758"/>
      <c r="C68" s="758"/>
      <c r="D68" s="777"/>
    </row>
    <row r="69" spans="1:4" ht="15">
      <c r="A69" s="758"/>
      <c r="B69" s="758"/>
      <c r="C69" s="758"/>
      <c r="D69" s="777"/>
    </row>
    <row r="70" spans="1:4" ht="15">
      <c r="A70" s="758"/>
      <c r="B70" s="758"/>
      <c r="C70" s="758"/>
      <c r="D70" s="777"/>
    </row>
    <row r="71" spans="1:4" ht="15">
      <c r="A71" s="758"/>
      <c r="B71" s="758"/>
      <c r="C71" s="758"/>
      <c r="D71" s="777"/>
    </row>
    <row r="72" spans="1:4" ht="15">
      <c r="A72" s="758"/>
      <c r="B72" s="758"/>
      <c r="C72" s="758"/>
      <c r="D72" s="777"/>
    </row>
    <row r="73" spans="1:4" ht="15">
      <c r="A73" s="758"/>
      <c r="B73" s="758"/>
      <c r="C73" s="758"/>
      <c r="D73" s="777"/>
    </row>
    <row r="74" spans="1:4" ht="15">
      <c r="A74" s="758"/>
      <c r="B74" s="758"/>
      <c r="C74" s="758"/>
      <c r="D74" s="777"/>
    </row>
    <row r="75" spans="1:4" ht="15">
      <c r="A75" s="758"/>
      <c r="B75" s="758"/>
      <c r="C75" s="758"/>
      <c r="D75" s="777"/>
    </row>
    <row r="76" spans="1:4" ht="15">
      <c r="A76" s="758"/>
      <c r="B76" s="758"/>
      <c r="C76" s="758"/>
      <c r="D76" s="777"/>
    </row>
  </sheetData>
  <mergeCells count="32">
    <mergeCell ref="A16:C16"/>
    <mergeCell ref="A26:C26"/>
    <mergeCell ref="A21:C21"/>
    <mergeCell ref="I3:J5"/>
    <mergeCell ref="A18:C18"/>
    <mergeCell ref="A20:C20"/>
    <mergeCell ref="G3:H5"/>
    <mergeCell ref="A7:C7"/>
    <mergeCell ref="E3:F5"/>
    <mergeCell ref="A3:C5"/>
    <mergeCell ref="A9:C9"/>
    <mergeCell ref="A6:C6"/>
    <mergeCell ref="A22:C22"/>
    <mergeCell ref="A24:C24"/>
    <mergeCell ref="A23:C23"/>
    <mergeCell ref="A25:C25"/>
    <mergeCell ref="A52:B52"/>
    <mergeCell ref="A56:B56"/>
    <mergeCell ref="A11:C11"/>
    <mergeCell ref="A8:C8"/>
    <mergeCell ref="A12:C12"/>
    <mergeCell ref="A51:C51"/>
    <mergeCell ref="A29:C29"/>
    <mergeCell ref="A15:C15"/>
    <mergeCell ref="A17:C17"/>
    <mergeCell ref="A50:B50"/>
    <mergeCell ref="A35:C35"/>
    <mergeCell ref="A10:C10"/>
    <mergeCell ref="A19:C19"/>
    <mergeCell ref="A36:B36"/>
    <mergeCell ref="A14:C14"/>
    <mergeCell ref="A13:C1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Z85"/>
  <sheetViews>
    <sheetView view="pageBreakPreview" topLeftCell="A54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5" width="14.7109375" style="758" customWidth="1"/>
    <col min="6" max="6" width="4.28515625" style="758" customWidth="1"/>
    <col min="7" max="7" width="16.7109375" style="758" customWidth="1"/>
    <col min="8" max="8" width="4.28515625" style="758" customWidth="1"/>
    <col min="9" max="9" width="16.7109375" style="758" customWidth="1"/>
    <col min="10" max="10" width="4.28515625" style="758" customWidth="1"/>
    <col min="11" max="16384" width="9.140625" style="758"/>
  </cols>
  <sheetData>
    <row r="1" spans="1:10" s="129" customFormat="1" ht="35.1" customHeight="1">
      <c r="A1" s="127" t="s">
        <v>529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323</v>
      </c>
    </row>
    <row r="3" spans="1:10" ht="15" customHeight="1">
      <c r="A3" s="1099" t="s">
        <v>1</v>
      </c>
      <c r="B3" s="1099"/>
      <c r="C3" s="1099"/>
      <c r="D3" s="664"/>
      <c r="E3" s="1102" t="s">
        <v>68</v>
      </c>
      <c r="F3" s="1103"/>
      <c r="G3" s="1102" t="s">
        <v>1244</v>
      </c>
      <c r="H3" s="1103"/>
      <c r="I3" s="1102" t="s">
        <v>189</v>
      </c>
      <c r="J3" s="1108"/>
    </row>
    <row r="4" spans="1:10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0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0" s="137" customFormat="1" ht="24.6" hidden="1" customHeight="1">
      <c r="A6" s="1111" t="s">
        <v>779</v>
      </c>
      <c r="B6" s="1111"/>
      <c r="C6" s="1111"/>
      <c r="D6" s="18"/>
      <c r="E6" s="135">
        <f t="shared" ref="E6:E12" si="0">G6+I6</f>
        <v>318535037</v>
      </c>
      <c r="F6" s="136"/>
      <c r="G6" s="136">
        <v>297312785</v>
      </c>
      <c r="H6" s="136"/>
      <c r="I6" s="136">
        <v>21222252</v>
      </c>
    </row>
    <row r="7" spans="1:10" s="137" customFormat="1" ht="24.6" hidden="1" customHeight="1">
      <c r="A7" s="1112" t="s">
        <v>780</v>
      </c>
      <c r="B7" s="1112"/>
      <c r="C7" s="1112"/>
      <c r="D7" s="18"/>
      <c r="E7" s="138">
        <f t="shared" si="0"/>
        <v>273439192.06678963</v>
      </c>
      <c r="F7" s="139"/>
      <c r="G7" s="139">
        <v>255463872.03214708</v>
      </c>
      <c r="H7" s="139"/>
      <c r="I7" s="139">
        <v>17975320.034642551</v>
      </c>
    </row>
    <row r="8" spans="1:10" s="137" customFormat="1" ht="24.6" hidden="1" customHeight="1">
      <c r="A8" s="1112" t="s">
        <v>1202</v>
      </c>
      <c r="B8" s="1112"/>
      <c r="C8" s="1112"/>
      <c r="D8" s="18"/>
      <c r="E8" s="138">
        <f t="shared" si="0"/>
        <v>317384111</v>
      </c>
      <c r="F8" s="139"/>
      <c r="G8" s="139">
        <v>314489922</v>
      </c>
      <c r="H8" s="139"/>
      <c r="I8" s="139">
        <v>2894189</v>
      </c>
    </row>
    <row r="9" spans="1:10" s="137" customFormat="1" ht="19.5" hidden="1" customHeight="1">
      <c r="A9" s="1112" t="s">
        <v>1203</v>
      </c>
      <c r="B9" s="1112"/>
      <c r="C9" s="1112"/>
      <c r="D9" s="18"/>
      <c r="E9" s="138">
        <f t="shared" si="0"/>
        <v>234067363.26924813</v>
      </c>
      <c r="F9" s="139"/>
      <c r="G9" s="139">
        <v>215267322.94458571</v>
      </c>
      <c r="H9" s="139"/>
      <c r="I9" s="139">
        <v>18800040.324662428</v>
      </c>
    </row>
    <row r="10" spans="1:10" s="137" customFormat="1" ht="19.5" hidden="1" customHeight="1">
      <c r="A10" s="1112" t="s">
        <v>1204</v>
      </c>
      <c r="B10" s="1112"/>
      <c r="C10" s="1112"/>
      <c r="D10" s="18"/>
      <c r="E10" s="138">
        <f t="shared" si="0"/>
        <v>279894496.5474422</v>
      </c>
      <c r="F10" s="139"/>
      <c r="G10" s="139">
        <v>262428581.17396924</v>
      </c>
      <c r="H10" s="139"/>
      <c r="I10" s="139">
        <v>17465915.373472951</v>
      </c>
    </row>
    <row r="11" spans="1:10" s="115" customFormat="1" ht="13.7" hidden="1" customHeight="1">
      <c r="A11" s="1045" t="s">
        <v>1205</v>
      </c>
      <c r="B11" s="1045"/>
      <c r="C11" s="1045"/>
      <c r="D11" s="2"/>
      <c r="E11" s="116">
        <f t="shared" si="0"/>
        <v>319850957.67002332</v>
      </c>
      <c r="F11" s="117"/>
      <c r="G11" s="50">
        <v>284329598.69309759</v>
      </c>
      <c r="H11" s="50"/>
      <c r="I11" s="50">
        <v>35521358.976925708</v>
      </c>
    </row>
    <row r="12" spans="1:10" s="137" customFormat="1" ht="13.7" hidden="1" customHeight="1">
      <c r="A12" s="1112" t="s">
        <v>1206</v>
      </c>
      <c r="B12" s="1112"/>
      <c r="C12" s="1112"/>
      <c r="D12" s="18"/>
      <c r="E12" s="138">
        <f t="shared" si="0"/>
        <v>331790304.16354686</v>
      </c>
      <c r="F12" s="139"/>
      <c r="G12" s="50">
        <v>304432118.85760933</v>
      </c>
      <c r="H12" s="139"/>
      <c r="I12" s="50">
        <v>27358185.305937532</v>
      </c>
    </row>
    <row r="13" spans="1:10" s="137" customFormat="1" ht="14.25" hidden="1" customHeight="1">
      <c r="A13" s="1045" t="s">
        <v>1207</v>
      </c>
      <c r="B13" s="1045"/>
      <c r="C13" s="1045"/>
      <c r="D13" s="18"/>
      <c r="E13" s="138">
        <f>SUM(G13:I13)</f>
        <v>347620767.12732124</v>
      </c>
      <c r="F13" s="139"/>
      <c r="G13" s="139">
        <v>311857891.91174448</v>
      </c>
      <c r="H13" s="139"/>
      <c r="I13" s="139">
        <v>35762875.215576738</v>
      </c>
    </row>
    <row r="14" spans="1:10" s="137" customFormat="1" ht="13.7" hidden="1" customHeight="1">
      <c r="A14" s="1045" t="s">
        <v>1208</v>
      </c>
      <c r="B14" s="1045"/>
      <c r="C14" s="1045"/>
      <c r="D14" s="18"/>
      <c r="E14" s="138">
        <f t="shared" ref="E14:E19" si="1">G14+I14</f>
        <v>351972742.32019174</v>
      </c>
      <c r="F14" s="139"/>
      <c r="G14" s="50">
        <v>329291549.46900713</v>
      </c>
      <c r="H14" s="139"/>
      <c r="I14" s="50">
        <v>22681192.851184607</v>
      </c>
    </row>
    <row r="15" spans="1:10" s="137" customFormat="1" ht="13.7" hidden="1" customHeight="1">
      <c r="A15" s="1112" t="s">
        <v>1209</v>
      </c>
      <c r="B15" s="1112"/>
      <c r="C15" s="1112"/>
      <c r="D15" s="18"/>
      <c r="E15" s="138">
        <f t="shared" si="1"/>
        <v>375074251.8803845</v>
      </c>
      <c r="F15" s="139"/>
      <c r="G15" s="139">
        <v>337667914.69405138</v>
      </c>
      <c r="H15" s="139"/>
      <c r="I15" s="139">
        <v>37406337.186333112</v>
      </c>
    </row>
    <row r="16" spans="1:10" s="137" customFormat="1" ht="15" hidden="1" customHeight="1">
      <c r="A16" s="1045" t="s">
        <v>1267</v>
      </c>
      <c r="B16" s="1045"/>
      <c r="C16" s="1045"/>
      <c r="D16" s="18"/>
      <c r="E16" s="138">
        <f t="shared" si="1"/>
        <v>320919019.10139155</v>
      </c>
      <c r="F16" s="139"/>
      <c r="G16" s="139">
        <v>299226461.79350102</v>
      </c>
      <c r="H16" s="139"/>
      <c r="I16" s="139">
        <v>21692557.30789056</v>
      </c>
    </row>
    <row r="17" spans="1:52" s="137" customFormat="1" ht="15" hidden="1" customHeight="1">
      <c r="A17" s="1045" t="s">
        <v>1271</v>
      </c>
      <c r="B17" s="1045"/>
      <c r="C17" s="1045"/>
      <c r="D17" s="18"/>
      <c r="E17" s="125">
        <f t="shared" si="1"/>
        <v>349578983.71449196</v>
      </c>
      <c r="F17" s="126"/>
      <c r="G17" s="126">
        <v>331103305.22873092</v>
      </c>
      <c r="H17" s="126"/>
      <c r="I17" s="126">
        <v>18475678.485761065</v>
      </c>
      <c r="J17" s="139"/>
    </row>
    <row r="18" spans="1:52" s="137" customFormat="1" ht="15" hidden="1" customHeight="1">
      <c r="A18" s="1045" t="s">
        <v>1272</v>
      </c>
      <c r="B18" s="1045"/>
      <c r="C18" s="1045"/>
      <c r="D18" s="18"/>
      <c r="E18" s="125">
        <f t="shared" si="1"/>
        <v>334926797.18539929</v>
      </c>
      <c r="F18" s="126"/>
      <c r="G18" s="126">
        <v>327954187.36831635</v>
      </c>
      <c r="H18" s="126"/>
      <c r="I18" s="126">
        <v>6972609.8170829285</v>
      </c>
      <c r="J18" s="139"/>
    </row>
    <row r="19" spans="1:52" s="137" customFormat="1" ht="15" hidden="1" customHeight="1">
      <c r="A19" s="1045" t="s">
        <v>1273</v>
      </c>
      <c r="B19" s="1045"/>
      <c r="C19" s="1045"/>
      <c r="D19" s="18"/>
      <c r="E19" s="125">
        <f t="shared" si="1"/>
        <v>342895951.80424482</v>
      </c>
      <c r="F19" s="126"/>
      <c r="G19" s="126">
        <v>316269790.26960284</v>
      </c>
      <c r="H19" s="126"/>
      <c r="I19" s="126">
        <v>26626161.534641959</v>
      </c>
      <c r="J19" s="139"/>
    </row>
    <row r="20" spans="1:52" s="137" customFormat="1" ht="15" hidden="1" customHeight="1">
      <c r="A20" s="1045" t="s">
        <v>1274</v>
      </c>
      <c r="B20" s="1045"/>
      <c r="C20" s="1045"/>
      <c r="D20" s="18"/>
      <c r="E20" s="125">
        <f t="shared" ref="E20:E25" si="2">G20+I20</f>
        <v>331455094.97432512</v>
      </c>
      <c r="F20" s="126"/>
      <c r="G20" s="126">
        <v>312098420.98798788</v>
      </c>
      <c r="H20" s="126"/>
      <c r="I20" s="126">
        <v>19356673.986337218</v>
      </c>
      <c r="J20" s="139"/>
    </row>
    <row r="21" spans="1:52" s="137" customFormat="1" ht="15" customHeight="1">
      <c r="A21" s="1181" t="s">
        <v>1275</v>
      </c>
      <c r="B21" s="1181"/>
      <c r="C21" s="1181"/>
      <c r="D21" s="185"/>
      <c r="E21" s="125">
        <f t="shared" si="2"/>
        <v>366315823.5216189</v>
      </c>
      <c r="F21" s="126"/>
      <c r="G21" s="126">
        <v>346190748.97137898</v>
      </c>
      <c r="H21" s="126"/>
      <c r="I21" s="126">
        <v>20125074.550239943</v>
      </c>
      <c r="J21" s="139"/>
    </row>
    <row r="22" spans="1:52" s="137" customFormat="1" ht="18" customHeight="1">
      <c r="A22" s="1181" t="s">
        <v>1276</v>
      </c>
      <c r="B22" s="1181"/>
      <c r="C22" s="1181"/>
      <c r="D22" s="185"/>
      <c r="E22" s="125">
        <f t="shared" si="2"/>
        <v>347183270.53211039</v>
      </c>
      <c r="F22" s="126"/>
      <c r="G22" s="126">
        <v>322378700.24124277</v>
      </c>
      <c r="H22" s="126"/>
      <c r="I22" s="126">
        <v>24804570.290867642</v>
      </c>
      <c r="J22" s="139"/>
    </row>
    <row r="23" spans="1:52" s="137" customFormat="1" ht="18" customHeight="1">
      <c r="A23" s="1181" t="s">
        <v>1277</v>
      </c>
      <c r="B23" s="1181"/>
      <c r="C23" s="1181"/>
      <c r="D23" s="185"/>
      <c r="E23" s="125">
        <f t="shared" si="2"/>
        <v>336707002.88278985</v>
      </c>
      <c r="F23" s="126"/>
      <c r="G23" s="126">
        <v>327024723.55735141</v>
      </c>
      <c r="H23" s="126"/>
      <c r="I23" s="126">
        <v>9682279.3254384361</v>
      </c>
      <c r="J23" s="139"/>
    </row>
    <row r="24" spans="1:52" s="137" customFormat="1" ht="15.75" customHeight="1">
      <c r="A24" s="1181" t="s">
        <v>1278</v>
      </c>
      <c r="B24" s="1181"/>
      <c r="C24" s="1181"/>
      <c r="D24" s="185"/>
      <c r="E24" s="125">
        <f t="shared" si="2"/>
        <v>318462404.24293149</v>
      </c>
      <c r="F24" s="126"/>
      <c r="G24" s="126">
        <v>285059708.45722783</v>
      </c>
      <c r="H24" s="126"/>
      <c r="I24" s="126">
        <v>33402695.785703659</v>
      </c>
      <c r="J24" s="139"/>
    </row>
    <row r="25" spans="1:52" s="137" customFormat="1">
      <c r="A25" s="1181" t="s">
        <v>1279</v>
      </c>
      <c r="B25" s="1181"/>
      <c r="C25" s="1181"/>
      <c r="D25" s="185"/>
      <c r="E25" s="125">
        <f t="shared" si="2"/>
        <v>333722042.10497081</v>
      </c>
      <c r="F25" s="126"/>
      <c r="G25" s="126">
        <v>319939580.61899316</v>
      </c>
      <c r="H25" s="126"/>
      <c r="I25" s="126">
        <v>13782461.485977666</v>
      </c>
      <c r="J25" s="139"/>
    </row>
    <row r="26" spans="1:52" s="761" customFormat="1" ht="14.25" customHeight="1">
      <c r="A26" s="1045" t="s">
        <v>12</v>
      </c>
      <c r="B26" s="1045"/>
      <c r="C26" s="1045"/>
      <c r="D26" s="2"/>
      <c r="E26" s="784"/>
      <c r="F26" s="784"/>
      <c r="G26" s="784"/>
      <c r="H26" s="784"/>
      <c r="I26" s="784"/>
      <c r="J26" s="99"/>
    </row>
    <row r="27" spans="1:52" s="104" customFormat="1" ht="15" customHeight="1">
      <c r="A27" s="661"/>
      <c r="B27" s="121" t="s">
        <v>1154</v>
      </c>
      <c r="C27" s="661"/>
      <c r="D27" s="122"/>
      <c r="E27" s="819">
        <f>G27+I27</f>
        <v>95757748.288588539</v>
      </c>
      <c r="F27" s="784"/>
      <c r="G27" s="784">
        <v>89531431.184649438</v>
      </c>
      <c r="H27" s="784"/>
      <c r="I27" s="784">
        <v>6226317.1039390964</v>
      </c>
      <c r="J27" s="99"/>
      <c r="K27" s="50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</row>
    <row r="28" spans="1:52" s="104" customFormat="1" ht="15" customHeight="1">
      <c r="A28" s="661"/>
      <c r="B28" s="121" t="s">
        <v>1144</v>
      </c>
      <c r="C28" s="661"/>
      <c r="D28" s="122"/>
      <c r="E28" s="819">
        <f t="shared" ref="E28:E32" si="3">G28+I28</f>
        <v>55210458.308178172</v>
      </c>
      <c r="F28" s="784"/>
      <c r="G28" s="784">
        <v>50872202.30181171</v>
      </c>
      <c r="H28" s="784"/>
      <c r="I28" s="784">
        <v>4338256.0063664634</v>
      </c>
      <c r="J28" s="99"/>
      <c r="K28" s="9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</row>
    <row r="29" spans="1:52" s="104" customFormat="1" ht="15" customHeight="1">
      <c r="A29" s="661"/>
      <c r="B29" s="121" t="s">
        <v>1145</v>
      </c>
      <c r="C29" s="661"/>
      <c r="D29" s="122"/>
      <c r="E29" s="819">
        <f t="shared" si="3"/>
        <v>68063400.748169065</v>
      </c>
      <c r="F29" s="784"/>
      <c r="G29" s="784">
        <v>65313281.357009776</v>
      </c>
      <c r="H29" s="784"/>
      <c r="I29" s="784">
        <v>2750119.3911592839</v>
      </c>
      <c r="J29" s="99"/>
      <c r="K29" s="99"/>
      <c r="L29" s="739"/>
      <c r="M29" s="739"/>
      <c r="N29" s="73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</row>
    <row r="30" spans="1:52" s="104" customFormat="1" ht="15" customHeight="1">
      <c r="A30" s="661"/>
      <c r="B30" s="121" t="s">
        <v>1146</v>
      </c>
      <c r="C30" s="661"/>
      <c r="D30" s="122"/>
      <c r="E30" s="819">
        <f t="shared" si="3"/>
        <v>26740463.040257875</v>
      </c>
      <c r="F30" s="784"/>
      <c r="G30" s="784">
        <v>26610829.919745054</v>
      </c>
      <c r="H30" s="784"/>
      <c r="I30" s="784">
        <v>129633.12051282052</v>
      </c>
      <c r="J30" s="99"/>
      <c r="K30" s="9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</row>
    <row r="31" spans="1:52" s="104" customFormat="1" ht="15" customHeight="1">
      <c r="A31" s="661"/>
      <c r="B31" s="121" t="s">
        <v>1147</v>
      </c>
      <c r="C31" s="661"/>
      <c r="D31" s="122"/>
      <c r="E31" s="819">
        <f t="shared" si="3"/>
        <v>35544125.657776661</v>
      </c>
      <c r="F31" s="784"/>
      <c r="G31" s="784">
        <v>35205989.793776661</v>
      </c>
      <c r="H31" s="784"/>
      <c r="I31" s="784">
        <v>338135.86400000006</v>
      </c>
      <c r="J31" s="99"/>
      <c r="K31" s="99"/>
      <c r="L31" s="739"/>
      <c r="M31" s="739"/>
      <c r="N31" s="73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</row>
    <row r="32" spans="1:52" s="104" customFormat="1" ht="15" customHeight="1">
      <c r="A32" s="661"/>
      <c r="B32" s="121" t="s">
        <v>1148</v>
      </c>
      <c r="C32" s="661"/>
      <c r="D32" s="122"/>
      <c r="E32" s="819">
        <f t="shared" si="3"/>
        <v>52405846.061999999</v>
      </c>
      <c r="F32" s="784"/>
      <c r="G32" s="784">
        <v>52405846.061999999</v>
      </c>
      <c r="H32" s="784"/>
      <c r="I32" s="785">
        <v>0</v>
      </c>
      <c r="J32" s="99"/>
      <c r="K32" s="9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</row>
    <row r="33" spans="1:52" s="104" customFormat="1" ht="15" customHeight="1">
      <c r="A33" s="1045" t="s">
        <v>13</v>
      </c>
      <c r="B33" s="1045"/>
      <c r="C33" s="1045"/>
      <c r="D33" s="2"/>
      <c r="E33" s="784"/>
      <c r="F33" s="784"/>
      <c r="G33" s="784"/>
      <c r="H33" s="784"/>
      <c r="I33" s="784"/>
      <c r="J33" s="99"/>
      <c r="K33" s="9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</row>
    <row r="34" spans="1:52" s="104" customFormat="1" ht="13.5" customHeight="1">
      <c r="A34" s="661"/>
      <c r="B34" s="62" t="s">
        <v>455</v>
      </c>
      <c r="C34" s="661"/>
      <c r="D34" s="122"/>
      <c r="E34" s="819">
        <f t="shared" ref="E34:E43" si="4">G34+I34</f>
        <v>10956406.878052047</v>
      </c>
      <c r="F34" s="784"/>
      <c r="G34" s="784">
        <v>8921703.8209095281</v>
      </c>
      <c r="H34" s="784"/>
      <c r="I34" s="784">
        <v>2034703.0571425189</v>
      </c>
      <c r="J34" s="99"/>
      <c r="K34" s="9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</row>
    <row r="35" spans="1:52" s="104" customFormat="1" ht="15" customHeight="1">
      <c r="A35" s="661"/>
      <c r="B35" s="62" t="s">
        <v>456</v>
      </c>
      <c r="C35" s="661"/>
      <c r="D35" s="122"/>
      <c r="E35" s="819">
        <f>G35+I35</f>
        <v>9768733.8520603068</v>
      </c>
      <c r="F35" s="784"/>
      <c r="G35" s="784">
        <v>8340566.0542622618</v>
      </c>
      <c r="H35" s="784"/>
      <c r="I35" s="784">
        <v>1428167.7977980447</v>
      </c>
      <c r="J35" s="99"/>
      <c r="K35" s="9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</row>
    <row r="36" spans="1:52" s="104" customFormat="1" ht="15" customHeight="1">
      <c r="A36" s="121"/>
      <c r="B36" s="62" t="s">
        <v>457</v>
      </c>
      <c r="C36" s="121"/>
      <c r="D36" s="122"/>
      <c r="E36" s="819">
        <f t="shared" si="4"/>
        <v>22545992.376998417</v>
      </c>
      <c r="F36" s="784"/>
      <c r="G36" s="784">
        <v>21300533.675277177</v>
      </c>
      <c r="H36" s="784"/>
      <c r="I36" s="784">
        <v>1245458.7017212394</v>
      </c>
      <c r="J36" s="99"/>
      <c r="K36" s="9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</row>
    <row r="37" spans="1:52" s="104" customFormat="1" ht="15" customHeight="1">
      <c r="A37" s="121"/>
      <c r="B37" s="62" t="s">
        <v>458</v>
      </c>
      <c r="C37" s="121"/>
      <c r="D37" s="122"/>
      <c r="E37" s="819">
        <f t="shared" si="4"/>
        <v>41015997.285788037</v>
      </c>
      <c r="F37" s="784"/>
      <c r="G37" s="784">
        <v>36981787.565458901</v>
      </c>
      <c r="H37" s="784"/>
      <c r="I37" s="784">
        <v>4034209.7203291347</v>
      </c>
      <c r="J37" s="99"/>
      <c r="K37" s="99"/>
      <c r="L37" s="739"/>
      <c r="M37" s="739"/>
      <c r="N37" s="739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</row>
    <row r="38" spans="1:52" s="104" customFormat="1" ht="15" customHeight="1">
      <c r="A38" s="121"/>
      <c r="B38" s="62" t="s">
        <v>459</v>
      </c>
      <c r="C38" s="121"/>
      <c r="D38" s="122"/>
      <c r="E38" s="819">
        <f t="shared" si="4"/>
        <v>43667864.741523847</v>
      </c>
      <c r="F38" s="784"/>
      <c r="G38" s="784">
        <v>40369853.589281902</v>
      </c>
      <c r="H38" s="784"/>
      <c r="I38" s="784">
        <v>3298011.1522419476</v>
      </c>
      <c r="J38" s="99"/>
      <c r="K38" s="99"/>
      <c r="L38" s="739"/>
      <c r="M38" s="739"/>
      <c r="N38" s="73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</row>
    <row r="39" spans="1:52" s="104" customFormat="1" ht="15" customHeight="1">
      <c r="A39" s="121"/>
      <c r="B39" s="62" t="s">
        <v>460</v>
      </c>
      <c r="C39" s="121"/>
      <c r="D39" s="122"/>
      <c r="E39" s="819">
        <f t="shared" si="4"/>
        <v>63527056.95099359</v>
      </c>
      <c r="F39" s="784"/>
      <c r="G39" s="784">
        <v>62098181.914248809</v>
      </c>
      <c r="H39" s="784"/>
      <c r="I39" s="784">
        <v>1428875.0367447794</v>
      </c>
      <c r="J39" s="99"/>
      <c r="K39" s="9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</row>
    <row r="40" spans="1:52" s="104" customFormat="1" ht="15" customHeight="1">
      <c r="A40" s="121"/>
      <c r="B40" s="62" t="s">
        <v>461</v>
      </c>
      <c r="C40" s="121"/>
      <c r="D40" s="122"/>
      <c r="E40" s="819">
        <f t="shared" si="4"/>
        <v>27073189.20199433</v>
      </c>
      <c r="F40" s="784"/>
      <c r="G40" s="784">
        <v>26870122.07699433</v>
      </c>
      <c r="H40" s="784"/>
      <c r="I40" s="784">
        <v>203067.125</v>
      </c>
      <c r="J40" s="99"/>
      <c r="K40" s="99"/>
      <c r="L40" s="739"/>
      <c r="M40" s="739"/>
      <c r="N40" s="739"/>
      <c r="O40" s="739"/>
      <c r="P40" s="739"/>
      <c r="Q40" s="73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</row>
    <row r="41" spans="1:52" s="104" customFormat="1" ht="15" customHeight="1">
      <c r="A41" s="121"/>
      <c r="B41" s="62" t="s">
        <v>462</v>
      </c>
      <c r="C41" s="121"/>
      <c r="D41" s="122"/>
      <c r="E41" s="819">
        <f t="shared" si="4"/>
        <v>27600040.742559686</v>
      </c>
      <c r="F41" s="784"/>
      <c r="G41" s="784">
        <v>27504972.740559686</v>
      </c>
      <c r="H41" s="784"/>
      <c r="I41" s="784">
        <v>95068.002000000008</v>
      </c>
      <c r="J41" s="99"/>
      <c r="K41" s="9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</row>
    <row r="42" spans="1:52" s="104" customFormat="1" ht="15" customHeight="1">
      <c r="A42" s="121"/>
      <c r="B42" s="62" t="s">
        <v>463</v>
      </c>
      <c r="C42" s="121"/>
      <c r="D42" s="122"/>
      <c r="E42" s="819">
        <f t="shared" si="4"/>
        <v>51618927.081000008</v>
      </c>
      <c r="F42" s="784"/>
      <c r="G42" s="784">
        <v>51604026.188000008</v>
      </c>
      <c r="H42" s="784"/>
      <c r="I42" s="784">
        <v>14900.893</v>
      </c>
      <c r="J42" s="99"/>
      <c r="K42" s="99"/>
      <c r="L42" s="739"/>
      <c r="M42" s="739"/>
      <c r="N42" s="739"/>
      <c r="O42" s="73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</row>
    <row r="43" spans="1:52" s="104" customFormat="1" ht="15" customHeight="1">
      <c r="A43" s="121"/>
      <c r="B43" s="62" t="s">
        <v>403</v>
      </c>
      <c r="C43" s="121"/>
      <c r="D43" s="122"/>
      <c r="E43" s="819">
        <f t="shared" si="4"/>
        <v>35947832.994000003</v>
      </c>
      <c r="F43" s="784"/>
      <c r="G43" s="784">
        <v>35947832.994000003</v>
      </c>
      <c r="H43" s="784"/>
      <c r="I43" s="784">
        <v>0</v>
      </c>
      <c r="J43" s="99"/>
      <c r="K43" s="9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</row>
    <row r="44" spans="1:52" s="104" customFormat="1" ht="15" customHeight="1">
      <c r="A44" s="1045" t="s">
        <v>14</v>
      </c>
      <c r="B44" s="1045"/>
      <c r="C44" s="1045"/>
      <c r="D44" s="122"/>
      <c r="E44" s="784"/>
      <c r="F44" s="784"/>
      <c r="G44" s="784"/>
      <c r="H44" s="784"/>
      <c r="I44" s="784"/>
      <c r="J44" s="99"/>
      <c r="K44" s="9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</row>
    <row r="45" spans="1:52" s="104" customFormat="1" ht="15" customHeight="1">
      <c r="A45" s="121"/>
      <c r="B45" s="62" t="s">
        <v>455</v>
      </c>
      <c r="C45" s="121"/>
      <c r="D45" s="122"/>
      <c r="E45" s="819">
        <f t="shared" ref="E45:E54" si="5">G45+I45</f>
        <v>6568652.722176685</v>
      </c>
      <c r="F45" s="784"/>
      <c r="G45" s="784">
        <v>6249410.9863781417</v>
      </c>
      <c r="H45" s="784"/>
      <c r="I45" s="784">
        <v>319241.73579854344</v>
      </c>
      <c r="J45" s="99"/>
      <c r="K45" s="9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</row>
    <row r="46" spans="1:52" s="104" customFormat="1" ht="15" customHeight="1">
      <c r="A46" s="121"/>
      <c r="B46" s="62" t="s">
        <v>456</v>
      </c>
      <c r="C46" s="121"/>
      <c r="D46" s="122"/>
      <c r="E46" s="819">
        <f t="shared" si="5"/>
        <v>7840038.5158716049</v>
      </c>
      <c r="F46" s="784"/>
      <c r="G46" s="784">
        <v>7614690.1047169762</v>
      </c>
      <c r="H46" s="784"/>
      <c r="I46" s="784">
        <v>225348.4111546285</v>
      </c>
      <c r="J46" s="99"/>
      <c r="K46" s="99"/>
      <c r="L46" s="739"/>
      <c r="M46" s="739"/>
      <c r="N46" s="739"/>
      <c r="O46" s="73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</row>
    <row r="47" spans="1:52" s="104" customFormat="1" ht="15" customHeight="1">
      <c r="A47" s="121"/>
      <c r="B47" s="62" t="s">
        <v>457</v>
      </c>
      <c r="C47" s="121"/>
      <c r="D47" s="122"/>
      <c r="E47" s="819">
        <f t="shared" si="5"/>
        <v>22095757.902187284</v>
      </c>
      <c r="F47" s="784"/>
      <c r="G47" s="784">
        <v>21191585.523362592</v>
      </c>
      <c r="H47" s="784"/>
      <c r="I47" s="784">
        <v>904172.37882469315</v>
      </c>
      <c r="J47" s="99"/>
      <c r="K47" s="99"/>
      <c r="L47" s="739"/>
      <c r="M47" s="739"/>
      <c r="N47" s="739"/>
      <c r="O47" s="739"/>
      <c r="P47" s="73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</row>
    <row r="48" spans="1:52" s="104" customFormat="1" ht="15" customHeight="1">
      <c r="A48" s="661"/>
      <c r="B48" s="62" t="s">
        <v>458</v>
      </c>
      <c r="C48" s="661"/>
      <c r="D48" s="122"/>
      <c r="E48" s="819">
        <f t="shared" si="5"/>
        <v>38593292.324968956</v>
      </c>
      <c r="F48" s="784"/>
      <c r="G48" s="784">
        <v>36605862.623911254</v>
      </c>
      <c r="H48" s="784"/>
      <c r="I48" s="784">
        <v>1987429.7010577018</v>
      </c>
      <c r="J48" s="99"/>
      <c r="K48" s="99"/>
      <c r="L48" s="739"/>
      <c r="M48" s="739"/>
      <c r="N48" s="73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</row>
    <row r="49" spans="1:52" s="104" customFormat="1" ht="15" customHeight="1">
      <c r="A49" s="661"/>
      <c r="B49" s="62" t="s">
        <v>459</v>
      </c>
      <c r="C49" s="661"/>
      <c r="D49" s="122"/>
      <c r="E49" s="819">
        <f t="shared" si="5"/>
        <v>42550485.623144083</v>
      </c>
      <c r="F49" s="784"/>
      <c r="G49" s="784">
        <v>39488631.84263768</v>
      </c>
      <c r="H49" s="784"/>
      <c r="I49" s="784">
        <v>3061853.7805064004</v>
      </c>
      <c r="J49" s="99"/>
      <c r="K49" s="99"/>
      <c r="L49" s="739"/>
      <c r="M49" s="739"/>
      <c r="N49" s="739"/>
      <c r="O49" s="73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</row>
    <row r="50" spans="1:52" s="104" customFormat="1" ht="15" customHeight="1">
      <c r="A50" s="661"/>
      <c r="B50" s="62" t="s">
        <v>460</v>
      </c>
      <c r="C50" s="661"/>
      <c r="D50" s="122"/>
      <c r="E50" s="819">
        <f t="shared" si="5"/>
        <v>74735397.776155889</v>
      </c>
      <c r="F50" s="784"/>
      <c r="G50" s="784">
        <v>68446812.555520192</v>
      </c>
      <c r="H50" s="784"/>
      <c r="I50" s="784">
        <v>6288585.2206356982</v>
      </c>
      <c r="J50" s="99"/>
      <c r="K50" s="99"/>
      <c r="L50" s="739"/>
      <c r="M50" s="739"/>
      <c r="N50" s="73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</row>
    <row r="51" spans="1:52" s="104" customFormat="1" ht="15" customHeight="1">
      <c r="A51" s="661"/>
      <c r="B51" s="62" t="s">
        <v>461</v>
      </c>
      <c r="C51" s="661"/>
      <c r="D51" s="122"/>
      <c r="E51" s="819">
        <f t="shared" si="5"/>
        <v>27956982.073483054</v>
      </c>
      <c r="F51" s="784"/>
      <c r="G51" s="784">
        <v>27331096.246483054</v>
      </c>
      <c r="H51" s="784"/>
      <c r="I51" s="784">
        <v>625885.82700000005</v>
      </c>
      <c r="J51" s="99"/>
      <c r="K51" s="9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</row>
    <row r="52" spans="1:52" s="104" customFormat="1" ht="15" customHeight="1">
      <c r="A52" s="661"/>
      <c r="B52" s="62" t="s">
        <v>462</v>
      </c>
      <c r="C52" s="661"/>
      <c r="D52" s="122"/>
      <c r="E52" s="819">
        <f t="shared" si="5"/>
        <v>27771552.786982734</v>
      </c>
      <c r="F52" s="784"/>
      <c r="G52" s="784">
        <v>27416509.248982735</v>
      </c>
      <c r="H52" s="784"/>
      <c r="I52" s="784">
        <v>355043.538</v>
      </c>
      <c r="J52" s="99"/>
      <c r="K52" s="99"/>
      <c r="L52" s="739"/>
      <c r="M52" s="739"/>
      <c r="N52" s="739"/>
      <c r="O52" s="739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</row>
    <row r="53" spans="1:52" s="104" customFormat="1" ht="15" customHeight="1">
      <c r="A53" s="661"/>
      <c r="B53" s="62" t="s">
        <v>463</v>
      </c>
      <c r="C53" s="661"/>
      <c r="D53" s="122"/>
      <c r="E53" s="819">
        <f t="shared" si="5"/>
        <v>42946824.317000009</v>
      </c>
      <c r="F53" s="784"/>
      <c r="G53" s="784">
        <v>42931923.42400001</v>
      </c>
      <c r="H53" s="784"/>
      <c r="I53" s="784">
        <v>14900.893</v>
      </c>
      <c r="J53" s="99"/>
      <c r="K53" s="99"/>
      <c r="L53" s="739"/>
      <c r="M53" s="739"/>
      <c r="N53" s="73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</row>
    <row r="54" spans="1:52" s="104" customFormat="1" ht="15" customHeight="1">
      <c r="A54" s="661"/>
      <c r="B54" s="62" t="s">
        <v>403</v>
      </c>
      <c r="C54" s="661"/>
      <c r="D54" s="122"/>
      <c r="E54" s="819">
        <f t="shared" si="5"/>
        <v>42663058.062999994</v>
      </c>
      <c r="F54" s="784"/>
      <c r="G54" s="784">
        <v>42663058.062999994</v>
      </c>
      <c r="H54" s="784"/>
      <c r="I54" s="784">
        <v>0</v>
      </c>
      <c r="J54" s="99"/>
      <c r="K54" s="99"/>
      <c r="L54" s="739"/>
      <c r="M54" s="739"/>
      <c r="N54" s="739"/>
      <c r="O54" s="73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</row>
    <row r="55" spans="1:52" s="104" customFormat="1" ht="15" customHeight="1">
      <c r="A55" s="1045" t="s">
        <v>15</v>
      </c>
      <c r="B55" s="1045"/>
      <c r="C55" s="1045"/>
      <c r="D55" s="2"/>
      <c r="E55" s="784"/>
      <c r="F55" s="784"/>
      <c r="G55" s="784"/>
      <c r="H55" s="784"/>
      <c r="I55" s="784"/>
      <c r="J55" s="99"/>
      <c r="K55" s="99"/>
      <c r="L55" s="739"/>
      <c r="M55" s="739"/>
      <c r="N55" s="739"/>
      <c r="O55" s="73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</row>
    <row r="56" spans="1:52" s="104" customFormat="1" ht="15" customHeight="1">
      <c r="A56" s="108"/>
      <c r="B56" s="62" t="s">
        <v>455</v>
      </c>
      <c r="C56" s="108"/>
      <c r="D56" s="123"/>
      <c r="E56" s="819">
        <f t="shared" ref="E56:E65" si="6">G56+I56</f>
        <v>10344668.931426831</v>
      </c>
      <c r="F56" s="784"/>
      <c r="G56" s="784">
        <v>9317820.7850802522</v>
      </c>
      <c r="H56" s="784"/>
      <c r="I56" s="784">
        <v>1026848.1463465779</v>
      </c>
      <c r="J56" s="99"/>
      <c r="K56" s="9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</row>
    <row r="57" spans="1:52" s="104" customFormat="1" ht="15" customHeight="1">
      <c r="A57" s="6"/>
      <c r="B57" s="62" t="s">
        <v>456</v>
      </c>
      <c r="C57" s="6"/>
      <c r="D57" s="2"/>
      <c r="E57" s="819">
        <f t="shared" si="6"/>
        <v>11529630.144279694</v>
      </c>
      <c r="F57" s="784"/>
      <c r="G57" s="784">
        <v>10668829.873328654</v>
      </c>
      <c r="H57" s="784"/>
      <c r="I57" s="784">
        <v>860800.27095104021</v>
      </c>
      <c r="J57" s="99"/>
      <c r="K57" s="99"/>
    </row>
    <row r="58" spans="1:52" s="104" customFormat="1" ht="15" customHeight="1">
      <c r="A58" s="661"/>
      <c r="B58" s="62" t="s">
        <v>457</v>
      </c>
      <c r="C58" s="661"/>
      <c r="D58" s="122"/>
      <c r="E58" s="819">
        <f t="shared" si="6"/>
        <v>18753897.658706266</v>
      </c>
      <c r="F58" s="784"/>
      <c r="G58" s="784">
        <v>18233833.706487026</v>
      </c>
      <c r="H58" s="784"/>
      <c r="I58" s="784">
        <v>520063.95221924124</v>
      </c>
      <c r="J58" s="99"/>
      <c r="K58" s="9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</row>
    <row r="59" spans="1:52" s="104" customFormat="1" ht="15" customHeight="1">
      <c r="A59" s="661"/>
      <c r="B59" s="62" t="s">
        <v>458</v>
      </c>
      <c r="C59" s="661"/>
      <c r="D59" s="122"/>
      <c r="E59" s="819">
        <f t="shared" si="6"/>
        <v>30873347.56004132</v>
      </c>
      <c r="F59" s="784"/>
      <c r="G59" s="784">
        <v>28458516.223102119</v>
      </c>
      <c r="H59" s="784"/>
      <c r="I59" s="784">
        <v>2414831.3369391994</v>
      </c>
      <c r="J59" s="99"/>
      <c r="K59" s="9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</row>
    <row r="60" spans="1:52" s="104" customFormat="1" ht="15" customHeight="1">
      <c r="A60" s="661"/>
      <c r="B60" s="62" t="s">
        <v>459</v>
      </c>
      <c r="C60" s="661"/>
      <c r="D60" s="122"/>
      <c r="E60" s="819">
        <f t="shared" si="6"/>
        <v>27637568.401885897</v>
      </c>
      <c r="F60" s="784"/>
      <c r="G60" s="784">
        <v>23980619.549603336</v>
      </c>
      <c r="H60" s="784"/>
      <c r="I60" s="784">
        <v>3656948.8522825632</v>
      </c>
      <c r="J60" s="99"/>
      <c r="K60" s="9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</row>
    <row r="61" spans="1:52" s="104" customFormat="1" ht="15" customHeight="1">
      <c r="A61" s="661"/>
      <c r="B61" s="62" t="s">
        <v>460</v>
      </c>
      <c r="C61" s="661"/>
      <c r="D61" s="122"/>
      <c r="E61" s="819">
        <f t="shared" si="6"/>
        <v>56799232.998775065</v>
      </c>
      <c r="F61" s="784"/>
      <c r="G61" s="784">
        <v>53329371.59283682</v>
      </c>
      <c r="H61" s="784"/>
      <c r="I61" s="784">
        <v>3469861.405938243</v>
      </c>
      <c r="J61" s="99"/>
      <c r="K61" s="9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</row>
    <row r="62" spans="1:52" s="104" customFormat="1" ht="15" customHeight="1">
      <c r="A62" s="661"/>
      <c r="B62" s="62" t="s">
        <v>461</v>
      </c>
      <c r="C62" s="661"/>
      <c r="D62" s="122"/>
      <c r="E62" s="819">
        <f t="shared" si="6"/>
        <v>25514654.814259484</v>
      </c>
      <c r="F62" s="784"/>
      <c r="G62" s="784">
        <v>24487601.349815413</v>
      </c>
      <c r="H62" s="784"/>
      <c r="I62" s="784">
        <v>1027053.4644440713</v>
      </c>
      <c r="J62" s="99"/>
      <c r="K62" s="99"/>
      <c r="L62" s="739"/>
      <c r="M62" s="739"/>
      <c r="N62" s="739"/>
      <c r="O62" s="73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</row>
    <row r="63" spans="1:52" s="104" customFormat="1" ht="15" customHeight="1">
      <c r="A63" s="661"/>
      <c r="B63" s="62" t="s">
        <v>462</v>
      </c>
      <c r="C63" s="661"/>
      <c r="D63" s="122"/>
      <c r="E63" s="819">
        <f t="shared" si="6"/>
        <v>27008449.495361518</v>
      </c>
      <c r="F63" s="784"/>
      <c r="G63" s="784">
        <v>26819659.88550479</v>
      </c>
      <c r="H63" s="784"/>
      <c r="I63" s="784">
        <v>188789.60985672838</v>
      </c>
      <c r="J63" s="99"/>
      <c r="K63" s="99"/>
      <c r="L63" s="739"/>
      <c r="M63" s="739"/>
      <c r="N63" s="73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</row>
    <row r="64" spans="1:52" s="104" customFormat="1" ht="15" customHeight="1">
      <c r="A64" s="661"/>
      <c r="B64" s="62" t="s">
        <v>463</v>
      </c>
      <c r="C64" s="661"/>
      <c r="D64" s="122"/>
      <c r="E64" s="819">
        <f t="shared" si="6"/>
        <v>36747647.061234184</v>
      </c>
      <c r="F64" s="784"/>
      <c r="G64" s="784">
        <v>36145283.507234186</v>
      </c>
      <c r="H64" s="784"/>
      <c r="I64" s="784">
        <v>602363.554</v>
      </c>
      <c r="J64" s="99"/>
      <c r="K64" s="99"/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</row>
    <row r="65" spans="1:52" s="108" customFormat="1" ht="15" customHeight="1" thickBot="1">
      <c r="A65" s="662"/>
      <c r="B65" s="63" t="s">
        <v>403</v>
      </c>
      <c r="C65" s="662"/>
      <c r="D65" s="124"/>
      <c r="E65" s="820">
        <f t="shared" si="6"/>
        <v>88512945.03899996</v>
      </c>
      <c r="F65" s="623"/>
      <c r="G65" s="623">
        <v>88498044.145999953</v>
      </c>
      <c r="H65" s="623"/>
      <c r="I65" s="623">
        <v>14900.893</v>
      </c>
      <c r="J65" s="100"/>
      <c r="K65" s="99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</row>
    <row r="66" spans="1:52" s="104" customFormat="1" ht="13.7" customHeight="1">
      <c r="B66" s="14"/>
      <c r="C66" s="14"/>
      <c r="D66" s="15"/>
      <c r="H66" s="108"/>
    </row>
    <row r="67" spans="1:52" ht="15">
      <c r="A67" s="758"/>
      <c r="B67" s="758"/>
      <c r="C67" s="758"/>
      <c r="D67" s="777"/>
    </row>
    <row r="68" spans="1:52" ht="15">
      <c r="A68" s="758"/>
      <c r="B68" s="758"/>
      <c r="C68" s="758"/>
      <c r="D68" s="777"/>
    </row>
    <row r="69" spans="1:52" ht="15">
      <c r="A69" s="758"/>
      <c r="B69" s="758"/>
      <c r="C69" s="758"/>
      <c r="D69" s="777"/>
    </row>
    <row r="70" spans="1:52" ht="15">
      <c r="A70" s="758"/>
      <c r="B70" s="758"/>
      <c r="C70" s="758"/>
      <c r="D70" s="777"/>
    </row>
    <row r="71" spans="1:52" ht="15">
      <c r="A71" s="758"/>
      <c r="B71" s="758"/>
      <c r="C71" s="758"/>
      <c r="D71" s="777"/>
    </row>
    <row r="72" spans="1:52" ht="15">
      <c r="A72" s="758"/>
      <c r="B72" s="758"/>
      <c r="C72" s="758"/>
      <c r="D72" s="777"/>
    </row>
    <row r="73" spans="1:52" ht="15">
      <c r="A73" s="758"/>
      <c r="B73" s="758"/>
      <c r="C73" s="758"/>
      <c r="D73" s="777"/>
    </row>
    <row r="74" spans="1:52" ht="15">
      <c r="A74" s="758"/>
      <c r="B74" s="758"/>
      <c r="C74" s="758"/>
      <c r="D74" s="777"/>
    </row>
    <row r="75" spans="1:52" ht="15">
      <c r="A75" s="758"/>
      <c r="B75" s="758"/>
      <c r="C75" s="758"/>
      <c r="D75" s="777"/>
    </row>
    <row r="76" spans="1:52" ht="15">
      <c r="A76" s="758"/>
      <c r="B76" s="758"/>
      <c r="C76" s="758"/>
      <c r="D76" s="777"/>
    </row>
    <row r="77" spans="1:52" ht="15">
      <c r="A77" s="758"/>
      <c r="B77" s="758"/>
      <c r="C77" s="758"/>
      <c r="D77" s="777"/>
    </row>
    <row r="78" spans="1:52" ht="15">
      <c r="A78" s="758"/>
      <c r="B78" s="758"/>
      <c r="C78" s="758"/>
      <c r="D78" s="777"/>
    </row>
    <row r="79" spans="1:52" ht="15">
      <c r="A79" s="758"/>
      <c r="B79" s="758"/>
      <c r="C79" s="758"/>
      <c r="D79" s="777"/>
    </row>
    <row r="80" spans="1:52" ht="15">
      <c r="A80" s="758"/>
      <c r="B80" s="758"/>
      <c r="C80" s="758"/>
      <c r="D80" s="777"/>
    </row>
    <row r="81" spans="1:4" ht="15">
      <c r="A81" s="758"/>
      <c r="B81" s="758"/>
      <c r="C81" s="758"/>
      <c r="D81" s="777"/>
    </row>
    <row r="82" spans="1:4" ht="15">
      <c r="A82" s="758"/>
      <c r="B82" s="758"/>
      <c r="C82" s="758"/>
      <c r="D82" s="777"/>
    </row>
    <row r="83" spans="1:4" ht="15">
      <c r="A83" s="758"/>
      <c r="B83" s="758"/>
      <c r="C83" s="758"/>
      <c r="D83" s="777"/>
    </row>
    <row r="84" spans="1:4" ht="15">
      <c r="A84" s="758"/>
      <c r="B84" s="758"/>
      <c r="C84" s="758"/>
      <c r="D84" s="777"/>
    </row>
    <row r="85" spans="1:4" ht="15">
      <c r="A85" s="758"/>
      <c r="B85" s="758"/>
      <c r="C85" s="758"/>
      <c r="D85" s="777"/>
    </row>
  </sheetData>
  <mergeCells count="28">
    <mergeCell ref="I3:J5"/>
    <mergeCell ref="E3:F5"/>
    <mergeCell ref="A3:C5"/>
    <mergeCell ref="A9:C9"/>
    <mergeCell ref="G3:H5"/>
    <mergeCell ref="A6:C6"/>
    <mergeCell ref="A7:C7"/>
    <mergeCell ref="A8:C8"/>
    <mergeCell ref="A18:C18"/>
    <mergeCell ref="A20:C20"/>
    <mergeCell ref="A21:C21"/>
    <mergeCell ref="A17:C17"/>
    <mergeCell ref="A10:C10"/>
    <mergeCell ref="A13:C13"/>
    <mergeCell ref="A15:C15"/>
    <mergeCell ref="A11:C11"/>
    <mergeCell ref="A14:C14"/>
    <mergeCell ref="A16:C16"/>
    <mergeCell ref="A12:C12"/>
    <mergeCell ref="A55:C55"/>
    <mergeCell ref="A26:C26"/>
    <mergeCell ref="A44:C44"/>
    <mergeCell ref="A19:C19"/>
    <mergeCell ref="A33:C33"/>
    <mergeCell ref="A22:C22"/>
    <mergeCell ref="A24:C24"/>
    <mergeCell ref="A23:C23"/>
    <mergeCell ref="A25:C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64"/>
  <sheetViews>
    <sheetView view="pageBreakPreview" topLeftCell="A51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8" width="17.140625" style="758" customWidth="1"/>
    <col min="9" max="12" width="22.85546875" style="758" customWidth="1"/>
    <col min="13" max="13" width="19.42578125" style="758" customWidth="1"/>
    <col min="14" max="16384" width="9.140625" style="758"/>
  </cols>
  <sheetData>
    <row r="1" spans="1:15" s="129" customFormat="1" ht="35.1" customHeight="1">
      <c r="A1" s="127"/>
      <c r="B1" s="128"/>
      <c r="C1" s="128"/>
      <c r="D1" s="128"/>
      <c r="E1" s="128"/>
      <c r="F1" s="128"/>
      <c r="G1" s="128"/>
      <c r="H1" s="865" t="s">
        <v>530</v>
      </c>
      <c r="I1" s="880" t="s">
        <v>274</v>
      </c>
      <c r="J1" s="128"/>
      <c r="K1" s="128"/>
      <c r="L1" s="128"/>
    </row>
    <row r="2" spans="1:15" ht="12.95" customHeight="1" thickBot="1">
      <c r="A2" s="757"/>
      <c r="B2" s="131"/>
      <c r="C2" s="131"/>
      <c r="D2" s="132"/>
      <c r="E2" s="757"/>
      <c r="F2" s="757"/>
      <c r="G2" s="757"/>
      <c r="H2" s="757"/>
      <c r="I2" s="757"/>
      <c r="J2" s="757"/>
      <c r="K2" s="757"/>
      <c r="L2" s="184" t="s">
        <v>323</v>
      </c>
    </row>
    <row r="3" spans="1:15" ht="15" customHeight="1">
      <c r="A3" s="1099" t="s">
        <v>18</v>
      </c>
      <c r="B3" s="1099"/>
      <c r="C3" s="1099"/>
      <c r="D3" s="664"/>
      <c r="E3" s="1148" t="s">
        <v>1236</v>
      </c>
      <c r="F3" s="1148" t="s">
        <v>270</v>
      </c>
      <c r="G3" s="1148" t="s">
        <v>1237</v>
      </c>
      <c r="H3" s="1148" t="s">
        <v>1238</v>
      </c>
      <c r="I3" s="1103" t="s">
        <v>1242</v>
      </c>
      <c r="J3" s="1148" t="s">
        <v>1243</v>
      </c>
      <c r="K3" s="1148" t="s">
        <v>271</v>
      </c>
      <c r="L3" s="1102" t="s">
        <v>272</v>
      </c>
      <c r="O3" s="134"/>
    </row>
    <row r="4" spans="1:15" ht="15" customHeight="1">
      <c r="A4" s="1100"/>
      <c r="B4" s="1100"/>
      <c r="C4" s="1100"/>
      <c r="D4" s="664"/>
      <c r="E4" s="1156"/>
      <c r="F4" s="1156"/>
      <c r="G4" s="1156"/>
      <c r="H4" s="1156"/>
      <c r="I4" s="1105"/>
      <c r="J4" s="1156"/>
      <c r="K4" s="1156"/>
      <c r="L4" s="1104"/>
    </row>
    <row r="5" spans="1:15" ht="48.6" customHeight="1">
      <c r="A5" s="1101"/>
      <c r="B5" s="1101"/>
      <c r="C5" s="1101"/>
      <c r="D5" s="666"/>
      <c r="E5" s="1157"/>
      <c r="F5" s="1157"/>
      <c r="G5" s="1157"/>
      <c r="H5" s="1157"/>
      <c r="I5" s="1107"/>
      <c r="J5" s="1157"/>
      <c r="K5" s="1157"/>
      <c r="L5" s="1106"/>
    </row>
    <row r="6" spans="1:15" s="137" customFormat="1" ht="24" hidden="1" customHeight="1">
      <c r="A6" s="1111" t="s">
        <v>779</v>
      </c>
      <c r="B6" s="1111"/>
      <c r="C6" s="1111"/>
      <c r="D6" s="21"/>
      <c r="E6" s="135">
        <v>73155098.799999997</v>
      </c>
      <c r="F6" s="139">
        <f t="shared" ref="F6:F11" si="0">K6-L6-I6+J6</f>
        <v>704743479</v>
      </c>
      <c r="G6" s="139">
        <v>554575873</v>
      </c>
      <c r="H6" s="139">
        <v>526282949</v>
      </c>
      <c r="I6" s="139">
        <v>172861308</v>
      </c>
      <c r="J6" s="139">
        <v>554575873</v>
      </c>
      <c r="K6" s="139">
        <v>540752397</v>
      </c>
      <c r="L6" s="139">
        <v>217723483</v>
      </c>
    </row>
    <row r="7" spans="1:15" s="137" customFormat="1" ht="24" hidden="1" customHeight="1">
      <c r="A7" s="1112" t="s">
        <v>780</v>
      </c>
      <c r="B7" s="1112"/>
      <c r="C7" s="1112"/>
      <c r="D7" s="21"/>
      <c r="E7" s="138">
        <v>-4822639.8211698933</v>
      </c>
      <c r="F7" s="139">
        <f t="shared" si="0"/>
        <v>134269961.51942676</v>
      </c>
      <c r="G7" s="139">
        <v>501494769.53363603</v>
      </c>
      <c r="H7" s="139">
        <v>500259936.87579286</v>
      </c>
      <c r="I7" s="139">
        <v>428951108.39848328</v>
      </c>
      <c r="J7" s="139">
        <v>501494769.53363603</v>
      </c>
      <c r="K7" s="139">
        <v>484619936.30374366</v>
      </c>
      <c r="L7" s="139">
        <v>422893635.91946965</v>
      </c>
    </row>
    <row r="8" spans="1:15" s="137" customFormat="1" ht="24" hidden="1" customHeight="1">
      <c r="A8" s="1112" t="s">
        <v>1202</v>
      </c>
      <c r="B8" s="1112"/>
      <c r="C8" s="1112"/>
      <c r="D8" s="21"/>
      <c r="E8" s="138">
        <v>10011827</v>
      </c>
      <c r="F8" s="139">
        <f t="shared" si="0"/>
        <v>329422490</v>
      </c>
      <c r="G8" s="139">
        <v>506459891</v>
      </c>
      <c r="H8" s="139">
        <v>489213132</v>
      </c>
      <c r="I8" s="139">
        <v>338811661</v>
      </c>
      <c r="J8" s="139">
        <v>506459891</v>
      </c>
      <c r="K8" s="139">
        <v>493350989</v>
      </c>
      <c r="L8" s="139">
        <v>331576729</v>
      </c>
    </row>
    <row r="9" spans="1:15" s="137" customFormat="1" ht="19.5" hidden="1" customHeight="1">
      <c r="A9" s="1112" t="s">
        <v>1203</v>
      </c>
      <c r="B9" s="1112"/>
      <c r="C9" s="1112"/>
      <c r="D9" s="21"/>
      <c r="E9" s="138">
        <f>G9-H9-I9+L9</f>
        <v>-6469296.946950376</v>
      </c>
      <c r="F9" s="139">
        <f t="shared" si="0"/>
        <v>65372499.14697659</v>
      </c>
      <c r="G9" s="139">
        <v>401820999.30479008</v>
      </c>
      <c r="H9" s="139">
        <v>419108300.79884535</v>
      </c>
      <c r="I9" s="139">
        <v>357303752.31865996</v>
      </c>
      <c r="J9" s="139">
        <v>401820999.30479008</v>
      </c>
      <c r="K9" s="139">
        <v>388977009.02661133</v>
      </c>
      <c r="L9" s="139">
        <v>368121756.86576486</v>
      </c>
    </row>
    <row r="10" spans="1:15" s="137" customFormat="1" ht="19.5" hidden="1" customHeight="1">
      <c r="A10" s="1112" t="s">
        <v>1204</v>
      </c>
      <c r="B10" s="1112"/>
      <c r="C10" s="1112"/>
      <c r="D10" s="21"/>
      <c r="E10" s="138">
        <f>G10-H10-I10+L10</f>
        <v>7904744.8465281129</v>
      </c>
      <c r="F10" s="139">
        <f t="shared" si="0"/>
        <v>43921297.235137165</v>
      </c>
      <c r="G10" s="139">
        <v>444122840.59282225</v>
      </c>
      <c r="H10" s="139">
        <v>476703908.25929618</v>
      </c>
      <c r="I10" s="139">
        <v>392579056.56763297</v>
      </c>
      <c r="J10" s="139">
        <v>444122840.59282225</v>
      </c>
      <c r="K10" s="139">
        <v>425442382.2905829</v>
      </c>
      <c r="L10" s="139">
        <v>433064869.08063501</v>
      </c>
    </row>
    <row r="11" spans="1:15" s="115" customFormat="1" ht="19.5" hidden="1" customHeight="1">
      <c r="A11" s="1045" t="s">
        <v>1205</v>
      </c>
      <c r="B11" s="1045"/>
      <c r="C11" s="1045"/>
      <c r="D11" s="111"/>
      <c r="E11" s="116">
        <f>G11-H11-I11+L11</f>
        <v>13253114.243250668</v>
      </c>
      <c r="F11" s="117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</row>
    <row r="12" spans="1:15" s="137" customFormat="1" ht="19.5" hidden="1" customHeight="1">
      <c r="A12" s="1112" t="s">
        <v>1206</v>
      </c>
      <c r="B12" s="1112"/>
      <c r="C12" s="1112"/>
      <c r="D12" s="21"/>
      <c r="E12" s="116">
        <v>14454844.492673216</v>
      </c>
      <c r="F12" s="117">
        <f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137">
        <v>512695022.82086575</v>
      </c>
      <c r="M12" s="115"/>
    </row>
    <row r="13" spans="1:15" s="137" customFormat="1" ht="18" hidden="1" customHeight="1">
      <c r="A13" s="1112" t="s">
        <v>1207</v>
      </c>
      <c r="B13" s="1112"/>
      <c r="C13" s="1112"/>
      <c r="D13" s="21"/>
      <c r="E13" s="116">
        <v>48012323.96469003</v>
      </c>
      <c r="F13" s="119">
        <v>0</v>
      </c>
      <c r="G13" s="50">
        <v>558221856.29158294</v>
      </c>
      <c r="H13" s="50">
        <v>536794692.29690802</v>
      </c>
      <c r="I13" s="119">
        <v>0</v>
      </c>
      <c r="J13" s="119">
        <v>0</v>
      </c>
      <c r="K13" s="50">
        <v>543964047.44767296</v>
      </c>
      <c r="L13" s="137">
        <v>521734671.30878443</v>
      </c>
      <c r="M13" s="115"/>
    </row>
    <row r="14" spans="1:15" s="137" customFormat="1" ht="18" hidden="1" customHeight="1">
      <c r="A14" s="1045" t="s">
        <v>1208</v>
      </c>
      <c r="B14" s="1045"/>
      <c r="C14" s="1045"/>
      <c r="D14" s="21"/>
      <c r="E14" s="116">
        <v>19969126.564971056</v>
      </c>
      <c r="F14" s="117">
        <f t="shared" ref="F14:F25" si="1">K14-L14-I14+J14</f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137">
        <v>541854421.76084232</v>
      </c>
      <c r="M14" s="115"/>
    </row>
    <row r="15" spans="1:15" s="137" customFormat="1" ht="18" hidden="1" customHeight="1">
      <c r="A15" s="1112" t="s">
        <v>1209</v>
      </c>
      <c r="B15" s="1112"/>
      <c r="C15" s="1112"/>
      <c r="D15" s="21"/>
      <c r="E15" s="138">
        <f>G15-H15-I15+J15</f>
        <v>13222438.356170893</v>
      </c>
      <c r="F15" s="117">
        <f t="shared" si="1"/>
        <v>16736733.881813049</v>
      </c>
      <c r="G15" s="139">
        <v>554808898.00771308</v>
      </c>
      <c r="H15" s="139">
        <v>560070365.17429125</v>
      </c>
      <c r="I15" s="139">
        <v>408187718.46355063</v>
      </c>
      <c r="J15" s="139">
        <v>426671623.98629969</v>
      </c>
      <c r="K15" s="139">
        <v>542356053.41750383</v>
      </c>
      <c r="L15" s="137">
        <v>544103225.05843985</v>
      </c>
    </row>
    <row r="16" spans="1:15" s="137" customFormat="1" ht="15.75" hidden="1" customHeight="1">
      <c r="A16" s="1045" t="s">
        <v>1267</v>
      </c>
      <c r="B16" s="1045"/>
      <c r="C16" s="1045"/>
      <c r="D16" s="21"/>
      <c r="E16" s="138">
        <v>22287714.91782742</v>
      </c>
      <c r="F16" s="117">
        <f t="shared" si="1"/>
        <v>18681418.268576264</v>
      </c>
      <c r="G16" s="139">
        <v>522478788.68525565</v>
      </c>
      <c r="H16" s="139">
        <v>496601977.69840121</v>
      </c>
      <c r="I16" s="139">
        <v>505889501.15825289</v>
      </c>
      <c r="J16" s="139">
        <v>502300405.08922678</v>
      </c>
      <c r="K16" s="139">
        <v>510638215.56337988</v>
      </c>
      <c r="L16" s="137">
        <v>488367701.22577751</v>
      </c>
    </row>
    <row r="17" spans="1:13" s="137" customFormat="1" ht="17.25" hidden="1" customHeight="1">
      <c r="A17" s="1045" t="s">
        <v>1271</v>
      </c>
      <c r="B17" s="1045"/>
      <c r="C17" s="1045"/>
      <c r="D17" s="21"/>
      <c r="E17" s="125">
        <v>34724818.120765261</v>
      </c>
      <c r="F17" s="126">
        <f t="shared" si="1"/>
        <v>29003620.183644891</v>
      </c>
      <c r="G17" s="126">
        <v>568764615.59845173</v>
      </c>
      <c r="H17" s="195">
        <v>552869850.08385503</v>
      </c>
      <c r="I17" s="126">
        <v>578160728.5131588</v>
      </c>
      <c r="J17" s="126">
        <v>596990781.119326</v>
      </c>
      <c r="K17" s="126">
        <v>555783105.89894223</v>
      </c>
      <c r="L17" s="126">
        <v>545609538.32146454</v>
      </c>
      <c r="M17" s="139"/>
    </row>
    <row r="18" spans="1:13" s="137" customFormat="1" ht="18.75" hidden="1" customHeight="1">
      <c r="A18" s="1045" t="s">
        <v>1272</v>
      </c>
      <c r="B18" s="1045"/>
      <c r="C18" s="1045"/>
      <c r="D18" s="18"/>
      <c r="E18" s="126">
        <v>70097722.373816505</v>
      </c>
      <c r="F18" s="126">
        <f t="shared" si="1"/>
        <v>66034865.78458643</v>
      </c>
      <c r="G18" s="126">
        <v>615069412.16025329</v>
      </c>
      <c r="H18" s="126">
        <v>549122917.60196519</v>
      </c>
      <c r="I18" s="196">
        <v>539216484.37587118</v>
      </c>
      <c r="J18" s="196">
        <v>543367712.19140029</v>
      </c>
      <c r="K18" s="126">
        <v>599912595.01016188</v>
      </c>
      <c r="L18" s="126">
        <v>538028957.04110456</v>
      </c>
      <c r="M18" s="139"/>
    </row>
    <row r="19" spans="1:13" s="137" customFormat="1" ht="18" hidden="1" customHeight="1">
      <c r="A19" s="1045" t="s">
        <v>1273</v>
      </c>
      <c r="B19" s="1045"/>
      <c r="C19" s="1045"/>
      <c r="D19" s="21"/>
      <c r="E19" s="125">
        <v>32819880.560770057</v>
      </c>
      <c r="F19" s="126">
        <f t="shared" si="1"/>
        <v>28916834.496417999</v>
      </c>
      <c r="G19" s="126">
        <v>563465019.88337076</v>
      </c>
      <c r="H19" s="195">
        <v>529032480.35362381</v>
      </c>
      <c r="I19" s="126">
        <v>472749175.82649487</v>
      </c>
      <c r="J19" s="126">
        <v>471136516.85751724</v>
      </c>
      <c r="K19" s="126">
        <v>550945764.66523361</v>
      </c>
      <c r="L19" s="126">
        <v>520416271.19983798</v>
      </c>
      <c r="M19" s="139"/>
    </row>
    <row r="20" spans="1:13" s="137" customFormat="1" ht="18" hidden="1" customHeight="1">
      <c r="A20" s="1045" t="s">
        <v>1274</v>
      </c>
      <c r="B20" s="1045"/>
      <c r="C20" s="1045"/>
      <c r="D20" s="21"/>
      <c r="E20" s="125">
        <v>36263921.156482995</v>
      </c>
      <c r="F20" s="126">
        <f t="shared" si="1"/>
        <v>31397360.827279449</v>
      </c>
      <c r="G20" s="126">
        <v>546872863.31227148</v>
      </c>
      <c r="H20" s="195">
        <v>529869670.19716972</v>
      </c>
      <c r="I20" s="126">
        <v>453305260.32758641</v>
      </c>
      <c r="J20" s="126">
        <v>472565988.36896724</v>
      </c>
      <c r="K20" s="126">
        <v>532889980.9688617</v>
      </c>
      <c r="L20" s="126">
        <v>520753348.18296307</v>
      </c>
      <c r="M20" s="139"/>
    </row>
    <row r="21" spans="1:13" s="137" customFormat="1" ht="18" customHeight="1">
      <c r="A21" s="1181" t="s">
        <v>1275</v>
      </c>
      <c r="B21" s="1181"/>
      <c r="C21" s="1181"/>
      <c r="D21" s="185"/>
      <c r="E21" s="125">
        <v>40125093.407908604</v>
      </c>
      <c r="F21" s="126">
        <f t="shared" si="1"/>
        <v>36914929.027811348</v>
      </c>
      <c r="G21" s="126">
        <v>587953906.54716015</v>
      </c>
      <c r="H21" s="195">
        <v>565869419.78643441</v>
      </c>
      <c r="I21" s="126">
        <v>449083899.65039593</v>
      </c>
      <c r="J21" s="126">
        <v>467124506.29757822</v>
      </c>
      <c r="K21" s="126">
        <v>575586969.45956361</v>
      </c>
      <c r="L21" s="126">
        <v>556712647.07893455</v>
      </c>
      <c r="M21" s="139"/>
    </row>
    <row r="22" spans="1:13" s="137" customFormat="1" ht="18" customHeight="1">
      <c r="A22" s="1181" t="s">
        <v>1276</v>
      </c>
      <c r="B22" s="1181"/>
      <c r="C22" s="1181"/>
      <c r="D22" s="185"/>
      <c r="E22" s="125">
        <v>29604160.344714176</v>
      </c>
      <c r="F22" s="126">
        <f t="shared" si="1"/>
        <v>26410463.285059333</v>
      </c>
      <c r="G22" s="126">
        <v>571689307.08830655</v>
      </c>
      <c r="H22" s="195">
        <v>554076930.49204898</v>
      </c>
      <c r="I22" s="126">
        <v>501070753.58251137</v>
      </c>
      <c r="J22" s="126">
        <v>513062537.33096856</v>
      </c>
      <c r="K22" s="126">
        <v>557368066.55468881</v>
      </c>
      <c r="L22" s="126">
        <v>542949387.01808667</v>
      </c>
      <c r="M22" s="139"/>
    </row>
    <row r="23" spans="1:13" s="137" customFormat="1" ht="18" customHeight="1">
      <c r="A23" s="1181" t="s">
        <v>1277</v>
      </c>
      <c r="B23" s="1181"/>
      <c r="C23" s="1181"/>
      <c r="D23" s="185"/>
      <c r="E23" s="125">
        <v>35393874.641408071</v>
      </c>
      <c r="F23" s="126">
        <f t="shared" si="1"/>
        <v>34317010.636638761</v>
      </c>
      <c r="G23" s="126">
        <v>576688747.43929529</v>
      </c>
      <c r="H23" s="195">
        <v>517113178.12585998</v>
      </c>
      <c r="I23" s="126">
        <v>293813184.71593726</v>
      </c>
      <c r="J23" s="126">
        <v>269631490.04391009</v>
      </c>
      <c r="K23" s="126">
        <v>567246381.60543549</v>
      </c>
      <c r="L23" s="126">
        <v>508747676.29676956</v>
      </c>
      <c r="M23" s="139"/>
    </row>
    <row r="24" spans="1:13" s="137" customFormat="1" ht="18" customHeight="1">
      <c r="A24" s="1181" t="s">
        <v>1278</v>
      </c>
      <c r="B24" s="1181"/>
      <c r="C24" s="1181"/>
      <c r="D24" s="185"/>
      <c r="E24" s="125">
        <v>27556844.773242142</v>
      </c>
      <c r="F24" s="126">
        <f>K24-L24-I24+J24</f>
        <v>23762594.959819436</v>
      </c>
      <c r="G24" s="126">
        <v>547540193.7268225</v>
      </c>
      <c r="H24" s="195">
        <v>520449405.38864815</v>
      </c>
      <c r="I24" s="126">
        <v>381803427.49317855</v>
      </c>
      <c r="J24" s="126">
        <v>382269483.92824668</v>
      </c>
      <c r="K24" s="126">
        <v>535452746.87562525</v>
      </c>
      <c r="L24" s="126">
        <v>512156208.35087395</v>
      </c>
      <c r="M24" s="139"/>
    </row>
    <row r="25" spans="1:13" s="137" customFormat="1" ht="18" customHeight="1">
      <c r="A25" s="1181" t="s">
        <v>1279</v>
      </c>
      <c r="B25" s="1181"/>
      <c r="C25" s="1181"/>
      <c r="D25" s="185"/>
      <c r="E25" s="125">
        <v>41249069.661693618</v>
      </c>
      <c r="F25" s="126">
        <f t="shared" si="1"/>
        <v>35406227.648293376</v>
      </c>
      <c r="G25" s="126">
        <v>598318147.28366256</v>
      </c>
      <c r="H25" s="195">
        <v>558912815.25161576</v>
      </c>
      <c r="I25" s="126">
        <v>394024027.29688913</v>
      </c>
      <c r="J25" s="126">
        <v>395867764.92653602</v>
      </c>
      <c r="K25" s="126">
        <v>584559967.12143993</v>
      </c>
      <c r="L25" s="126">
        <v>550997477.10279346</v>
      </c>
      <c r="M25" s="139"/>
    </row>
    <row r="26" spans="1:13" ht="18" customHeight="1">
      <c r="A26" s="1112" t="s">
        <v>57</v>
      </c>
      <c r="B26" s="1112"/>
      <c r="C26" s="1112"/>
      <c r="D26" s="21"/>
      <c r="E26" s="858"/>
      <c r="F26" s="621"/>
      <c r="G26" s="621"/>
      <c r="H26" s="621"/>
      <c r="I26" s="784"/>
      <c r="J26" s="784"/>
      <c r="K26" s="784"/>
      <c r="L26" s="784"/>
      <c r="M26" s="99"/>
    </row>
    <row r="27" spans="1:13" ht="18" customHeight="1">
      <c r="A27" s="141"/>
      <c r="B27" s="141" t="s">
        <v>58</v>
      </c>
      <c r="C27" s="141"/>
      <c r="D27" s="771"/>
      <c r="E27" s="858">
        <v>38902015.542465985</v>
      </c>
      <c r="F27" s="821">
        <f t="shared" ref="F27:F56" si="2">K27-L27-I27+J27</f>
        <v>33001170.289153993</v>
      </c>
      <c r="G27" s="821">
        <v>564086287.0183512</v>
      </c>
      <c r="H27" s="621">
        <v>527382748.22870958</v>
      </c>
      <c r="I27" s="784">
        <v>392843743.94637692</v>
      </c>
      <c r="J27" s="784">
        <v>395042220.69920146</v>
      </c>
      <c r="K27" s="784">
        <v>550355629.94199538</v>
      </c>
      <c r="L27" s="784">
        <v>519552936.40566593</v>
      </c>
      <c r="M27" s="99"/>
    </row>
    <row r="28" spans="1:13" ht="20.25" customHeight="1">
      <c r="A28" s="141"/>
      <c r="B28" s="141" t="s">
        <v>20</v>
      </c>
      <c r="C28" s="141"/>
      <c r="D28" s="771"/>
      <c r="E28" s="858">
        <v>2347054.1192276417</v>
      </c>
      <c r="F28" s="821">
        <f t="shared" si="2"/>
        <v>2405057.3591393246</v>
      </c>
      <c r="G28" s="821">
        <v>34231860.265311725</v>
      </c>
      <c r="H28" s="821">
        <v>31530067.022906296</v>
      </c>
      <c r="I28" s="821">
        <v>1180283.3505122743</v>
      </c>
      <c r="J28" s="821">
        <v>825544.22733450506</v>
      </c>
      <c r="K28" s="821">
        <v>34204337.179445155</v>
      </c>
      <c r="L28" s="821">
        <v>31444540.697128061</v>
      </c>
      <c r="M28" s="99"/>
    </row>
    <row r="29" spans="1:13" ht="18" customHeight="1">
      <c r="A29" s="1112" t="s">
        <v>21</v>
      </c>
      <c r="B29" s="1112"/>
      <c r="C29" s="1112"/>
      <c r="D29" s="21"/>
      <c r="E29" s="858"/>
      <c r="F29" s="621"/>
      <c r="G29" s="621"/>
      <c r="H29" s="621"/>
      <c r="I29" s="784"/>
      <c r="J29" s="784"/>
      <c r="K29" s="784"/>
      <c r="L29" s="784"/>
      <c r="M29" s="99"/>
    </row>
    <row r="30" spans="1:13" ht="18" customHeight="1">
      <c r="A30" s="141"/>
      <c r="B30" s="661" t="s">
        <v>71</v>
      </c>
      <c r="C30" s="141"/>
      <c r="D30" s="771"/>
      <c r="E30" s="858">
        <v>24669768.35914221</v>
      </c>
      <c r="F30" s="821">
        <f t="shared" si="2"/>
        <v>18830161.165435433</v>
      </c>
      <c r="G30" s="821">
        <v>367552906.11097974</v>
      </c>
      <c r="H30" s="621">
        <v>339987490.67651957</v>
      </c>
      <c r="I30" s="784">
        <v>312845577.64473677</v>
      </c>
      <c r="J30" s="784">
        <v>309949930.56941819</v>
      </c>
      <c r="K30" s="784">
        <v>356385377.86964208</v>
      </c>
      <c r="L30" s="784">
        <v>334659569.62888807</v>
      </c>
      <c r="M30" s="99"/>
    </row>
    <row r="31" spans="1:13" ht="18" customHeight="1">
      <c r="A31" s="141"/>
      <c r="B31" s="661" t="s">
        <v>72</v>
      </c>
      <c r="C31" s="141"/>
      <c r="D31" s="771"/>
      <c r="E31" s="858">
        <v>2023382.3387576835</v>
      </c>
      <c r="F31" s="821">
        <f t="shared" si="2"/>
        <v>2181900.9985952061</v>
      </c>
      <c r="G31" s="821">
        <v>41904614.265495174</v>
      </c>
      <c r="H31" s="621">
        <v>39950704.174858801</v>
      </c>
      <c r="I31" s="784">
        <v>8464180.7826471198</v>
      </c>
      <c r="J31" s="784">
        <v>8533653.0307684243</v>
      </c>
      <c r="K31" s="784">
        <v>41673907.388998531</v>
      </c>
      <c r="L31" s="784">
        <v>39561478.638524629</v>
      </c>
      <c r="M31" s="99"/>
    </row>
    <row r="32" spans="1:13" ht="18" customHeight="1">
      <c r="A32" s="141"/>
      <c r="B32" s="661" t="s">
        <v>73</v>
      </c>
      <c r="C32" s="141"/>
      <c r="D32" s="771"/>
      <c r="E32" s="858">
        <v>8348177.9508823445</v>
      </c>
      <c r="F32" s="821">
        <f t="shared" si="2"/>
        <v>8464510.0798211768</v>
      </c>
      <c r="G32" s="821">
        <v>93126471.188864186</v>
      </c>
      <c r="H32" s="621">
        <v>85547329.533702612</v>
      </c>
      <c r="I32" s="784">
        <v>21165618.089384068</v>
      </c>
      <c r="J32" s="784">
        <v>21934654.385104876</v>
      </c>
      <c r="K32" s="784">
        <v>92592316.511461705</v>
      </c>
      <c r="L32" s="784">
        <v>84896842.727361336</v>
      </c>
      <c r="M32" s="99"/>
    </row>
    <row r="33" spans="1:13" ht="18" customHeight="1">
      <c r="A33" s="141"/>
      <c r="B33" s="661" t="s">
        <v>318</v>
      </c>
      <c r="C33" s="141"/>
      <c r="D33" s="771"/>
      <c r="E33" s="858">
        <v>2701107.8439115006</v>
      </c>
      <c r="F33" s="821">
        <f t="shared" si="2"/>
        <v>2768383.6314427522</v>
      </c>
      <c r="G33" s="821">
        <v>40122441.250323012</v>
      </c>
      <c r="H33" s="621">
        <v>37278771.705535308</v>
      </c>
      <c r="I33" s="784">
        <v>1239227.3771207298</v>
      </c>
      <c r="J33" s="784">
        <v>1096665.6762445651</v>
      </c>
      <c r="K33" s="784">
        <v>40082633.349338807</v>
      </c>
      <c r="L33" s="784">
        <v>37171688.01701989</v>
      </c>
      <c r="M33" s="99"/>
    </row>
    <row r="34" spans="1:13" ht="13.5" customHeight="1">
      <c r="A34" s="141"/>
      <c r="B34" s="661" t="s">
        <v>317</v>
      </c>
      <c r="C34" s="141"/>
      <c r="D34" s="771"/>
      <c r="E34" s="858">
        <v>3506633.1690000021</v>
      </c>
      <c r="F34" s="821">
        <f t="shared" si="2"/>
        <v>3161271.7729999796</v>
      </c>
      <c r="G34" s="821">
        <v>55611714.468000047</v>
      </c>
      <c r="H34" s="621">
        <v>56148519.161000006</v>
      </c>
      <c r="I34" s="784">
        <v>50309423.40299999</v>
      </c>
      <c r="J34" s="784">
        <v>54352861.264999993</v>
      </c>
      <c r="K34" s="784">
        <v>53825732.002000004</v>
      </c>
      <c r="L34" s="784">
        <v>54707898.091000028</v>
      </c>
      <c r="M34" s="99"/>
    </row>
    <row r="35" spans="1:13" ht="18" customHeight="1">
      <c r="A35" s="1112" t="s">
        <v>22</v>
      </c>
      <c r="B35" s="1112"/>
      <c r="C35" s="1112"/>
      <c r="D35" s="21"/>
      <c r="E35" s="858"/>
      <c r="F35" s="621"/>
      <c r="G35" s="621"/>
      <c r="H35" s="621"/>
      <c r="I35" s="784"/>
      <c r="J35" s="784"/>
      <c r="K35" s="784"/>
      <c r="L35" s="784"/>
      <c r="M35" s="99"/>
    </row>
    <row r="36" spans="1:13" ht="18" customHeight="1">
      <c r="A36" s="1049" t="s">
        <v>59</v>
      </c>
      <c r="B36" s="1049"/>
      <c r="C36" s="142"/>
      <c r="D36" s="21"/>
      <c r="E36" s="858">
        <v>40960195.481389992</v>
      </c>
      <c r="F36" s="821">
        <f t="shared" si="2"/>
        <v>35113064.35659343</v>
      </c>
      <c r="G36" s="821">
        <v>592901064.22166049</v>
      </c>
      <c r="H36" s="621">
        <v>553565739.74496603</v>
      </c>
      <c r="I36" s="784">
        <v>393340928.99563164</v>
      </c>
      <c r="J36" s="784">
        <v>394965800.00032687</v>
      </c>
      <c r="K36" s="784">
        <v>579156002.47755706</v>
      </c>
      <c r="L36" s="784">
        <v>545667809.12565887</v>
      </c>
      <c r="M36" s="99"/>
    </row>
    <row r="37" spans="1:13" ht="18" customHeight="1">
      <c r="A37" s="7"/>
      <c r="B37" s="661" t="s">
        <v>23</v>
      </c>
      <c r="C37" s="143"/>
      <c r="D37" s="21"/>
      <c r="E37" s="858">
        <v>21307841.828889675</v>
      </c>
      <c r="F37" s="821">
        <f t="shared" si="2"/>
        <v>18701415.651149154</v>
      </c>
      <c r="G37" s="821">
        <v>301892636.06380713</v>
      </c>
      <c r="H37" s="621">
        <v>283309068.68462288</v>
      </c>
      <c r="I37" s="784">
        <v>286359004.75287068</v>
      </c>
      <c r="J37" s="784">
        <v>289083279.20257616</v>
      </c>
      <c r="K37" s="784">
        <v>294308820.42364073</v>
      </c>
      <c r="L37" s="784">
        <v>278331679.22219706</v>
      </c>
      <c r="M37" s="99"/>
    </row>
    <row r="38" spans="1:13" ht="18" customHeight="1">
      <c r="A38" s="121"/>
      <c r="B38" s="121" t="s">
        <v>1150</v>
      </c>
      <c r="C38" s="772"/>
      <c r="D38" s="771"/>
      <c r="E38" s="858">
        <v>4241704.4325524783</v>
      </c>
      <c r="F38" s="821">
        <f t="shared" si="2"/>
        <v>4232194.3156149201</v>
      </c>
      <c r="G38" s="821">
        <v>65216176.214549422</v>
      </c>
      <c r="H38" s="621">
        <v>58030934.476026334</v>
      </c>
      <c r="I38" s="784">
        <v>26680842.939441487</v>
      </c>
      <c r="J38" s="784">
        <v>23737305.633470882</v>
      </c>
      <c r="K38" s="784">
        <v>64468603.2887007</v>
      </c>
      <c r="L38" s="784">
        <v>57292871.667115174</v>
      </c>
      <c r="M38" s="99"/>
    </row>
    <row r="39" spans="1:13" ht="18" customHeight="1">
      <c r="A39" s="121"/>
      <c r="B39" s="121" t="s">
        <v>1151</v>
      </c>
      <c r="C39" s="772"/>
      <c r="D39" s="771"/>
      <c r="E39" s="858">
        <v>12697023.197670031</v>
      </c>
      <c r="F39" s="821">
        <f t="shared" si="2"/>
        <v>10439114.045662344</v>
      </c>
      <c r="G39" s="821">
        <v>151565309.80026644</v>
      </c>
      <c r="H39" s="621">
        <v>146572309.69138518</v>
      </c>
      <c r="I39" s="784">
        <v>231742191.17415479</v>
      </c>
      <c r="J39" s="784">
        <v>239446214.26294345</v>
      </c>
      <c r="K39" s="784">
        <v>146159383.29225406</v>
      </c>
      <c r="L39" s="784">
        <v>143424292.33538038</v>
      </c>
      <c r="M39" s="99"/>
    </row>
    <row r="40" spans="1:13" ht="18" customHeight="1">
      <c r="A40" s="121"/>
      <c r="B40" s="121" t="s">
        <v>1152</v>
      </c>
      <c r="C40" s="772"/>
      <c r="D40" s="771"/>
      <c r="E40" s="858">
        <v>2428836.6107646544</v>
      </c>
      <c r="F40" s="821">
        <f t="shared" si="2"/>
        <v>2525307.8283705525</v>
      </c>
      <c r="G40" s="821">
        <v>45349234.494512483</v>
      </c>
      <c r="H40" s="621">
        <v>40544567.80239594</v>
      </c>
      <c r="I40" s="784">
        <v>15649596.286180809</v>
      </c>
      <c r="J40" s="784">
        <v>13273766.204828922</v>
      </c>
      <c r="K40" s="784">
        <v>44651033.939694792</v>
      </c>
      <c r="L40" s="784">
        <v>39749896.029972352</v>
      </c>
      <c r="M40" s="99"/>
    </row>
    <row r="41" spans="1:13" ht="18" customHeight="1">
      <c r="A41" s="121"/>
      <c r="B41" s="121" t="s">
        <v>1153</v>
      </c>
      <c r="C41" s="772"/>
      <c r="D41" s="771"/>
      <c r="E41" s="858">
        <v>1940277.5879025175</v>
      </c>
      <c r="F41" s="821">
        <f t="shared" si="2"/>
        <v>1504799.4615008514</v>
      </c>
      <c r="G41" s="821">
        <v>39761915.554478429</v>
      </c>
      <c r="H41" s="621">
        <v>38161256.71481549</v>
      </c>
      <c r="I41" s="784">
        <v>12286374.353093529</v>
      </c>
      <c r="J41" s="784">
        <v>12625993.101333059</v>
      </c>
      <c r="K41" s="784">
        <v>39029799.90299049</v>
      </c>
      <c r="L41" s="784">
        <v>37864619.189729169</v>
      </c>
      <c r="M41" s="99"/>
    </row>
    <row r="42" spans="1:13" ht="18" customHeight="1">
      <c r="A42" s="121"/>
      <c r="B42" s="661" t="s">
        <v>25</v>
      </c>
      <c r="C42" s="772"/>
      <c r="D42" s="771"/>
      <c r="E42" s="858">
        <v>9258689.4552762229</v>
      </c>
      <c r="F42" s="821">
        <f t="shared" si="2"/>
        <v>7068873.9875240251</v>
      </c>
      <c r="G42" s="821">
        <v>129410649.31008919</v>
      </c>
      <c r="H42" s="621">
        <v>121452505.48660707</v>
      </c>
      <c r="I42" s="784">
        <v>16008453.787347484</v>
      </c>
      <c r="J42" s="784">
        <v>17308999.419141408</v>
      </c>
      <c r="K42" s="784">
        <v>126130568.91518581</v>
      </c>
      <c r="L42" s="784">
        <v>120362240.55945571</v>
      </c>
      <c r="M42" s="99"/>
    </row>
    <row r="43" spans="1:13" ht="18" customHeight="1">
      <c r="A43" s="121"/>
      <c r="B43" s="121" t="s">
        <v>1136</v>
      </c>
      <c r="C43" s="772"/>
      <c r="D43" s="771"/>
      <c r="E43" s="858">
        <v>7467900.2168135038</v>
      </c>
      <c r="F43" s="821">
        <f t="shared" si="2"/>
        <v>5016012.1144414973</v>
      </c>
      <c r="G43" s="821">
        <v>90265482.425867587</v>
      </c>
      <c r="H43" s="621">
        <v>82685273.889619112</v>
      </c>
      <c r="I43" s="784">
        <v>11081187.889320496</v>
      </c>
      <c r="J43" s="784">
        <v>10968879.569885613</v>
      </c>
      <c r="K43" s="784">
        <v>87082244.72014077</v>
      </c>
      <c r="L43" s="784">
        <v>81953924.28626439</v>
      </c>
      <c r="M43" s="99"/>
    </row>
    <row r="44" spans="1:13" ht="18" customHeight="1">
      <c r="A44" s="121"/>
      <c r="B44" s="121" t="s">
        <v>1137</v>
      </c>
      <c r="C44" s="772"/>
      <c r="D44" s="771"/>
      <c r="E44" s="858">
        <v>1790789.2384627215</v>
      </c>
      <c r="F44" s="821">
        <f t="shared" si="2"/>
        <v>2052861.8730826564</v>
      </c>
      <c r="G44" s="821">
        <v>39145166.884221755</v>
      </c>
      <c r="H44" s="621">
        <v>38767231.596987791</v>
      </c>
      <c r="I44" s="784">
        <v>4927265.898026987</v>
      </c>
      <c r="J44" s="784">
        <v>6340119.8492557881</v>
      </c>
      <c r="K44" s="784">
        <v>39048324.195045084</v>
      </c>
      <c r="L44" s="784">
        <v>38408316.273191229</v>
      </c>
      <c r="M44" s="99"/>
    </row>
    <row r="45" spans="1:13" ht="18" customHeight="1">
      <c r="A45" s="121"/>
      <c r="B45" s="661" t="s">
        <v>26</v>
      </c>
      <c r="C45" s="772"/>
      <c r="D45" s="771"/>
      <c r="E45" s="858">
        <v>9437459.2607785091</v>
      </c>
      <c r="F45" s="821">
        <f t="shared" si="2"/>
        <v>8339412.0807220042</v>
      </c>
      <c r="G45" s="821">
        <v>147587279.16517556</v>
      </c>
      <c r="H45" s="621">
        <v>136939545.98655772</v>
      </c>
      <c r="I45" s="784">
        <v>88572463.303607777</v>
      </c>
      <c r="J45" s="784">
        <v>87362189.385768637</v>
      </c>
      <c r="K45" s="784">
        <v>144779819.19947815</v>
      </c>
      <c r="L45" s="784">
        <v>135230133.20091701</v>
      </c>
      <c r="M45" s="99"/>
    </row>
    <row r="46" spans="1:13" ht="18" customHeight="1">
      <c r="A46" s="121"/>
      <c r="B46" s="121" t="s">
        <v>1138</v>
      </c>
      <c r="C46" s="142"/>
      <c r="D46" s="21"/>
      <c r="E46" s="858">
        <v>1826036.1689073509</v>
      </c>
      <c r="F46" s="821">
        <f t="shared" si="2"/>
        <v>1953336.3586623138</v>
      </c>
      <c r="G46" s="821">
        <v>38458965.101310648</v>
      </c>
      <c r="H46" s="621">
        <v>35287367.870049365</v>
      </c>
      <c r="I46" s="784">
        <v>8921858.5926319771</v>
      </c>
      <c r="J46" s="784">
        <v>7576297.5302780448</v>
      </c>
      <c r="K46" s="784">
        <v>38165181.242921837</v>
      </c>
      <c r="L46" s="784">
        <v>34866283.821905591</v>
      </c>
      <c r="M46" s="99"/>
    </row>
    <row r="47" spans="1:13" ht="18" customHeight="1">
      <c r="A47" s="121"/>
      <c r="B47" s="121" t="s">
        <v>1139</v>
      </c>
      <c r="C47" s="142"/>
      <c r="D47" s="21"/>
      <c r="E47" s="858">
        <v>4261191.8375042928</v>
      </c>
      <c r="F47" s="821">
        <f t="shared" si="2"/>
        <v>2913125.5887268484</v>
      </c>
      <c r="G47" s="821">
        <v>79434393.201540843</v>
      </c>
      <c r="H47" s="621">
        <v>74796103.150425747</v>
      </c>
      <c r="I47" s="784">
        <v>75530514.78179422</v>
      </c>
      <c r="J47" s="784">
        <v>75153416.568183407</v>
      </c>
      <c r="K47" s="784">
        <v>77109382.260548219</v>
      </c>
      <c r="L47" s="784">
        <v>73819158.458210558</v>
      </c>
      <c r="M47" s="99"/>
    </row>
    <row r="48" spans="1:13" ht="18" customHeight="1">
      <c r="A48" s="121"/>
      <c r="B48" s="121" t="s">
        <v>1140</v>
      </c>
      <c r="C48" s="142"/>
      <c r="D48" s="21"/>
      <c r="E48" s="858">
        <v>3350231.2543668668</v>
      </c>
      <c r="F48" s="821">
        <f t="shared" si="2"/>
        <v>3472950.1333326148</v>
      </c>
      <c r="G48" s="821">
        <v>29693920.862323973</v>
      </c>
      <c r="H48" s="621">
        <v>26856074.966082733</v>
      </c>
      <c r="I48" s="784">
        <v>4120089.9291815851</v>
      </c>
      <c r="J48" s="784">
        <v>4632475.2873072019</v>
      </c>
      <c r="K48" s="784">
        <v>29505255.696007878</v>
      </c>
      <c r="L48" s="784">
        <v>26544690.92080088</v>
      </c>
      <c r="M48" s="99"/>
    </row>
    <row r="49" spans="1:13" ht="18" customHeight="1">
      <c r="A49" s="121"/>
      <c r="B49" s="661" t="s">
        <v>28</v>
      </c>
      <c r="C49" s="142"/>
      <c r="D49" s="21"/>
      <c r="E49" s="858">
        <v>956204.93644567207</v>
      </c>
      <c r="F49" s="821">
        <f t="shared" si="2"/>
        <v>1003362.6371996885</v>
      </c>
      <c r="G49" s="821">
        <v>14010499.682588717</v>
      </c>
      <c r="H49" s="621">
        <v>11864619.5871785</v>
      </c>
      <c r="I49" s="784">
        <v>2401007.1518051922</v>
      </c>
      <c r="J49" s="784">
        <v>1211331.9928406493</v>
      </c>
      <c r="K49" s="784">
        <v>13936793.939253952</v>
      </c>
      <c r="L49" s="784">
        <v>11743756.143089721</v>
      </c>
      <c r="M49" s="99"/>
    </row>
    <row r="50" spans="1:13" ht="18" customHeight="1">
      <c r="A50" s="1049" t="s">
        <v>29</v>
      </c>
      <c r="B50" s="1049"/>
      <c r="C50" s="142"/>
      <c r="D50" s="21"/>
      <c r="E50" s="858">
        <v>288874.18030364456</v>
      </c>
      <c r="F50" s="821">
        <f t="shared" si="2"/>
        <v>293163.29170030192</v>
      </c>
      <c r="G50" s="821">
        <v>5417083.0620018532</v>
      </c>
      <c r="H50" s="621">
        <v>5347075.506649809</v>
      </c>
      <c r="I50" s="784">
        <v>683098.30125752999</v>
      </c>
      <c r="J50" s="784">
        <v>901964.92620912939</v>
      </c>
      <c r="K50" s="784">
        <v>5403964.643883395</v>
      </c>
      <c r="L50" s="784">
        <v>5329667.9771346925</v>
      </c>
      <c r="M50" s="99"/>
    </row>
    <row r="51" spans="1:13" ht="18" customHeight="1">
      <c r="A51" s="1206" t="s">
        <v>152</v>
      </c>
      <c r="B51" s="1206"/>
      <c r="C51" s="1206"/>
      <c r="D51" s="771"/>
      <c r="E51" s="858"/>
      <c r="F51" s="621"/>
      <c r="G51" s="621"/>
      <c r="H51" s="621"/>
      <c r="I51" s="784"/>
      <c r="J51" s="784"/>
      <c r="K51" s="784"/>
      <c r="L51" s="784"/>
      <c r="M51" s="99"/>
    </row>
    <row r="52" spans="1:13" ht="18" customHeight="1">
      <c r="A52" s="1203" t="s">
        <v>30</v>
      </c>
      <c r="B52" s="1203" t="s">
        <v>30</v>
      </c>
      <c r="C52" s="647"/>
      <c r="D52" s="771"/>
      <c r="E52" s="858">
        <v>16319591.231271746</v>
      </c>
      <c r="F52" s="821">
        <f t="shared" si="2"/>
        <v>16141119.301466852</v>
      </c>
      <c r="G52" s="821">
        <v>309860079.50670612</v>
      </c>
      <c r="H52" s="621">
        <v>298060305.63915658</v>
      </c>
      <c r="I52" s="784">
        <v>241036552.69361031</v>
      </c>
      <c r="J52" s="784">
        <v>245556370.05733266</v>
      </c>
      <c r="K52" s="784">
        <v>305531733.70113927</v>
      </c>
      <c r="L52" s="784">
        <v>293910431.76339477</v>
      </c>
      <c r="M52" s="99"/>
    </row>
    <row r="53" spans="1:13" ht="18" customHeight="1">
      <c r="A53" s="674"/>
      <c r="B53" s="674" t="s">
        <v>31</v>
      </c>
      <c r="C53" s="661"/>
      <c r="D53" s="771"/>
      <c r="E53" s="858">
        <v>5842101.7696595136</v>
      </c>
      <c r="F53" s="821">
        <f t="shared" si="2"/>
        <v>6232878.3277160525</v>
      </c>
      <c r="G53" s="821">
        <v>138145210.67251757</v>
      </c>
      <c r="H53" s="621">
        <v>132989786.05974606</v>
      </c>
      <c r="I53" s="784">
        <v>41228040.418232977</v>
      </c>
      <c r="J53" s="784">
        <v>41914717.575120881</v>
      </c>
      <c r="K53" s="784">
        <v>137032844.20189044</v>
      </c>
      <c r="L53" s="784">
        <v>131486643.03106229</v>
      </c>
      <c r="M53" s="99"/>
    </row>
    <row r="54" spans="1:13" ht="18" customHeight="1">
      <c r="A54" s="674"/>
      <c r="B54" s="674" t="s">
        <v>32</v>
      </c>
      <c r="C54" s="661"/>
      <c r="D54" s="771"/>
      <c r="E54" s="858">
        <v>3771117.0364791695</v>
      </c>
      <c r="F54" s="821">
        <f t="shared" si="2"/>
        <v>3829817.6328588873</v>
      </c>
      <c r="G54" s="821">
        <v>84262166.096586093</v>
      </c>
      <c r="H54" s="621">
        <v>79635774.039127275</v>
      </c>
      <c r="I54" s="784">
        <v>132647450.02534291</v>
      </c>
      <c r="J54" s="784">
        <v>131792175.00436324</v>
      </c>
      <c r="K54" s="784">
        <v>82777251.368798122</v>
      </c>
      <c r="L54" s="784">
        <v>78092158.714959562</v>
      </c>
      <c r="M54" s="99"/>
    </row>
    <row r="55" spans="1:13" ht="18" customHeight="1">
      <c r="A55" s="674"/>
      <c r="B55" s="674" t="s">
        <v>33</v>
      </c>
      <c r="C55" s="661"/>
      <c r="D55" s="771"/>
      <c r="E55" s="858">
        <v>6706372.4251330849</v>
      </c>
      <c r="F55" s="821">
        <f t="shared" si="2"/>
        <v>6078423.3408920169</v>
      </c>
      <c r="G55" s="821">
        <v>87452702.737602338</v>
      </c>
      <c r="H55" s="621">
        <v>85434745.540283412</v>
      </c>
      <c r="I55" s="784">
        <v>67161062.250034481</v>
      </c>
      <c r="J55" s="784">
        <v>71849477.477848694</v>
      </c>
      <c r="K55" s="784">
        <v>85721638.130450636</v>
      </c>
      <c r="L55" s="784">
        <v>84331630.017372832</v>
      </c>
      <c r="M55" s="99"/>
    </row>
    <row r="56" spans="1:13" ht="18" customHeight="1" thickBot="1">
      <c r="A56" s="1207" t="s">
        <v>34</v>
      </c>
      <c r="B56" s="1207"/>
      <c r="C56" s="662"/>
      <c r="D56" s="773"/>
      <c r="E56" s="862">
        <v>24929478.430422019</v>
      </c>
      <c r="F56" s="825">
        <f t="shared" si="2"/>
        <v>19265108.346828818</v>
      </c>
      <c r="G56" s="825">
        <v>288458067.77695614</v>
      </c>
      <c r="H56" s="623">
        <v>260852509.61245909</v>
      </c>
      <c r="I56" s="623">
        <v>152987474.60327816</v>
      </c>
      <c r="J56" s="623">
        <v>150311394.86920363</v>
      </c>
      <c r="K56" s="623">
        <v>279028233.42030221</v>
      </c>
      <c r="L56" s="623">
        <v>257087045.33939886</v>
      </c>
      <c r="M56" s="100"/>
    </row>
    <row r="57" spans="1:13" s="197" customFormat="1" ht="27.75" customHeight="1">
      <c r="A57" s="1204" t="s">
        <v>1241</v>
      </c>
      <c r="B57" s="1205"/>
      <c r="C57" s="1205"/>
      <c r="D57" s="1205"/>
      <c r="E57" s="1205"/>
      <c r="F57" s="1205"/>
      <c r="G57" s="1205"/>
      <c r="H57" s="1205"/>
      <c r="I57" s="1205"/>
      <c r="J57" s="1205"/>
      <c r="K57" s="1205"/>
      <c r="L57" s="1205"/>
    </row>
    <row r="64" spans="1:13" ht="16.5">
      <c r="B64" s="864" t="s">
        <v>1270</v>
      </c>
      <c r="E64" s="758">
        <f>E40+E41</f>
        <v>4369114.1986671723</v>
      </c>
      <c r="F64" s="758">
        <f t="shared" ref="F64:L64" si="3">F40+F41</f>
        <v>4030107.2898714039</v>
      </c>
      <c r="G64" s="758">
        <f t="shared" si="3"/>
        <v>85111150.048990905</v>
      </c>
      <c r="H64" s="758">
        <f t="shared" si="3"/>
        <v>78705824.517211437</v>
      </c>
      <c r="I64" s="758">
        <f t="shared" si="3"/>
        <v>27935970.639274336</v>
      </c>
      <c r="J64" s="758">
        <f t="shared" si="3"/>
        <v>25899759.306161981</v>
      </c>
      <c r="K64" s="758">
        <f t="shared" si="3"/>
        <v>83680833.842685282</v>
      </c>
      <c r="L64" s="758">
        <f t="shared" si="3"/>
        <v>77614515.219701529</v>
      </c>
    </row>
  </sheetData>
  <mergeCells count="38">
    <mergeCell ref="A3:C5"/>
    <mergeCell ref="A6:C6"/>
    <mergeCell ref="A14:C14"/>
    <mergeCell ref="A18:C18"/>
    <mergeCell ref="A20:C20"/>
    <mergeCell ref="A15:C15"/>
    <mergeCell ref="A17:C17"/>
    <mergeCell ref="A57:L57"/>
    <mergeCell ref="A36:B36"/>
    <mergeCell ref="A26:C26"/>
    <mergeCell ref="A16:C16"/>
    <mergeCell ref="A35:C35"/>
    <mergeCell ref="A51:C51"/>
    <mergeCell ref="A50:B50"/>
    <mergeCell ref="A19:C19"/>
    <mergeCell ref="A56:B56"/>
    <mergeCell ref="A29:C29"/>
    <mergeCell ref="A21:C21"/>
    <mergeCell ref="A22:C22"/>
    <mergeCell ref="A24:C24"/>
    <mergeCell ref="A23:C23"/>
    <mergeCell ref="A25:C25"/>
    <mergeCell ref="L3:L5"/>
    <mergeCell ref="I3:I5"/>
    <mergeCell ref="A52:B52"/>
    <mergeCell ref="A11:C11"/>
    <mergeCell ref="A10:C10"/>
    <mergeCell ref="A13:C13"/>
    <mergeCell ref="J3:J5"/>
    <mergeCell ref="E3:E5"/>
    <mergeCell ref="G3:G5"/>
    <mergeCell ref="H3:H5"/>
    <mergeCell ref="K3:K5"/>
    <mergeCell ref="A8:C8"/>
    <mergeCell ref="A12:C12"/>
    <mergeCell ref="F3:F5"/>
    <mergeCell ref="A9:C9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E67"/>
  <sheetViews>
    <sheetView view="pageBreakPreview" topLeftCell="A2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8" width="17.140625" style="758" customWidth="1"/>
    <col min="9" max="12" width="22.85546875" style="758" customWidth="1"/>
    <col min="13" max="13" width="19.42578125" style="758" customWidth="1"/>
    <col min="14" max="14" width="15.42578125" style="758" bestFit="1" customWidth="1"/>
    <col min="15" max="15" width="17.140625" style="758" customWidth="1"/>
    <col min="16" max="16" width="9.7109375" style="758" customWidth="1"/>
    <col min="17" max="17" width="9.85546875" style="758" customWidth="1"/>
    <col min="18" max="18" width="9.140625" style="758"/>
    <col min="19" max="19" width="19.140625" style="758" bestFit="1" customWidth="1"/>
    <col min="20" max="16384" width="9.140625" style="758"/>
  </cols>
  <sheetData>
    <row r="1" spans="1:24" s="129" customFormat="1" ht="35.1" customHeight="1">
      <c r="A1" s="127"/>
      <c r="B1" s="128"/>
      <c r="C1" s="128"/>
      <c r="D1" s="128"/>
      <c r="E1" s="128"/>
      <c r="F1" s="128"/>
      <c r="G1" s="128"/>
      <c r="H1" s="865" t="s">
        <v>336</v>
      </c>
      <c r="I1" s="880" t="s">
        <v>275</v>
      </c>
      <c r="J1" s="128"/>
      <c r="K1" s="128"/>
      <c r="L1" s="128"/>
    </row>
    <row r="2" spans="1:24" ht="12.95" customHeight="1" thickBot="1">
      <c r="A2" s="757"/>
      <c r="B2" s="131"/>
      <c r="C2" s="131"/>
      <c r="D2" s="132"/>
      <c r="E2" s="757"/>
      <c r="F2" s="757"/>
      <c r="G2" s="757"/>
      <c r="H2" s="757"/>
      <c r="I2" s="757"/>
      <c r="J2" s="757"/>
      <c r="K2" s="757"/>
      <c r="L2" s="184" t="s">
        <v>323</v>
      </c>
    </row>
    <row r="3" spans="1:24" ht="15" customHeight="1">
      <c r="A3" s="1099" t="s">
        <v>1</v>
      </c>
      <c r="B3" s="1099"/>
      <c r="C3" s="1099"/>
      <c r="D3" s="664"/>
      <c r="E3" s="1148" t="s">
        <v>1236</v>
      </c>
      <c r="F3" s="1148" t="s">
        <v>270</v>
      </c>
      <c r="G3" s="1148" t="s">
        <v>1237</v>
      </c>
      <c r="H3" s="1148" t="s">
        <v>1238</v>
      </c>
      <c r="I3" s="1103" t="s">
        <v>1242</v>
      </c>
      <c r="J3" s="1148" t="s">
        <v>1243</v>
      </c>
      <c r="K3" s="1148" t="s">
        <v>271</v>
      </c>
      <c r="L3" s="1102" t="s">
        <v>272</v>
      </c>
      <c r="X3" s="134"/>
    </row>
    <row r="4" spans="1:24" ht="15" customHeight="1">
      <c r="A4" s="1100"/>
      <c r="B4" s="1100"/>
      <c r="C4" s="1100"/>
      <c r="D4" s="664"/>
      <c r="E4" s="1156"/>
      <c r="F4" s="1156"/>
      <c r="G4" s="1156"/>
      <c r="H4" s="1156"/>
      <c r="I4" s="1105"/>
      <c r="J4" s="1156"/>
      <c r="K4" s="1156"/>
      <c r="L4" s="1104"/>
    </row>
    <row r="5" spans="1:24" ht="48.75" customHeight="1">
      <c r="A5" s="1101"/>
      <c r="B5" s="1101"/>
      <c r="C5" s="1101"/>
      <c r="D5" s="666"/>
      <c r="E5" s="1157"/>
      <c r="F5" s="1157"/>
      <c r="G5" s="1157"/>
      <c r="H5" s="1157"/>
      <c r="I5" s="1107"/>
      <c r="J5" s="1157"/>
      <c r="K5" s="1157"/>
      <c r="L5" s="1106"/>
    </row>
    <row r="6" spans="1:24" s="137" customFormat="1" ht="24" hidden="1" customHeight="1">
      <c r="A6" s="1111" t="s">
        <v>779</v>
      </c>
      <c r="B6" s="1111"/>
      <c r="C6" s="1111"/>
      <c r="D6" s="21"/>
      <c r="E6" s="135">
        <v>73155098.799999997</v>
      </c>
      <c r="F6" s="139">
        <f t="shared" ref="F6:F11" si="0">K6-L6-I6+J6</f>
        <v>704743479</v>
      </c>
      <c r="G6" s="139">
        <v>554575873</v>
      </c>
      <c r="H6" s="139">
        <v>526282949</v>
      </c>
      <c r="I6" s="139">
        <v>172861308</v>
      </c>
      <c r="J6" s="139">
        <v>554575873</v>
      </c>
      <c r="K6" s="139">
        <v>540752397</v>
      </c>
      <c r="L6" s="139">
        <v>217723483</v>
      </c>
    </row>
    <row r="7" spans="1:24" s="137" customFormat="1" ht="24" hidden="1" customHeight="1">
      <c r="A7" s="1112" t="s">
        <v>780</v>
      </c>
      <c r="B7" s="1112"/>
      <c r="C7" s="1112"/>
      <c r="D7" s="21"/>
      <c r="E7" s="138">
        <v>-4822639.8211698933</v>
      </c>
      <c r="F7" s="139">
        <f t="shared" si="0"/>
        <v>134269961.51942676</v>
      </c>
      <c r="G7" s="139">
        <v>501494769.53363603</v>
      </c>
      <c r="H7" s="139">
        <v>500259936.87579286</v>
      </c>
      <c r="I7" s="139">
        <v>428951108.39848328</v>
      </c>
      <c r="J7" s="139">
        <v>501494769.53363603</v>
      </c>
      <c r="K7" s="139">
        <v>484619936.30374366</v>
      </c>
      <c r="L7" s="139">
        <v>422893635.91946965</v>
      </c>
    </row>
    <row r="8" spans="1:24" s="137" customFormat="1" ht="24" hidden="1" customHeight="1">
      <c r="A8" s="1112" t="s">
        <v>1202</v>
      </c>
      <c r="B8" s="1112"/>
      <c r="C8" s="1112"/>
      <c r="D8" s="21"/>
      <c r="E8" s="138">
        <v>10011827</v>
      </c>
      <c r="F8" s="139">
        <f t="shared" si="0"/>
        <v>329422490</v>
      </c>
      <c r="G8" s="139">
        <v>506459891</v>
      </c>
      <c r="H8" s="139">
        <v>489213132</v>
      </c>
      <c r="I8" s="139">
        <v>338811661</v>
      </c>
      <c r="J8" s="139">
        <v>506459891</v>
      </c>
      <c r="K8" s="139">
        <v>493350989</v>
      </c>
      <c r="L8" s="139">
        <v>331576729</v>
      </c>
    </row>
    <row r="9" spans="1:24" s="137" customFormat="1" ht="19.5" hidden="1" customHeight="1">
      <c r="A9" s="1112" t="s">
        <v>1203</v>
      </c>
      <c r="B9" s="1112"/>
      <c r="C9" s="1112"/>
      <c r="D9" s="21"/>
      <c r="E9" s="138">
        <f>G9-H9-I9+L9</f>
        <v>-6469296.946950376</v>
      </c>
      <c r="F9" s="139">
        <f>K9-L9-I9+J9</f>
        <v>65372499.14697659</v>
      </c>
      <c r="G9" s="139">
        <v>401820999.30479008</v>
      </c>
      <c r="H9" s="139">
        <v>419108300.79884535</v>
      </c>
      <c r="I9" s="139">
        <v>357303752.31865996</v>
      </c>
      <c r="J9" s="139">
        <v>401820999.30479008</v>
      </c>
      <c r="K9" s="139">
        <v>388977009.02661133</v>
      </c>
      <c r="L9" s="139">
        <v>368121756.86576486</v>
      </c>
    </row>
    <row r="10" spans="1:24" s="137" customFormat="1" ht="19.5" hidden="1" customHeight="1">
      <c r="A10" s="1112" t="s">
        <v>1204</v>
      </c>
      <c r="B10" s="1112"/>
      <c r="C10" s="1112"/>
      <c r="D10" s="21"/>
      <c r="E10" s="138">
        <f>G10-H10-I10+L10</f>
        <v>7904744.8465281129</v>
      </c>
      <c r="F10" s="139">
        <f t="shared" si="0"/>
        <v>43921297.235137165</v>
      </c>
      <c r="G10" s="139">
        <v>444122840.59282225</v>
      </c>
      <c r="H10" s="139">
        <v>476703908.25929618</v>
      </c>
      <c r="I10" s="139">
        <v>392579056.56763297</v>
      </c>
      <c r="J10" s="139">
        <v>444122840.59282225</v>
      </c>
      <c r="K10" s="139">
        <v>425442382.2905829</v>
      </c>
      <c r="L10" s="139">
        <v>433064869.08063501</v>
      </c>
    </row>
    <row r="11" spans="1:24" s="115" customFormat="1" ht="13.7" hidden="1" customHeight="1">
      <c r="A11" s="1045" t="s">
        <v>1205</v>
      </c>
      <c r="B11" s="1045"/>
      <c r="C11" s="1045"/>
      <c r="D11" s="111"/>
      <c r="E11" s="116">
        <f>G11-H11-I11+L11</f>
        <v>13253114.243250668</v>
      </c>
      <c r="F11" s="117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  <c r="M11" s="115">
        <f>E11-G11+H11</f>
        <v>40830522.966435134</v>
      </c>
      <c r="N11" s="115">
        <f>SUM(M11:M12,M14)</f>
        <v>40830522.966435134</v>
      </c>
      <c r="O11" s="115">
        <f>SUM(I11:I12,I14)</f>
        <v>1091025964.5804067</v>
      </c>
      <c r="P11" s="115">
        <f>SUM(L11:L12,J14)</f>
        <v>1277638155.0010252</v>
      </c>
    </row>
    <row r="12" spans="1:24" s="137" customFormat="1" ht="13.7" hidden="1" customHeight="1">
      <c r="A12" s="1112" t="s">
        <v>1206</v>
      </c>
      <c r="B12" s="1112"/>
      <c r="C12" s="1112"/>
      <c r="D12" s="21"/>
      <c r="E12" s="116">
        <v>14454844.492673216</v>
      </c>
      <c r="F12" s="117">
        <f t="shared" ref="F12:F21" si="1"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50">
        <v>512695022.82086575</v>
      </c>
      <c r="M12" s="115"/>
      <c r="N12" s="115"/>
      <c r="P12" s="198"/>
      <c r="Q12" s="198"/>
      <c r="S12" s="199"/>
    </row>
    <row r="13" spans="1:24" s="137" customFormat="1" ht="13.7" hidden="1" customHeight="1">
      <c r="A13" s="1112" t="s">
        <v>1207</v>
      </c>
      <c r="B13" s="1112"/>
      <c r="C13" s="1112"/>
      <c r="D13" s="21"/>
      <c r="E13" s="116">
        <v>48012323.96469003</v>
      </c>
      <c r="F13" s="50">
        <f>I13*L13</f>
        <v>0</v>
      </c>
      <c r="G13" s="50">
        <v>558221856.29158294</v>
      </c>
      <c r="H13" s="50">
        <v>536794692.29690802</v>
      </c>
      <c r="I13" s="50">
        <f>M13*O13</f>
        <v>0</v>
      </c>
      <c r="J13" s="50">
        <f>M13*P13</f>
        <v>0</v>
      </c>
      <c r="K13" s="50">
        <v>543964047.44767296</v>
      </c>
      <c r="L13" s="50">
        <v>521734671.30878443</v>
      </c>
      <c r="M13" s="115"/>
      <c r="O13" s="137">
        <f>O11/N11</f>
        <v>26.720842284515633</v>
      </c>
      <c r="P13" s="137">
        <f>P11/N11</f>
        <v>31.291251303621848</v>
      </c>
    </row>
    <row r="14" spans="1:24" s="137" customFormat="1" ht="13.7" hidden="1" customHeight="1">
      <c r="A14" s="1045" t="s">
        <v>1208</v>
      </c>
      <c r="B14" s="1045"/>
      <c r="C14" s="1045"/>
      <c r="D14" s="21"/>
      <c r="E14" s="116">
        <v>19969126.564971056</v>
      </c>
      <c r="F14" s="117">
        <f t="shared" si="1"/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50">
        <v>541854421.76084232</v>
      </c>
      <c r="M14" s="115"/>
      <c r="N14" s="115"/>
    </row>
    <row r="15" spans="1:24" s="137" customFormat="1" ht="13.7" hidden="1" customHeight="1">
      <c r="A15" s="1112" t="s">
        <v>1209</v>
      </c>
      <c r="B15" s="1112"/>
      <c r="C15" s="1112"/>
      <c r="D15" s="21"/>
      <c r="E15" s="138">
        <f>G15-H15-I15+J15</f>
        <v>13222438.356170893</v>
      </c>
      <c r="F15" s="117">
        <f t="shared" si="1"/>
        <v>16736733.881813049</v>
      </c>
      <c r="G15" s="139">
        <v>554808898.00771308</v>
      </c>
      <c r="H15" s="139">
        <v>560070365.17429125</v>
      </c>
      <c r="I15" s="139">
        <v>408187718.46355063</v>
      </c>
      <c r="J15" s="139">
        <v>426671623.98629969</v>
      </c>
      <c r="K15" s="139">
        <v>542356053.41750383</v>
      </c>
      <c r="L15" s="139">
        <v>544103225.05843985</v>
      </c>
    </row>
    <row r="16" spans="1:24" s="137" customFormat="1" ht="15.75" hidden="1" customHeight="1">
      <c r="A16" s="1045" t="s">
        <v>1267</v>
      </c>
      <c r="B16" s="1045"/>
      <c r="C16" s="1045"/>
      <c r="D16" s="21"/>
      <c r="E16" s="138">
        <v>22287714.91782742</v>
      </c>
      <c r="F16" s="117">
        <f t="shared" si="1"/>
        <v>18681418.268576264</v>
      </c>
      <c r="G16" s="139">
        <v>522478788.68525565</v>
      </c>
      <c r="H16" s="139">
        <v>496601977.69840121</v>
      </c>
      <c r="I16" s="139">
        <v>505889501.15825289</v>
      </c>
      <c r="J16" s="139">
        <v>502300405.08922678</v>
      </c>
      <c r="K16" s="139">
        <v>510638215.56337988</v>
      </c>
      <c r="L16" s="137">
        <v>488367701.22577751</v>
      </c>
    </row>
    <row r="17" spans="1:57" s="137" customFormat="1" ht="15.75" hidden="1" customHeight="1">
      <c r="A17" s="1045" t="s">
        <v>1271</v>
      </c>
      <c r="B17" s="1045"/>
      <c r="C17" s="1045"/>
      <c r="D17" s="18"/>
      <c r="E17" s="125">
        <v>34724818.120765261</v>
      </c>
      <c r="F17" s="126">
        <f t="shared" si="1"/>
        <v>29003620.183644891</v>
      </c>
      <c r="G17" s="126">
        <v>568764615.59845173</v>
      </c>
      <c r="H17" s="195">
        <v>552869850.08385503</v>
      </c>
      <c r="I17" s="126">
        <v>578160728.5131588</v>
      </c>
      <c r="J17" s="126">
        <v>596990781.119326</v>
      </c>
      <c r="K17" s="126">
        <v>555783105.89894223</v>
      </c>
      <c r="L17" s="126">
        <v>545609538.32146454</v>
      </c>
    </row>
    <row r="18" spans="1:57" s="137" customFormat="1" ht="13.5" hidden="1" customHeight="1">
      <c r="A18" s="1045" t="s">
        <v>1272</v>
      </c>
      <c r="B18" s="1045"/>
      <c r="C18" s="1045"/>
      <c r="D18" s="18"/>
      <c r="E18" s="126">
        <v>70097722.373816505</v>
      </c>
      <c r="F18" s="126">
        <f t="shared" si="1"/>
        <v>66034865.78458643</v>
      </c>
      <c r="G18" s="126">
        <v>615069412.16025329</v>
      </c>
      <c r="H18" s="126">
        <v>549122917.60196519</v>
      </c>
      <c r="I18" s="196">
        <v>539216484.37587118</v>
      </c>
      <c r="J18" s="196">
        <v>543367712.19140029</v>
      </c>
      <c r="K18" s="126">
        <v>599912595.01016188</v>
      </c>
      <c r="L18" s="126">
        <v>538028957.04110456</v>
      </c>
      <c r="M18" s="139"/>
    </row>
    <row r="19" spans="1:57" s="137" customFormat="1" ht="13.5" hidden="1" customHeight="1">
      <c r="A19" s="1045" t="s">
        <v>1273</v>
      </c>
      <c r="B19" s="1045"/>
      <c r="C19" s="1045"/>
      <c r="D19" s="21"/>
      <c r="E19" s="125">
        <v>32819880.560770057</v>
      </c>
      <c r="F19" s="126">
        <f t="shared" si="1"/>
        <v>28916834.496417999</v>
      </c>
      <c r="G19" s="126">
        <v>563465019.88337076</v>
      </c>
      <c r="H19" s="195">
        <v>529032480.35362381</v>
      </c>
      <c r="I19" s="126">
        <v>472749175.82649487</v>
      </c>
      <c r="J19" s="126">
        <v>471136516.85751724</v>
      </c>
      <c r="K19" s="126">
        <v>550945764.66523361</v>
      </c>
      <c r="L19" s="126">
        <v>520416271.19983798</v>
      </c>
      <c r="M19" s="139"/>
    </row>
    <row r="20" spans="1:57" s="137" customFormat="1" ht="13.5" hidden="1" customHeight="1">
      <c r="A20" s="1045" t="s">
        <v>1274</v>
      </c>
      <c r="B20" s="1045"/>
      <c r="C20" s="1045"/>
      <c r="D20" s="21"/>
      <c r="E20" s="125">
        <v>36263921.156482995</v>
      </c>
      <c r="F20" s="126">
        <f t="shared" si="1"/>
        <v>31397360.827279449</v>
      </c>
      <c r="G20" s="126">
        <v>546872863.31227148</v>
      </c>
      <c r="H20" s="195">
        <v>529869670.19716972</v>
      </c>
      <c r="I20" s="126">
        <v>453305260.32758641</v>
      </c>
      <c r="J20" s="126">
        <v>472565988.36896724</v>
      </c>
      <c r="K20" s="126">
        <v>532889980.9688617</v>
      </c>
      <c r="L20" s="126">
        <v>520753348.18296307</v>
      </c>
      <c r="M20" s="139"/>
    </row>
    <row r="21" spans="1:57" s="137" customFormat="1" ht="13.5" customHeight="1">
      <c r="A21" s="1181" t="s">
        <v>1275</v>
      </c>
      <c r="B21" s="1181"/>
      <c r="C21" s="1181"/>
      <c r="D21" s="185"/>
      <c r="E21" s="125">
        <v>40125093.407908604</v>
      </c>
      <c r="F21" s="126">
        <f t="shared" si="1"/>
        <v>36914929.027811348</v>
      </c>
      <c r="G21" s="126">
        <v>587953906.54716015</v>
      </c>
      <c r="H21" s="195">
        <v>565869419.78643441</v>
      </c>
      <c r="I21" s="126">
        <v>449083899.65039593</v>
      </c>
      <c r="J21" s="126">
        <v>467124506.29757822</v>
      </c>
      <c r="K21" s="126">
        <v>575586969.45956361</v>
      </c>
      <c r="L21" s="126">
        <v>556712647.07893455</v>
      </c>
      <c r="M21" s="139"/>
    </row>
    <row r="22" spans="1:57" s="137" customFormat="1" ht="14.25" customHeight="1">
      <c r="A22" s="1181" t="s">
        <v>1276</v>
      </c>
      <c r="B22" s="1181"/>
      <c r="C22" s="1181"/>
      <c r="D22" s="185"/>
      <c r="E22" s="125">
        <v>29604160.344714176</v>
      </c>
      <c r="F22" s="126">
        <f>K22-L22-I22+J22</f>
        <v>26410463.285059333</v>
      </c>
      <c r="G22" s="126">
        <v>571689307.08830655</v>
      </c>
      <c r="H22" s="195">
        <v>554076930.49204898</v>
      </c>
      <c r="I22" s="126">
        <v>501070753.58251137</v>
      </c>
      <c r="J22" s="126">
        <v>513062537.33096856</v>
      </c>
      <c r="K22" s="126">
        <v>557368066.55468881</v>
      </c>
      <c r="L22" s="126">
        <v>542949387.01808667</v>
      </c>
      <c r="M22" s="139"/>
    </row>
    <row r="23" spans="1:57" s="137" customFormat="1" ht="14.25" customHeight="1">
      <c r="A23" s="1181" t="s">
        <v>1277</v>
      </c>
      <c r="B23" s="1181"/>
      <c r="C23" s="1181"/>
      <c r="D23" s="185"/>
      <c r="E23" s="125">
        <v>35393874.641408071</v>
      </c>
      <c r="F23" s="126">
        <f t="shared" ref="F23" si="2">K23-L23-I23+J23</f>
        <v>34317010.636638761</v>
      </c>
      <c r="G23" s="126">
        <v>576688747.43929529</v>
      </c>
      <c r="H23" s="195">
        <v>517113178.12585998</v>
      </c>
      <c r="I23" s="126">
        <v>293813184.71593726</v>
      </c>
      <c r="J23" s="126">
        <v>269631490.04391009</v>
      </c>
      <c r="K23" s="126">
        <v>567246381.60543549</v>
      </c>
      <c r="L23" s="126">
        <v>508747676.29676956</v>
      </c>
      <c r="M23" s="139"/>
    </row>
    <row r="24" spans="1:57" s="137" customFormat="1" ht="15.75" customHeight="1">
      <c r="A24" s="1181" t="s">
        <v>1278</v>
      </c>
      <c r="B24" s="1181"/>
      <c r="C24" s="1181"/>
      <c r="D24" s="185"/>
      <c r="E24" s="125">
        <v>27556844.773242142</v>
      </c>
      <c r="F24" s="126">
        <f>K24-L24-I24+J24</f>
        <v>23762594.959819436</v>
      </c>
      <c r="G24" s="126">
        <v>547540193.7268225</v>
      </c>
      <c r="H24" s="195">
        <v>520449405.38864815</v>
      </c>
      <c r="I24" s="126">
        <v>381803427.49317855</v>
      </c>
      <c r="J24" s="126">
        <v>382269483.92824668</v>
      </c>
      <c r="K24" s="126">
        <v>535452746.87562525</v>
      </c>
      <c r="L24" s="126">
        <v>512156208.35087395</v>
      </c>
      <c r="M24" s="139"/>
    </row>
    <row r="25" spans="1:57" s="137" customFormat="1">
      <c r="A25" s="1181" t="s">
        <v>1279</v>
      </c>
      <c r="B25" s="1181"/>
      <c r="C25" s="1181"/>
      <c r="D25" s="185"/>
      <c r="E25" s="126">
        <v>41249069.661693618</v>
      </c>
      <c r="F25" s="126">
        <f>K25-L25-I25+J25</f>
        <v>35406227.648293376</v>
      </c>
      <c r="G25" s="126">
        <v>598318147.28366256</v>
      </c>
      <c r="H25" s="195">
        <v>558912815.25161576</v>
      </c>
      <c r="I25" s="126">
        <v>394024027.29688913</v>
      </c>
      <c r="J25" s="126">
        <v>395867764.92653602</v>
      </c>
      <c r="K25" s="126">
        <v>584559967.12143993</v>
      </c>
      <c r="L25" s="126">
        <v>550997477.10279346</v>
      </c>
      <c r="M25" s="139"/>
    </row>
    <row r="26" spans="1:57" s="761" customFormat="1" ht="13.7" customHeight="1">
      <c r="A26" s="1045" t="s">
        <v>12</v>
      </c>
      <c r="B26" s="1045"/>
      <c r="C26" s="1045"/>
      <c r="D26" s="2"/>
      <c r="E26" s="784"/>
      <c r="F26" s="195"/>
      <c r="G26" s="784"/>
      <c r="H26" s="784"/>
      <c r="I26" s="784"/>
      <c r="J26" s="784"/>
      <c r="K26" s="784"/>
      <c r="L26" s="178"/>
    </row>
    <row r="27" spans="1:57" s="104" customFormat="1" ht="13.7" customHeight="1">
      <c r="A27" s="661"/>
      <c r="B27" s="121" t="s">
        <v>1154</v>
      </c>
      <c r="C27" s="661"/>
      <c r="D27" s="122"/>
      <c r="E27" s="784">
        <v>11089038.1601189</v>
      </c>
      <c r="F27" s="821">
        <f>K27-L27-I27+J27</f>
        <v>10806316.005542625</v>
      </c>
      <c r="G27" s="621">
        <v>161155162.20100445</v>
      </c>
      <c r="H27" s="784">
        <v>151399577.83751521</v>
      </c>
      <c r="I27" s="784">
        <v>18013029.222534794</v>
      </c>
      <c r="J27" s="784">
        <v>19346483.019164301</v>
      </c>
      <c r="K27" s="784">
        <v>159465292.63304785</v>
      </c>
      <c r="L27" s="784">
        <v>149992430.42413473</v>
      </c>
      <c r="M27" s="99"/>
      <c r="N27" s="50"/>
      <c r="O27" s="50"/>
      <c r="P27" s="50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</row>
    <row r="28" spans="1:57" s="104" customFormat="1" ht="13.7" customHeight="1">
      <c r="A28" s="661"/>
      <c r="B28" s="121" t="s">
        <v>1144</v>
      </c>
      <c r="C28" s="661"/>
      <c r="D28" s="122"/>
      <c r="E28" s="784">
        <v>3299719.2824873473</v>
      </c>
      <c r="F28" s="821">
        <f t="shared" ref="F28:F32" si="3">K28-L28-I28+J28</f>
        <v>3223436.2778320722</v>
      </c>
      <c r="G28" s="621">
        <v>94632895.176596582</v>
      </c>
      <c r="H28" s="784">
        <v>85759804.78991504</v>
      </c>
      <c r="I28" s="784">
        <v>30616097.330576848</v>
      </c>
      <c r="J28" s="784">
        <v>25042726.226382591</v>
      </c>
      <c r="K28" s="784">
        <v>93402413.145404488</v>
      </c>
      <c r="L28" s="784">
        <v>84605605.763378158</v>
      </c>
      <c r="M28" s="99"/>
      <c r="N28" s="99"/>
      <c r="O28" s="99"/>
      <c r="P28" s="9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</row>
    <row r="29" spans="1:57" s="104" customFormat="1" ht="13.7" customHeight="1">
      <c r="A29" s="661"/>
      <c r="B29" s="121" t="s">
        <v>1145</v>
      </c>
      <c r="C29" s="661"/>
      <c r="D29" s="122"/>
      <c r="E29" s="784">
        <v>8940074.2614712361</v>
      </c>
      <c r="F29" s="821">
        <f t="shared" si="3"/>
        <v>6971366.3558555767</v>
      </c>
      <c r="G29" s="621">
        <v>124536742.90066151</v>
      </c>
      <c r="H29" s="784">
        <v>116010804.70389977</v>
      </c>
      <c r="I29" s="784">
        <v>34935824.416416332</v>
      </c>
      <c r="J29" s="784">
        <v>35349960.481125735</v>
      </c>
      <c r="K29" s="784">
        <v>121050361.53758712</v>
      </c>
      <c r="L29" s="784">
        <v>114493131.24644095</v>
      </c>
      <c r="M29" s="99"/>
      <c r="N29" s="99"/>
      <c r="O29" s="99"/>
      <c r="P29" s="9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</row>
    <row r="30" spans="1:57" s="104" customFormat="1" ht="13.7" customHeight="1">
      <c r="A30" s="661"/>
      <c r="B30" s="121" t="s">
        <v>1146</v>
      </c>
      <c r="C30" s="661"/>
      <c r="D30" s="122"/>
      <c r="E30" s="784">
        <v>4369389.7948023928</v>
      </c>
      <c r="F30" s="821">
        <f t="shared" si="3"/>
        <v>2701614.5096876472</v>
      </c>
      <c r="G30" s="621">
        <v>58416183.499573335</v>
      </c>
      <c r="H30" s="784">
        <v>55046506.587484255</v>
      </c>
      <c r="I30" s="784">
        <v>37063049.755571268</v>
      </c>
      <c r="J30" s="784">
        <v>38062762.638284586</v>
      </c>
      <c r="K30" s="784">
        <v>55881015.53973648</v>
      </c>
      <c r="L30" s="784">
        <v>54179113.91276215</v>
      </c>
      <c r="M30" s="99"/>
      <c r="N30" s="99"/>
      <c r="O30" s="99"/>
      <c r="P30" s="9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</row>
    <row r="31" spans="1:57" s="104" customFormat="1" ht="13.7" customHeight="1">
      <c r="A31" s="661"/>
      <c r="B31" s="121" t="s">
        <v>1147</v>
      </c>
      <c r="C31" s="661"/>
      <c r="D31" s="122"/>
      <c r="E31" s="784">
        <v>8672626.3048138488</v>
      </c>
      <c r="F31" s="821">
        <f t="shared" si="3"/>
        <v>7993828.5833768696</v>
      </c>
      <c r="G31" s="621">
        <v>74907585.752826124</v>
      </c>
      <c r="H31" s="784">
        <v>64170910.175801747</v>
      </c>
      <c r="I31" s="784">
        <v>79071172.656789497</v>
      </c>
      <c r="J31" s="784">
        <v>77007123.384578958</v>
      </c>
      <c r="K31" s="784">
        <v>72818674.881665483</v>
      </c>
      <c r="L31" s="784">
        <v>62760797.026078075</v>
      </c>
      <c r="M31" s="99"/>
      <c r="N31" s="99"/>
      <c r="O31" s="99"/>
      <c r="P31" s="9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</row>
    <row r="32" spans="1:57" s="104" customFormat="1" ht="13.7" customHeight="1">
      <c r="A32" s="661"/>
      <c r="B32" s="121" t="s">
        <v>1148</v>
      </c>
      <c r="C32" s="661"/>
      <c r="D32" s="122"/>
      <c r="E32" s="784">
        <v>4878221.8579999991</v>
      </c>
      <c r="F32" s="821">
        <f t="shared" si="3"/>
        <v>3709665.9160000086</v>
      </c>
      <c r="G32" s="621">
        <v>84669577.753000036</v>
      </c>
      <c r="H32" s="784">
        <v>86525211.157000005</v>
      </c>
      <c r="I32" s="784">
        <v>194324853.91499999</v>
      </c>
      <c r="J32" s="784">
        <v>201058709.17699999</v>
      </c>
      <c r="K32" s="784">
        <v>81942209.384000003</v>
      </c>
      <c r="L32" s="784">
        <v>84966398.729999989</v>
      </c>
      <c r="M32" s="99"/>
      <c r="N32" s="99"/>
      <c r="O32" s="99"/>
      <c r="P32" s="9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</row>
    <row r="33" spans="1:57" s="104" customFormat="1" ht="13.7" customHeight="1">
      <c r="A33" s="1045" t="s">
        <v>13</v>
      </c>
      <c r="B33" s="1045"/>
      <c r="C33" s="1045"/>
      <c r="D33" s="2"/>
      <c r="E33" s="784"/>
      <c r="F33" s="784"/>
      <c r="G33" s="814"/>
      <c r="H33" s="784"/>
      <c r="I33" s="784"/>
      <c r="J33" s="784"/>
      <c r="K33" s="784"/>
      <c r="L33" s="784"/>
      <c r="M33" s="99"/>
      <c r="N33" s="99"/>
      <c r="O33" s="99"/>
      <c r="P33" s="9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</row>
    <row r="34" spans="1:57" s="104" customFormat="1" ht="13.5" customHeight="1">
      <c r="A34" s="661"/>
      <c r="B34" s="62" t="s">
        <v>455</v>
      </c>
      <c r="C34" s="661"/>
      <c r="D34" s="122"/>
      <c r="E34" s="784">
        <v>-3091698.1630333071</v>
      </c>
      <c r="F34" s="821">
        <f t="shared" ref="F34:F43" si="4">K34-L34-I34+J34</f>
        <v>-2975583.708483493</v>
      </c>
      <c r="G34" s="621">
        <v>10521678.10322251</v>
      </c>
      <c r="H34" s="784">
        <v>19567204.115300212</v>
      </c>
      <c r="I34" s="784">
        <v>8182922.386685147</v>
      </c>
      <c r="J34" s="784">
        <v>14136750.235729547</v>
      </c>
      <c r="K34" s="784">
        <v>10239645.217529701</v>
      </c>
      <c r="L34" s="784">
        <v>19169056.775057595</v>
      </c>
      <c r="M34" s="99"/>
      <c r="N34" s="99"/>
      <c r="O34" s="99"/>
      <c r="P34" s="9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</row>
    <row r="35" spans="1:57" s="104" customFormat="1" ht="13.7" customHeight="1">
      <c r="A35" s="661"/>
      <c r="B35" s="62" t="s">
        <v>456</v>
      </c>
      <c r="C35" s="661"/>
      <c r="D35" s="122"/>
      <c r="E35" s="784">
        <v>293775.83115741645</v>
      </c>
      <c r="F35" s="821">
        <f t="shared" si="4"/>
        <v>461818.25565969385</v>
      </c>
      <c r="G35" s="621">
        <v>15919775.993755404</v>
      </c>
      <c r="H35" s="784">
        <v>16231686.111986952</v>
      </c>
      <c r="I35" s="784">
        <v>2345249.8990255189</v>
      </c>
      <c r="J35" s="784">
        <v>2950935.8484144849</v>
      </c>
      <c r="K35" s="784">
        <v>15868449.443574451</v>
      </c>
      <c r="L35" s="784">
        <v>16012317.137303723</v>
      </c>
      <c r="M35" s="99"/>
      <c r="N35" s="99"/>
      <c r="O35" s="99"/>
      <c r="P35" s="9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</row>
    <row r="36" spans="1:57" s="104" customFormat="1" ht="13.7" customHeight="1">
      <c r="A36" s="121"/>
      <c r="B36" s="62" t="s">
        <v>457</v>
      </c>
      <c r="C36" s="121"/>
      <c r="D36" s="122"/>
      <c r="E36" s="784">
        <v>2236012.4720048737</v>
      </c>
      <c r="F36" s="821">
        <f t="shared" si="4"/>
        <v>2245884.7688951893</v>
      </c>
      <c r="G36" s="621">
        <v>39211426.38840735</v>
      </c>
      <c r="H36" s="784">
        <v>37739745.831473961</v>
      </c>
      <c r="I36" s="784">
        <v>4620614.8390647545</v>
      </c>
      <c r="J36" s="784">
        <v>5384946.7541362373</v>
      </c>
      <c r="K36" s="784">
        <v>38948865.863617629</v>
      </c>
      <c r="L36" s="784">
        <v>37467313.009793922</v>
      </c>
      <c r="M36" s="99"/>
      <c r="N36" s="99"/>
      <c r="O36" s="99"/>
      <c r="P36" s="9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</row>
    <row r="37" spans="1:57" s="104" customFormat="1" ht="13.7" customHeight="1">
      <c r="A37" s="121"/>
      <c r="B37" s="62" t="s">
        <v>458</v>
      </c>
      <c r="C37" s="121"/>
      <c r="D37" s="122"/>
      <c r="E37" s="784">
        <v>3933708.7285666303</v>
      </c>
      <c r="F37" s="821">
        <f t="shared" si="4"/>
        <v>3953922.6359225865</v>
      </c>
      <c r="G37" s="621">
        <v>71009660.17640166</v>
      </c>
      <c r="H37" s="784">
        <v>66227808.477824189</v>
      </c>
      <c r="I37" s="784">
        <v>11989321.178269895</v>
      </c>
      <c r="J37" s="784">
        <v>11141178.20825915</v>
      </c>
      <c r="K37" s="784">
        <v>70151811.181078866</v>
      </c>
      <c r="L37" s="784">
        <v>65349745.575145535</v>
      </c>
      <c r="M37" s="99"/>
      <c r="N37" s="99"/>
      <c r="O37" s="99"/>
      <c r="P37" s="9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</row>
    <row r="38" spans="1:57" s="104" customFormat="1" ht="13.7" customHeight="1">
      <c r="A38" s="121"/>
      <c r="B38" s="62" t="s">
        <v>459</v>
      </c>
      <c r="C38" s="121"/>
      <c r="D38" s="122"/>
      <c r="E38" s="784">
        <v>4205579.0398972249</v>
      </c>
      <c r="F38" s="821">
        <f t="shared" si="4"/>
        <v>4208158.9192987233</v>
      </c>
      <c r="G38" s="621">
        <v>72253124.738927945</v>
      </c>
      <c r="H38" s="784">
        <v>67513643.913510263</v>
      </c>
      <c r="I38" s="784">
        <v>17523217.973443005</v>
      </c>
      <c r="J38" s="784">
        <v>16989316.187922511</v>
      </c>
      <c r="K38" s="784">
        <v>71426040.475111067</v>
      </c>
      <c r="L38" s="784">
        <v>66683979.77029185</v>
      </c>
      <c r="M38" s="99"/>
      <c r="N38" s="99"/>
      <c r="O38" s="99"/>
      <c r="P38" s="9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</row>
    <row r="39" spans="1:57" s="104" customFormat="1" ht="13.7" customHeight="1">
      <c r="A39" s="121"/>
      <c r="B39" s="62" t="s">
        <v>460</v>
      </c>
      <c r="C39" s="121"/>
      <c r="D39" s="122"/>
      <c r="E39" s="784">
        <v>8145585.6225426998</v>
      </c>
      <c r="F39" s="821">
        <f t="shared" si="4"/>
        <v>7811558.6875729263</v>
      </c>
      <c r="G39" s="621">
        <v>119999088.66986966</v>
      </c>
      <c r="H39" s="784">
        <v>110507303.63474096</v>
      </c>
      <c r="I39" s="784">
        <v>36616491.514788374</v>
      </c>
      <c r="J39" s="784">
        <v>35270292.102202415</v>
      </c>
      <c r="K39" s="784">
        <v>118362519.80609371</v>
      </c>
      <c r="L39" s="784">
        <v>109204761.70593482</v>
      </c>
      <c r="M39" s="99"/>
      <c r="N39" s="99"/>
      <c r="O39" s="99"/>
      <c r="P39" s="9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</row>
    <row r="40" spans="1:57" s="104" customFormat="1" ht="13.7" customHeight="1">
      <c r="A40" s="121"/>
      <c r="B40" s="62" t="s">
        <v>461</v>
      </c>
      <c r="C40" s="121"/>
      <c r="D40" s="122"/>
      <c r="E40" s="784">
        <v>2726758.3960273201</v>
      </c>
      <c r="F40" s="821">
        <f t="shared" si="4"/>
        <v>2426326.8722315505</v>
      </c>
      <c r="G40" s="621">
        <v>49566183.32146059</v>
      </c>
      <c r="H40" s="784">
        <v>48457082.230895862</v>
      </c>
      <c r="I40" s="784">
        <v>26391787.692951903</v>
      </c>
      <c r="J40" s="784">
        <v>28009444.998414487</v>
      </c>
      <c r="K40" s="784">
        <v>48650193.859173618</v>
      </c>
      <c r="L40" s="784">
        <v>47841524.292404652</v>
      </c>
      <c r="M40" s="99"/>
      <c r="N40" s="99"/>
      <c r="O40" s="99"/>
      <c r="P40" s="99"/>
      <c r="Q40" s="73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</row>
    <row r="41" spans="1:57" s="104" customFormat="1" ht="13.7" customHeight="1">
      <c r="A41" s="121"/>
      <c r="B41" s="62" t="s">
        <v>462</v>
      </c>
      <c r="C41" s="121"/>
      <c r="D41" s="122"/>
      <c r="E41" s="784">
        <v>3785613.2615308743</v>
      </c>
      <c r="F41" s="821">
        <f t="shared" si="4"/>
        <v>3776797.7901975513</v>
      </c>
      <c r="G41" s="621">
        <v>56958131.570617236</v>
      </c>
      <c r="H41" s="784">
        <v>48455890.633883573</v>
      </c>
      <c r="I41" s="784">
        <v>35532552.505660072</v>
      </c>
      <c r="J41" s="784">
        <v>30815924.830457292</v>
      </c>
      <c r="K41" s="784">
        <v>55688976.328262188</v>
      </c>
      <c r="L41" s="784">
        <v>47195550.862861857</v>
      </c>
      <c r="M41" s="99"/>
      <c r="N41" s="99"/>
      <c r="O41" s="99"/>
      <c r="P41" s="9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</row>
    <row r="42" spans="1:57" s="104" customFormat="1" ht="13.7" customHeight="1">
      <c r="A42" s="121"/>
      <c r="B42" s="62" t="s">
        <v>463</v>
      </c>
      <c r="C42" s="121"/>
      <c r="D42" s="122"/>
      <c r="E42" s="784">
        <v>14608391.195999999</v>
      </c>
      <c r="F42" s="821">
        <f t="shared" si="4"/>
        <v>9980652.5299999118</v>
      </c>
      <c r="G42" s="621">
        <v>102160256.12799999</v>
      </c>
      <c r="H42" s="784">
        <v>85559729.049999982</v>
      </c>
      <c r="I42" s="784">
        <v>212098948.95899999</v>
      </c>
      <c r="J42" s="784">
        <v>210106813.07699996</v>
      </c>
      <c r="K42" s="784">
        <v>96208083.10799998</v>
      </c>
      <c r="L42" s="784">
        <v>84235294.696000025</v>
      </c>
      <c r="M42" s="99"/>
      <c r="N42" s="99"/>
      <c r="O42" s="99"/>
      <c r="P42" s="9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</row>
    <row r="43" spans="1:57" s="104" customFormat="1" ht="13.7" customHeight="1">
      <c r="A43" s="121"/>
      <c r="B43" s="62" t="s">
        <v>403</v>
      </c>
      <c r="C43" s="121"/>
      <c r="D43" s="122"/>
      <c r="E43" s="784">
        <v>4405343.2769999998</v>
      </c>
      <c r="F43" s="821">
        <f t="shared" si="4"/>
        <v>3516690.8969999924</v>
      </c>
      <c r="G43" s="621">
        <v>60718822.193000004</v>
      </c>
      <c r="H43" s="784">
        <v>58652721.251999997</v>
      </c>
      <c r="I43" s="784">
        <v>38722920.348000005</v>
      </c>
      <c r="J43" s="784">
        <v>41062162.684</v>
      </c>
      <c r="K43" s="784">
        <v>59015381.839000002</v>
      </c>
      <c r="L43" s="784">
        <v>57837933.278000005</v>
      </c>
      <c r="M43" s="99"/>
      <c r="N43" s="99"/>
      <c r="O43" s="99"/>
      <c r="P43" s="9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</row>
    <row r="44" spans="1:57" s="104" customFormat="1" ht="13.7" customHeight="1">
      <c r="A44" s="1045" t="s">
        <v>14</v>
      </c>
      <c r="B44" s="1045"/>
      <c r="C44" s="1045"/>
      <c r="D44" s="122"/>
      <c r="E44" s="784"/>
      <c r="F44" s="784"/>
      <c r="G44" s="814"/>
      <c r="H44" s="784"/>
      <c r="I44" s="784"/>
      <c r="J44" s="784"/>
      <c r="K44" s="784"/>
      <c r="L44" s="784"/>
      <c r="M44" s="99"/>
      <c r="N44" s="99"/>
      <c r="O44" s="99"/>
      <c r="P44" s="9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</row>
    <row r="45" spans="1:57" s="104" customFormat="1" ht="13.7" customHeight="1">
      <c r="A45" s="121"/>
      <c r="B45" s="62" t="s">
        <v>455</v>
      </c>
      <c r="C45" s="121"/>
      <c r="D45" s="122"/>
      <c r="E45" s="784">
        <v>-3173962.1082888618</v>
      </c>
      <c r="F45" s="821">
        <f t="shared" ref="F45:F54" si="5">K45-L45-I45+J45</f>
        <v>-3363780.0835184436</v>
      </c>
      <c r="G45" s="621">
        <v>13263564.377337828</v>
      </c>
      <c r="H45" s="784">
        <v>15680438.507181704</v>
      </c>
      <c r="I45" s="784">
        <v>6831110.488820863</v>
      </c>
      <c r="J45" s="784">
        <v>6074022.510375889</v>
      </c>
      <c r="K45" s="784">
        <v>12635942.271809125</v>
      </c>
      <c r="L45" s="784">
        <v>15242634.376882594</v>
      </c>
      <c r="M45" s="99"/>
      <c r="N45" s="99"/>
      <c r="O45" s="99"/>
      <c r="P45" s="9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</row>
    <row r="46" spans="1:57" s="104" customFormat="1" ht="13.7" customHeight="1">
      <c r="A46" s="121"/>
      <c r="B46" s="62" t="s">
        <v>456</v>
      </c>
      <c r="C46" s="121"/>
      <c r="D46" s="122"/>
      <c r="E46" s="784">
        <v>767012.33002097346</v>
      </c>
      <c r="F46" s="821">
        <f t="shared" si="5"/>
        <v>718750.09725767723</v>
      </c>
      <c r="G46" s="621">
        <v>15230754.66124621</v>
      </c>
      <c r="H46" s="784">
        <v>14763014.532055238</v>
      </c>
      <c r="I46" s="784">
        <v>1647066.6094345367</v>
      </c>
      <c r="J46" s="784">
        <v>1946338.8102645359</v>
      </c>
      <c r="K46" s="784">
        <v>15090346.782630771</v>
      </c>
      <c r="L46" s="784">
        <v>14670868.886203093</v>
      </c>
      <c r="M46" s="99"/>
      <c r="N46" s="99"/>
      <c r="O46" s="99"/>
      <c r="P46" s="9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</row>
    <row r="47" spans="1:57" s="104" customFormat="1" ht="13.7" customHeight="1">
      <c r="A47" s="121"/>
      <c r="B47" s="62" t="s">
        <v>457</v>
      </c>
      <c r="C47" s="121"/>
      <c r="D47" s="122"/>
      <c r="E47" s="784">
        <v>2776837.9928413681</v>
      </c>
      <c r="F47" s="821">
        <f t="shared" si="5"/>
        <v>2613779.0262401458</v>
      </c>
      <c r="G47" s="621">
        <v>41582664.142165445</v>
      </c>
      <c r="H47" s="784">
        <v>38515284.155332871</v>
      </c>
      <c r="I47" s="784">
        <v>5432824.3285717489</v>
      </c>
      <c r="J47" s="784">
        <v>5142282.3345805509</v>
      </c>
      <c r="K47" s="784">
        <v>41076901.332782976</v>
      </c>
      <c r="L47" s="784">
        <v>38172580.312551633</v>
      </c>
      <c r="M47" s="99"/>
      <c r="N47" s="99"/>
      <c r="O47" s="99"/>
      <c r="P47" s="9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</row>
    <row r="48" spans="1:57" s="104" customFormat="1" ht="13.7" customHeight="1">
      <c r="A48" s="661"/>
      <c r="B48" s="62" t="s">
        <v>458</v>
      </c>
      <c r="C48" s="661"/>
      <c r="D48" s="122"/>
      <c r="E48" s="784">
        <v>6080729.2583366092</v>
      </c>
      <c r="F48" s="821">
        <f t="shared" si="5"/>
        <v>4377362.7332680095</v>
      </c>
      <c r="G48" s="621">
        <v>72676179.44142732</v>
      </c>
      <c r="H48" s="784">
        <v>65314281.553691469</v>
      </c>
      <c r="I48" s="784">
        <v>12703952.611217987</v>
      </c>
      <c r="J48" s="784">
        <v>11422783.981818831</v>
      </c>
      <c r="K48" s="784">
        <v>70124100.824606284</v>
      </c>
      <c r="L48" s="784">
        <v>64465569.461939119</v>
      </c>
      <c r="M48" s="99"/>
      <c r="N48" s="99"/>
      <c r="O48" s="99"/>
      <c r="P48" s="9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</row>
    <row r="49" spans="1:57" s="104" customFormat="1" ht="13.7" customHeight="1">
      <c r="A49" s="661"/>
      <c r="B49" s="62" t="s">
        <v>459</v>
      </c>
      <c r="C49" s="661"/>
      <c r="D49" s="122"/>
      <c r="E49" s="784">
        <v>3615219.3881791774</v>
      </c>
      <c r="F49" s="821">
        <f t="shared" si="5"/>
        <v>3699306.3411179688</v>
      </c>
      <c r="G49" s="621">
        <v>75179339.483062804</v>
      </c>
      <c r="H49" s="784">
        <v>68520412.654499248</v>
      </c>
      <c r="I49" s="784">
        <v>19765184.566632945</v>
      </c>
      <c r="J49" s="784">
        <v>16721477.126248578</v>
      </c>
      <c r="K49" s="784">
        <v>74475901.726931438</v>
      </c>
      <c r="L49" s="784">
        <v>67732887.945429102</v>
      </c>
      <c r="M49" s="99"/>
      <c r="N49" s="99"/>
      <c r="O49" s="99"/>
      <c r="P49" s="9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</row>
    <row r="50" spans="1:57" s="104" customFormat="1" ht="13.7" customHeight="1">
      <c r="A50" s="661"/>
      <c r="B50" s="62" t="s">
        <v>460</v>
      </c>
      <c r="C50" s="661"/>
      <c r="D50" s="122"/>
      <c r="E50" s="784">
        <v>8439559.925093526</v>
      </c>
      <c r="F50" s="821">
        <f t="shared" si="5"/>
        <v>7229758.6327490509</v>
      </c>
      <c r="G50" s="621">
        <v>131260179.07391223</v>
      </c>
      <c r="H50" s="784">
        <v>120369939.5665071</v>
      </c>
      <c r="I50" s="784">
        <v>59139939.929094464</v>
      </c>
      <c r="J50" s="784">
        <v>56689260.346782878</v>
      </c>
      <c r="K50" s="784">
        <v>128502018.68370664</v>
      </c>
      <c r="L50" s="784">
        <v>118821580.468646</v>
      </c>
      <c r="M50" s="99"/>
      <c r="N50" s="99"/>
      <c r="O50" s="99"/>
      <c r="P50" s="9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</row>
    <row r="51" spans="1:57" s="104" customFormat="1" ht="13.7" customHeight="1">
      <c r="A51" s="661"/>
      <c r="B51" s="62" t="s">
        <v>461</v>
      </c>
      <c r="C51" s="661"/>
      <c r="D51" s="122"/>
      <c r="E51" s="784">
        <v>2569539.0940365558</v>
      </c>
      <c r="F51" s="821">
        <f t="shared" si="5"/>
        <v>2632724.7845558748</v>
      </c>
      <c r="G51" s="621">
        <v>46444149.822810307</v>
      </c>
      <c r="H51" s="784">
        <v>43985950.815123476</v>
      </c>
      <c r="I51" s="784">
        <v>7760145.6841162862</v>
      </c>
      <c r="J51" s="784">
        <v>7871485.7704660119</v>
      </c>
      <c r="K51" s="784">
        <v>45945965.992545433</v>
      </c>
      <c r="L51" s="784">
        <v>43424581.294339284</v>
      </c>
      <c r="M51" s="99"/>
      <c r="N51" s="99"/>
      <c r="O51" s="99"/>
      <c r="P51" s="9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</row>
    <row r="52" spans="1:57" s="104" customFormat="1" ht="13.7" customHeight="1">
      <c r="A52" s="661"/>
      <c r="B52" s="62" t="s">
        <v>462</v>
      </c>
      <c r="C52" s="661"/>
      <c r="D52" s="122"/>
      <c r="E52" s="784">
        <v>3765223.8674743846</v>
      </c>
      <c r="F52" s="821">
        <f t="shared" si="5"/>
        <v>3619417.5056243911</v>
      </c>
      <c r="G52" s="621">
        <v>54090275.300700225</v>
      </c>
      <c r="H52" s="784">
        <v>50286255.93222487</v>
      </c>
      <c r="I52" s="784">
        <v>49929447.966999844</v>
      </c>
      <c r="J52" s="784">
        <v>49890652.465998888</v>
      </c>
      <c r="K52" s="784">
        <v>52693909.472428463</v>
      </c>
      <c r="L52" s="784">
        <v>49035696.465803117</v>
      </c>
      <c r="M52" s="99"/>
      <c r="N52" s="99"/>
      <c r="O52" s="99"/>
      <c r="P52" s="9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</row>
    <row r="53" spans="1:57" s="104" customFormat="1" ht="13.7" customHeight="1">
      <c r="A53" s="661"/>
      <c r="B53" s="62" t="s">
        <v>463</v>
      </c>
      <c r="C53" s="661"/>
      <c r="D53" s="122"/>
      <c r="E53" s="784">
        <v>12418631.532</v>
      </c>
      <c r="F53" s="821">
        <f t="shared" si="5"/>
        <v>10399843.284999996</v>
      </c>
      <c r="G53" s="621">
        <v>86037671.672000006</v>
      </c>
      <c r="H53" s="784">
        <v>76842096.295999989</v>
      </c>
      <c r="I53" s="784">
        <v>179433199.31900001</v>
      </c>
      <c r="J53" s="784">
        <v>182656255.47499999</v>
      </c>
      <c r="K53" s="784">
        <v>82831734.466999993</v>
      </c>
      <c r="L53" s="784">
        <v>75654947.338</v>
      </c>
      <c r="M53" s="99"/>
      <c r="N53" s="99"/>
      <c r="O53" s="99"/>
      <c r="P53" s="9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</row>
    <row r="54" spans="1:57" s="104" customFormat="1" ht="13.7" customHeight="1">
      <c r="A54" s="661"/>
      <c r="B54" s="62" t="s">
        <v>403</v>
      </c>
      <c r="C54" s="661"/>
      <c r="D54" s="122"/>
      <c r="E54" s="784">
        <v>3990278.3820000002</v>
      </c>
      <c r="F54" s="821">
        <f t="shared" si="5"/>
        <v>3479065.326000005</v>
      </c>
      <c r="G54" s="621">
        <v>62553369.309000008</v>
      </c>
      <c r="H54" s="784">
        <v>64635141.239000008</v>
      </c>
      <c r="I54" s="784">
        <v>51381155.792999998</v>
      </c>
      <c r="J54" s="784">
        <v>57453206.104999997</v>
      </c>
      <c r="K54" s="784">
        <v>61183145.567000009</v>
      </c>
      <c r="L54" s="784">
        <v>63776130.553000003</v>
      </c>
      <c r="M54" s="99"/>
      <c r="N54" s="99"/>
      <c r="O54" s="99"/>
      <c r="P54" s="9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</row>
    <row r="55" spans="1:57" s="104" customFormat="1" ht="13.7" customHeight="1">
      <c r="A55" s="1045" t="s">
        <v>15</v>
      </c>
      <c r="B55" s="1045"/>
      <c r="C55" s="1045"/>
      <c r="D55" s="2"/>
      <c r="E55" s="784"/>
      <c r="F55" s="784"/>
      <c r="G55" s="814"/>
      <c r="H55" s="784"/>
      <c r="I55" s="784"/>
      <c r="J55" s="784"/>
      <c r="K55" s="784"/>
      <c r="L55" s="784"/>
      <c r="M55" s="99"/>
      <c r="N55" s="99"/>
      <c r="O55" s="99"/>
      <c r="P55" s="9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</row>
    <row r="56" spans="1:57" s="104" customFormat="1" ht="13.7" customHeight="1">
      <c r="A56" s="108"/>
      <c r="B56" s="62" t="s">
        <v>455</v>
      </c>
      <c r="C56" s="108"/>
      <c r="D56" s="123"/>
      <c r="E56" s="784">
        <v>1301888.5923147148</v>
      </c>
      <c r="F56" s="821">
        <f t="shared" ref="F56:F65" si="6">K56-L56-I56+J56</f>
        <v>1245795.0608353612</v>
      </c>
      <c r="G56" s="621">
        <v>18459544.301284254</v>
      </c>
      <c r="H56" s="784">
        <v>16949136.652151771</v>
      </c>
      <c r="I56" s="784">
        <v>539474.76730147807</v>
      </c>
      <c r="J56" s="784">
        <v>330955.7104836966</v>
      </c>
      <c r="K56" s="784">
        <v>18369321.735645842</v>
      </c>
      <c r="L56" s="784">
        <v>16915007.617992699</v>
      </c>
      <c r="M56" s="99"/>
      <c r="N56" s="99"/>
      <c r="O56" s="99"/>
      <c r="P56" s="9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</row>
    <row r="57" spans="1:57" s="104" customFormat="1" ht="13.7" customHeight="1">
      <c r="A57" s="6"/>
      <c r="B57" s="62" t="s">
        <v>456</v>
      </c>
      <c r="C57" s="6"/>
      <c r="D57" s="2"/>
      <c r="E57" s="784">
        <v>1717552.6544856376</v>
      </c>
      <c r="F57" s="821">
        <f t="shared" si="6"/>
        <v>1737276.8097960982</v>
      </c>
      <c r="G57" s="621">
        <v>20869444.878432516</v>
      </c>
      <c r="H57" s="784">
        <v>19124248.725309644</v>
      </c>
      <c r="I57" s="784">
        <v>814513.51319120976</v>
      </c>
      <c r="J57" s="784">
        <v>786870.01455396519</v>
      </c>
      <c r="K57" s="784">
        <v>20828305.673464533</v>
      </c>
      <c r="L57" s="784">
        <v>19063385.36503119</v>
      </c>
      <c r="M57" s="99"/>
      <c r="N57" s="99"/>
      <c r="O57" s="99"/>
      <c r="P57" s="99"/>
    </row>
    <row r="58" spans="1:57" s="104" customFormat="1" ht="13.7" customHeight="1">
      <c r="A58" s="661"/>
      <c r="B58" s="62" t="s">
        <v>457</v>
      </c>
      <c r="C58" s="661"/>
      <c r="D58" s="122"/>
      <c r="E58" s="784">
        <v>1776675.7373425041</v>
      </c>
      <c r="F58" s="821">
        <f t="shared" si="6"/>
        <v>1879270.2359815096</v>
      </c>
      <c r="G58" s="621">
        <v>32355093.211076215</v>
      </c>
      <c r="H58" s="784">
        <v>30683093.469205163</v>
      </c>
      <c r="I58" s="784">
        <v>984769.63934480725</v>
      </c>
      <c r="J58" s="784">
        <v>1089445.6348162405</v>
      </c>
      <c r="K58" s="784">
        <v>32318620.308150087</v>
      </c>
      <c r="L58" s="784">
        <v>30544026.06764001</v>
      </c>
      <c r="M58" s="99"/>
      <c r="N58" s="99"/>
      <c r="O58" s="99"/>
      <c r="P58" s="9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</row>
    <row r="59" spans="1:57" s="104" customFormat="1" ht="13.7" customHeight="1">
      <c r="A59" s="661"/>
      <c r="B59" s="62" t="s">
        <v>458</v>
      </c>
      <c r="C59" s="661"/>
      <c r="D59" s="122"/>
      <c r="E59" s="784">
        <v>4022346.1655894378</v>
      </c>
      <c r="F59" s="821">
        <f t="shared" si="6"/>
        <v>4131022.1004687687</v>
      </c>
      <c r="G59" s="621">
        <v>54248682.766978741</v>
      </c>
      <c r="H59" s="784">
        <v>49410008.095323443</v>
      </c>
      <c r="I59" s="784">
        <v>6162184.2385085681</v>
      </c>
      <c r="J59" s="784">
        <v>5345855.7324426994</v>
      </c>
      <c r="K59" s="784">
        <v>54081976.473032832</v>
      </c>
      <c r="L59" s="784">
        <v>49134625.866498195</v>
      </c>
      <c r="M59" s="99"/>
      <c r="N59" s="99"/>
      <c r="O59" s="99"/>
      <c r="P59" s="9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</row>
    <row r="60" spans="1:57" s="104" customFormat="1" ht="13.7" customHeight="1">
      <c r="A60" s="661"/>
      <c r="B60" s="62" t="s">
        <v>459</v>
      </c>
      <c r="C60" s="661"/>
      <c r="D60" s="122"/>
      <c r="E60" s="784">
        <v>1263541.6473101275</v>
      </c>
      <c r="F60" s="821">
        <f t="shared" si="6"/>
        <v>1321852.2428102484</v>
      </c>
      <c r="G60" s="621">
        <v>43758831.609871008</v>
      </c>
      <c r="H60" s="784">
        <v>41923622.838686213</v>
      </c>
      <c r="I60" s="784">
        <v>6165302.5070214849</v>
      </c>
      <c r="J60" s="784">
        <v>5593635.3831468271</v>
      </c>
      <c r="K60" s="784">
        <v>43317037.869832531</v>
      </c>
      <c r="L60" s="784">
        <v>41423518.503147624</v>
      </c>
      <c r="M60" s="99"/>
      <c r="N60" s="99"/>
      <c r="O60" s="99"/>
      <c r="P60" s="9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</row>
    <row r="61" spans="1:57" s="104" customFormat="1" ht="13.7" customHeight="1">
      <c r="A61" s="661"/>
      <c r="B61" s="62" t="s">
        <v>460</v>
      </c>
      <c r="C61" s="661"/>
      <c r="D61" s="122"/>
      <c r="E61" s="784">
        <v>4524732.9638680322</v>
      </c>
      <c r="F61" s="821">
        <f t="shared" si="6"/>
        <v>4841556.4696727823</v>
      </c>
      <c r="G61" s="621">
        <v>93351890.133366689</v>
      </c>
      <c r="H61" s="784">
        <v>89602002.488111123</v>
      </c>
      <c r="I61" s="784">
        <v>12806554.090862961</v>
      </c>
      <c r="J61" s="784">
        <v>13581399.409475327</v>
      </c>
      <c r="K61" s="784">
        <v>92446180.231094509</v>
      </c>
      <c r="L61" s="784">
        <v>88379469.080034092</v>
      </c>
      <c r="M61" s="99"/>
      <c r="N61" s="99"/>
      <c r="O61" s="99"/>
      <c r="P61" s="9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</row>
    <row r="62" spans="1:57" s="104" customFormat="1" ht="13.7" customHeight="1">
      <c r="A62" s="661"/>
      <c r="B62" s="62" t="s">
        <v>461</v>
      </c>
      <c r="C62" s="661"/>
      <c r="D62" s="122"/>
      <c r="E62" s="784">
        <v>2269851.7400198015</v>
      </c>
      <c r="F62" s="821">
        <f t="shared" si="6"/>
        <v>2013809.4304225612</v>
      </c>
      <c r="G62" s="621">
        <v>42129012.372311704</v>
      </c>
      <c r="H62" s="784">
        <v>40202853.520405389</v>
      </c>
      <c r="I62" s="784">
        <v>13814562.02665261</v>
      </c>
      <c r="J62" s="784">
        <v>14158254.914766073</v>
      </c>
      <c r="K62" s="784">
        <v>41485981.013367958</v>
      </c>
      <c r="L62" s="784">
        <v>39815864.47105886</v>
      </c>
      <c r="M62" s="99"/>
      <c r="N62" s="99"/>
      <c r="O62" s="99"/>
      <c r="P62" s="9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</row>
    <row r="63" spans="1:57" s="104" customFormat="1" ht="13.7" customHeight="1">
      <c r="A63" s="661"/>
      <c r="B63" s="62" t="s">
        <v>462</v>
      </c>
      <c r="C63" s="661"/>
      <c r="D63" s="122"/>
      <c r="E63" s="784">
        <v>3192887.0051303059</v>
      </c>
      <c r="F63" s="821">
        <f t="shared" si="6"/>
        <v>2675239.7708727345</v>
      </c>
      <c r="G63" s="621">
        <v>53774172.213073656</v>
      </c>
      <c r="H63" s="784">
        <v>49360630.599939071</v>
      </c>
      <c r="I63" s="784">
        <v>20330650.262042817</v>
      </c>
      <c r="J63" s="784">
        <v>19109995.654038545</v>
      </c>
      <c r="K63" s="784">
        <v>52526607.243782356</v>
      </c>
      <c r="L63" s="784">
        <v>48630712.86490535</v>
      </c>
      <c r="M63" s="99"/>
      <c r="N63" s="99"/>
      <c r="O63" s="99"/>
      <c r="P63" s="9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</row>
    <row r="64" spans="1:57" s="104" customFormat="1" ht="13.7" customHeight="1">
      <c r="A64" s="661"/>
      <c r="B64" s="62" t="s">
        <v>463</v>
      </c>
      <c r="C64" s="661"/>
      <c r="D64" s="122"/>
      <c r="E64" s="784">
        <v>4432180.8582229186</v>
      </c>
      <c r="F64" s="821">
        <f t="shared" si="6"/>
        <v>2740562.4136138409</v>
      </c>
      <c r="G64" s="621">
        <v>81353998.988344207</v>
      </c>
      <c r="H64" s="784">
        <v>70146387.412971318</v>
      </c>
      <c r="I64" s="784">
        <v>78366416.825962767</v>
      </c>
      <c r="J64" s="784">
        <v>71590986.108812779</v>
      </c>
      <c r="K64" s="784">
        <v>78294254.368070483</v>
      </c>
      <c r="L64" s="784">
        <v>68778261.237306654</v>
      </c>
      <c r="M64" s="99"/>
      <c r="N64" s="99"/>
      <c r="O64" s="99"/>
      <c r="P64" s="9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</row>
    <row r="65" spans="1:13" ht="13.7" customHeight="1" thickBot="1">
      <c r="A65" s="662"/>
      <c r="B65" s="63" t="s">
        <v>403</v>
      </c>
      <c r="C65" s="662"/>
      <c r="D65" s="124"/>
      <c r="E65" s="862">
        <v>16747412.297410246</v>
      </c>
      <c r="F65" s="825">
        <f t="shared" si="6"/>
        <v>12819843.113820463</v>
      </c>
      <c r="G65" s="623">
        <v>158017476.80892307</v>
      </c>
      <c r="H65" s="623">
        <v>151510831.44951281</v>
      </c>
      <c r="I65" s="623">
        <v>254039599.42599997</v>
      </c>
      <c r="J65" s="623">
        <v>264280366.36399996</v>
      </c>
      <c r="K65" s="623">
        <v>150891682.20499995</v>
      </c>
      <c r="L65" s="623">
        <v>148312606.02917948</v>
      </c>
      <c r="M65" s="100"/>
    </row>
    <row r="66" spans="1:13" s="197" customFormat="1" ht="13.7" customHeight="1">
      <c r="A66" s="1208" t="s">
        <v>1241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</row>
    <row r="67" spans="1:13" s="104" customFormat="1" ht="15">
      <c r="A67" s="881" t="s">
        <v>322</v>
      </c>
      <c r="B67" s="165"/>
      <c r="C67" s="165"/>
      <c r="D67" s="882"/>
      <c r="E67" s="165"/>
      <c r="F67" s="165"/>
      <c r="G67" s="165"/>
      <c r="H67" s="165"/>
      <c r="I67" s="166"/>
      <c r="J67" s="166"/>
      <c r="K67" s="166"/>
      <c r="L67" s="165"/>
    </row>
  </sheetData>
  <mergeCells count="34">
    <mergeCell ref="I3:I5"/>
    <mergeCell ref="F3:F5"/>
    <mergeCell ref="A23:C23"/>
    <mergeCell ref="A25:C25"/>
    <mergeCell ref="A66:L66"/>
    <mergeCell ref="A3:C5"/>
    <mergeCell ref="A6:C6"/>
    <mergeCell ref="A7:C7"/>
    <mergeCell ref="A12:C12"/>
    <mergeCell ref="J3:J5"/>
    <mergeCell ref="K3:K5"/>
    <mergeCell ref="A9:C9"/>
    <mergeCell ref="A8:C8"/>
    <mergeCell ref="A14:C14"/>
    <mergeCell ref="L3:L5"/>
    <mergeCell ref="E3:E5"/>
    <mergeCell ref="G3:G5"/>
    <mergeCell ref="H3:H5"/>
    <mergeCell ref="A11:C11"/>
    <mergeCell ref="A10:C10"/>
    <mergeCell ref="A21:C21"/>
    <mergeCell ref="A44:C44"/>
    <mergeCell ref="A55:C55"/>
    <mergeCell ref="A13:C13"/>
    <mergeCell ref="A16:C16"/>
    <mergeCell ref="A15:C15"/>
    <mergeCell ref="A26:C26"/>
    <mergeCell ref="A18:C18"/>
    <mergeCell ref="A20:C20"/>
    <mergeCell ref="A19:C19"/>
    <mergeCell ref="A33:C33"/>
    <mergeCell ref="A17:C17"/>
    <mergeCell ref="A22:C22"/>
    <mergeCell ref="A24:C2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64"/>
  <sheetViews>
    <sheetView view="pageBreakPreview" topLeftCell="K1" zoomScaleNormal="75" zoomScaleSheetLayoutView="10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8" width="16.140625" style="758" customWidth="1"/>
    <col min="9" max="9" width="15.28515625" style="758" customWidth="1"/>
    <col min="10" max="10" width="15.28515625" style="761" customWidth="1"/>
    <col min="11" max="13" width="15.28515625" style="758" customWidth="1"/>
    <col min="14" max="14" width="15.28515625" style="761" customWidth="1"/>
    <col min="15" max="15" width="2.28515625" style="144" customWidth="1"/>
    <col min="16" max="16" width="18.7109375" style="144" customWidth="1"/>
    <col min="17" max="17" width="2.28515625" style="144" customWidth="1"/>
    <col min="18" max="18" width="1.7109375" style="145" customWidth="1"/>
    <col min="19" max="19" width="12.5703125" style="145" customWidth="1"/>
    <col min="20" max="20" width="13.28515625" style="758" customWidth="1"/>
    <col min="21" max="21" width="11.7109375" style="758" customWidth="1"/>
    <col min="22" max="22" width="12.5703125" style="758" customWidth="1"/>
    <col min="23" max="23" width="12.7109375" style="758" customWidth="1"/>
    <col min="24" max="28" width="18.28515625" style="758" customWidth="1"/>
    <col min="29" max="29" width="9.140625" style="758"/>
    <col min="30" max="31" width="16.85546875" style="758" bestFit="1" customWidth="1"/>
    <col min="32" max="36" width="17.85546875" style="758" bestFit="1" customWidth="1"/>
    <col min="37" max="37" width="16.7109375" style="758" bestFit="1" customWidth="1"/>
    <col min="38" max="38" width="17.85546875" style="758" bestFit="1" customWidth="1"/>
    <col min="39" max="42" width="9.140625" style="758"/>
    <col min="43" max="49" width="17.85546875" style="758" bestFit="1" customWidth="1"/>
    <col min="50" max="51" width="14" style="758" bestFit="1" customWidth="1"/>
    <col min="52" max="16384" width="9.140625" style="758"/>
  </cols>
  <sheetData>
    <row r="1" spans="1:51" s="129" customFormat="1" ht="35.1" customHeight="1">
      <c r="A1" s="1179" t="s">
        <v>531</v>
      </c>
      <c r="B1" s="1179"/>
      <c r="C1" s="1179"/>
      <c r="D1" s="1179"/>
      <c r="E1" s="1179"/>
      <c r="F1" s="1179"/>
      <c r="G1" s="1179"/>
      <c r="H1" s="1179"/>
      <c r="I1" s="1220" t="s">
        <v>303</v>
      </c>
      <c r="J1" s="1220"/>
      <c r="K1" s="1220"/>
      <c r="L1" s="1220"/>
      <c r="M1" s="1220"/>
      <c r="N1" s="1220"/>
      <c r="O1" s="1179" t="s">
        <v>531</v>
      </c>
      <c r="P1" s="1179"/>
      <c r="Q1" s="1179"/>
      <c r="R1" s="1179"/>
      <c r="S1" s="1179"/>
      <c r="T1" s="1179"/>
      <c r="U1" s="1179"/>
      <c r="V1" s="1179"/>
      <c r="W1" s="1179"/>
      <c r="X1" s="1180" t="s">
        <v>304</v>
      </c>
      <c r="Y1" s="1180"/>
      <c r="Z1" s="1180"/>
      <c r="AA1" s="1180"/>
      <c r="AB1" s="1180"/>
    </row>
    <row r="2" spans="1:51" ht="12.95" customHeight="1" thickBot="1">
      <c r="A2" s="758"/>
      <c r="B2" s="130"/>
      <c r="C2" s="130"/>
      <c r="D2" s="866"/>
      <c r="E2" s="757"/>
      <c r="F2" s="757"/>
      <c r="G2" s="757"/>
      <c r="H2" s="757"/>
      <c r="I2" s="757"/>
      <c r="J2" s="757"/>
      <c r="K2" s="757"/>
      <c r="L2" s="757"/>
      <c r="M2" s="757"/>
      <c r="N2" s="184" t="s">
        <v>323</v>
      </c>
      <c r="O2" s="758"/>
      <c r="P2" s="130"/>
      <c r="Q2" s="130"/>
      <c r="R2" s="866"/>
      <c r="S2" s="866"/>
      <c r="T2" s="757"/>
      <c r="U2" s="184"/>
      <c r="V2" s="757"/>
      <c r="W2" s="757"/>
      <c r="X2" s="757"/>
      <c r="Y2" s="757"/>
      <c r="Z2" s="757"/>
      <c r="AA2" s="757"/>
      <c r="AB2" s="184" t="s">
        <v>323</v>
      </c>
    </row>
    <row r="3" spans="1:51" ht="15" customHeight="1">
      <c r="A3" s="1099" t="s">
        <v>18</v>
      </c>
      <c r="B3" s="1099"/>
      <c r="C3" s="1099"/>
      <c r="D3" s="663"/>
      <c r="E3" s="1148" t="s">
        <v>68</v>
      </c>
      <c r="F3" s="1221" t="s">
        <v>206</v>
      </c>
      <c r="G3" s="1222"/>
      <c r="H3" s="1222"/>
      <c r="I3" s="1222"/>
      <c r="J3" s="1222"/>
      <c r="K3" s="1222"/>
      <c r="L3" s="1222"/>
      <c r="M3" s="1222"/>
      <c r="N3" s="1222"/>
      <c r="O3" s="1099" t="s">
        <v>18</v>
      </c>
      <c r="P3" s="1099"/>
      <c r="Q3" s="1099"/>
      <c r="R3" s="663"/>
      <c r="S3" s="1210" t="s">
        <v>207</v>
      </c>
      <c r="T3" s="1211"/>
      <c r="U3" s="1211"/>
      <c r="V3" s="1211"/>
      <c r="W3" s="1211"/>
      <c r="X3" s="1211"/>
      <c r="Y3" s="1212"/>
      <c r="Z3" s="19" t="s">
        <v>1233</v>
      </c>
      <c r="AA3" s="19"/>
      <c r="AB3" s="20"/>
    </row>
    <row r="4" spans="1:51" ht="15" customHeight="1">
      <c r="A4" s="1100"/>
      <c r="B4" s="1100"/>
      <c r="C4" s="1100"/>
      <c r="D4" s="664"/>
      <c r="E4" s="1156"/>
      <c r="F4" s="1105" t="s">
        <v>184</v>
      </c>
      <c r="G4" s="1223" t="s">
        <v>208</v>
      </c>
      <c r="H4" s="1224"/>
      <c r="I4" s="1224"/>
      <c r="J4" s="1224"/>
      <c r="K4" s="1224"/>
      <c r="L4" s="1224"/>
      <c r="M4" s="1224"/>
      <c r="N4" s="1225"/>
      <c r="O4" s="1100"/>
      <c r="P4" s="1100"/>
      <c r="Q4" s="1100"/>
      <c r="R4" s="664"/>
      <c r="S4" s="1213" t="s">
        <v>209</v>
      </c>
      <c r="T4" s="1214"/>
      <c r="U4" s="1214"/>
      <c r="V4" s="1214"/>
      <c r="W4" s="1214"/>
      <c r="X4" s="1214"/>
      <c r="Y4" s="1215"/>
      <c r="Z4" s="1194" t="s">
        <v>184</v>
      </c>
      <c r="AA4" s="1194" t="s">
        <v>1097</v>
      </c>
      <c r="AB4" s="1197" t="s">
        <v>1098</v>
      </c>
    </row>
    <row r="5" spans="1:51" ht="15" customHeight="1">
      <c r="A5" s="1100"/>
      <c r="B5" s="1100"/>
      <c r="C5" s="1100"/>
      <c r="D5" s="664"/>
      <c r="E5" s="1156"/>
      <c r="F5" s="1105"/>
      <c r="G5" s="1194" t="s">
        <v>61</v>
      </c>
      <c r="H5" s="1194" t="s">
        <v>212</v>
      </c>
      <c r="I5" s="1198" t="s">
        <v>213</v>
      </c>
      <c r="J5" s="1194" t="s">
        <v>214</v>
      </c>
      <c r="K5" s="1194" t="s">
        <v>166</v>
      </c>
      <c r="L5" s="1194" t="s">
        <v>215</v>
      </c>
      <c r="M5" s="1194" t="s">
        <v>216</v>
      </c>
      <c r="N5" s="1194" t="s">
        <v>217</v>
      </c>
      <c r="O5" s="1100"/>
      <c r="P5" s="1100"/>
      <c r="Q5" s="1100"/>
      <c r="R5" s="664"/>
      <c r="S5" s="1198" t="s">
        <v>61</v>
      </c>
      <c r="T5" s="1194" t="s">
        <v>156</v>
      </c>
      <c r="U5" s="1194" t="s">
        <v>218</v>
      </c>
      <c r="V5" s="1194" t="s">
        <v>219</v>
      </c>
      <c r="W5" s="1198" t="s">
        <v>220</v>
      </c>
      <c r="X5" s="1194" t="s">
        <v>221</v>
      </c>
      <c r="Y5" s="1194" t="s">
        <v>222</v>
      </c>
      <c r="Z5" s="1218"/>
      <c r="AA5" s="1218"/>
      <c r="AB5" s="1216"/>
    </row>
    <row r="6" spans="1:51" ht="48.75" customHeight="1">
      <c r="A6" s="1101"/>
      <c r="B6" s="1101"/>
      <c r="C6" s="1101"/>
      <c r="D6" s="666"/>
      <c r="E6" s="1157"/>
      <c r="F6" s="1107"/>
      <c r="G6" s="1157"/>
      <c r="H6" s="1157"/>
      <c r="I6" s="1107"/>
      <c r="J6" s="1157"/>
      <c r="K6" s="1157"/>
      <c r="L6" s="1157"/>
      <c r="M6" s="1157"/>
      <c r="N6" s="1157"/>
      <c r="O6" s="1101"/>
      <c r="P6" s="1101"/>
      <c r="Q6" s="1101"/>
      <c r="R6" s="666"/>
      <c r="S6" s="1107"/>
      <c r="T6" s="1157"/>
      <c r="U6" s="1157"/>
      <c r="V6" s="1157"/>
      <c r="W6" s="1107"/>
      <c r="X6" s="1157"/>
      <c r="Y6" s="1157"/>
      <c r="Z6" s="1219"/>
      <c r="AA6" s="1219"/>
      <c r="AB6" s="1217"/>
    </row>
    <row r="7" spans="1:51" s="194" customFormat="1" ht="24.6" hidden="1" customHeight="1">
      <c r="A7" s="1111" t="s">
        <v>779</v>
      </c>
      <c r="B7" s="1111"/>
      <c r="C7" s="1111"/>
      <c r="D7" s="18"/>
      <c r="E7" s="135">
        <v>526282949</v>
      </c>
      <c r="F7" s="136">
        <v>504890838</v>
      </c>
      <c r="G7" s="50">
        <f t="shared" ref="G7:G12" si="0">SUM(H7:N7)</f>
        <v>450942031</v>
      </c>
      <c r="H7" s="136">
        <v>297312785</v>
      </c>
      <c r="I7" s="136">
        <v>105258817</v>
      </c>
      <c r="J7" s="136">
        <v>3810330</v>
      </c>
      <c r="K7" s="136">
        <v>4500331</v>
      </c>
      <c r="L7" s="136">
        <v>745121</v>
      </c>
      <c r="M7" s="136">
        <v>4245851</v>
      </c>
      <c r="N7" s="136">
        <v>35068796</v>
      </c>
      <c r="O7" s="1111" t="s">
        <v>779</v>
      </c>
      <c r="P7" s="1111"/>
      <c r="Q7" s="1111"/>
      <c r="R7" s="18"/>
      <c r="S7" s="50">
        <f t="shared" ref="S7:S12" si="1">SUM(T7:Y7)</f>
        <v>49541286</v>
      </c>
      <c r="T7" s="135">
        <v>24732641</v>
      </c>
      <c r="U7" s="136">
        <v>1353167</v>
      </c>
      <c r="V7" s="136">
        <v>1553881</v>
      </c>
      <c r="W7" s="136">
        <v>3151268</v>
      </c>
      <c r="X7" s="136">
        <v>1751100</v>
      </c>
      <c r="Y7" s="136">
        <v>16999229</v>
      </c>
      <c r="Z7" s="136">
        <v>21392111</v>
      </c>
      <c r="AA7" s="136">
        <v>11251746</v>
      </c>
      <c r="AB7" s="136">
        <v>10140365</v>
      </c>
    </row>
    <row r="8" spans="1:51" s="194" customFormat="1" ht="24.6" hidden="1" customHeight="1">
      <c r="A8" s="1112" t="s">
        <v>780</v>
      </c>
      <c r="B8" s="1112"/>
      <c r="C8" s="1112"/>
      <c r="D8" s="18"/>
      <c r="E8" s="138">
        <v>500259936.87579286</v>
      </c>
      <c r="F8" s="139">
        <v>468440044.70421875</v>
      </c>
      <c r="G8" s="50">
        <f t="shared" si="0"/>
        <v>418609284.14764512</v>
      </c>
      <c r="H8" s="139">
        <v>255463872.03214708</v>
      </c>
      <c r="I8" s="139">
        <v>95398874.19872877</v>
      </c>
      <c r="J8" s="139">
        <v>1543510.0786830864</v>
      </c>
      <c r="K8" s="139">
        <v>3606197.8578925608</v>
      </c>
      <c r="L8" s="139">
        <v>742245.18016339734</v>
      </c>
      <c r="M8" s="139">
        <v>4358271.3518481841</v>
      </c>
      <c r="N8" s="139">
        <v>57496313.448182054</v>
      </c>
      <c r="O8" s="1112" t="s">
        <v>780</v>
      </c>
      <c r="P8" s="1112"/>
      <c r="Q8" s="1112"/>
      <c r="R8" s="18"/>
      <c r="S8" s="50">
        <f t="shared" si="1"/>
        <v>44951966.544361331</v>
      </c>
      <c r="T8" s="138">
        <v>22994687.799438879</v>
      </c>
      <c r="U8" s="139">
        <v>1218807.477969009</v>
      </c>
      <c r="V8" s="139">
        <v>1464609.0822741014</v>
      </c>
      <c r="W8" s="139">
        <v>2707873.6993029877</v>
      </c>
      <c r="X8" s="139">
        <v>2435916.673869262</v>
      </c>
      <c r="Y8" s="139">
        <v>14130071.811507091</v>
      </c>
      <c r="Z8" s="139">
        <v>31819892.171573572</v>
      </c>
      <c r="AA8" s="139">
        <v>16282523.782206509</v>
      </c>
      <c r="AB8" s="139">
        <v>15537368.389367055</v>
      </c>
    </row>
    <row r="9" spans="1:51" s="194" customFormat="1" ht="24.6" hidden="1" customHeight="1">
      <c r="A9" s="1112" t="s">
        <v>1202</v>
      </c>
      <c r="B9" s="1112"/>
      <c r="C9" s="1112"/>
      <c r="D9" s="18"/>
      <c r="E9" s="138">
        <v>489213132</v>
      </c>
      <c r="F9" s="139">
        <v>474061931</v>
      </c>
      <c r="G9" s="50">
        <f t="shared" si="0"/>
        <v>418765000.93499964</v>
      </c>
      <c r="H9" s="139">
        <v>314489922</v>
      </c>
      <c r="I9" s="139">
        <v>70638374.57499966</v>
      </c>
      <c r="J9" s="139">
        <v>2007705</v>
      </c>
      <c r="K9" s="139">
        <v>2739490</v>
      </c>
      <c r="L9" s="139">
        <v>757235.4</v>
      </c>
      <c r="M9" s="139">
        <v>3093962.9599999809</v>
      </c>
      <c r="N9" s="139">
        <v>25038311</v>
      </c>
      <c r="O9" s="1112" t="s">
        <v>1202</v>
      </c>
      <c r="P9" s="1112"/>
      <c r="Q9" s="1112"/>
      <c r="R9" s="18"/>
      <c r="S9" s="50">
        <f t="shared" si="1"/>
        <v>51064299.102000073</v>
      </c>
      <c r="T9" s="138">
        <v>19566590.462000091</v>
      </c>
      <c r="U9" s="139">
        <v>1482722</v>
      </c>
      <c r="V9" s="139">
        <v>1432899.5999999847</v>
      </c>
      <c r="W9" s="139">
        <v>1977322.0399999938</v>
      </c>
      <c r="X9" s="139">
        <v>1399344</v>
      </c>
      <c r="Y9" s="139">
        <v>25205421</v>
      </c>
      <c r="Z9" s="139">
        <v>15151201</v>
      </c>
      <c r="AA9" s="139">
        <v>9505513</v>
      </c>
      <c r="AB9" s="139">
        <v>5645688</v>
      </c>
    </row>
    <row r="10" spans="1:51" s="194" customFormat="1" ht="19.5" hidden="1" customHeight="1">
      <c r="A10" s="1112" t="s">
        <v>1203</v>
      </c>
      <c r="B10" s="1112"/>
      <c r="C10" s="1112"/>
      <c r="D10" s="18"/>
      <c r="E10" s="139">
        <v>419108300.79884535</v>
      </c>
      <c r="F10" s="139">
        <v>396649042.59909409</v>
      </c>
      <c r="G10" s="50">
        <f t="shared" si="0"/>
        <v>353495935.61890829</v>
      </c>
      <c r="H10" s="139">
        <v>215267322.94458571</v>
      </c>
      <c r="I10" s="139">
        <v>67969049.190299273</v>
      </c>
      <c r="J10" s="139">
        <v>3857663.2927012201</v>
      </c>
      <c r="K10" s="139">
        <v>3184074.4645790067</v>
      </c>
      <c r="L10" s="139">
        <v>827061.19027196267</v>
      </c>
      <c r="M10" s="139">
        <v>4500239.4232014809</v>
      </c>
      <c r="N10" s="139">
        <v>57890525.113269642</v>
      </c>
      <c r="O10" s="1112" t="s">
        <v>1203</v>
      </c>
      <c r="P10" s="1112"/>
      <c r="Q10" s="1112"/>
      <c r="R10" s="18"/>
      <c r="S10" s="50">
        <f t="shared" si="1"/>
        <v>43153106.980185494</v>
      </c>
      <c r="T10" s="138">
        <v>23381225.458153117</v>
      </c>
      <c r="U10" s="139">
        <v>1022340.2123323941</v>
      </c>
      <c r="V10" s="139">
        <v>1363659.7286403633</v>
      </c>
      <c r="W10" s="139">
        <v>2633047.989027027</v>
      </c>
      <c r="X10" s="139">
        <v>3447618.1337923533</v>
      </c>
      <c r="Y10" s="139">
        <v>11305215.458240237</v>
      </c>
      <c r="Z10" s="139">
        <v>22459258.199751787</v>
      </c>
      <c r="AA10" s="139">
        <v>8628724.2359048557</v>
      </c>
      <c r="AB10" s="139">
        <v>13830533.963846939</v>
      </c>
    </row>
    <row r="11" spans="1:51" s="194" customFormat="1" ht="19.5" hidden="1" customHeight="1">
      <c r="A11" s="1112" t="s">
        <v>1204</v>
      </c>
      <c r="B11" s="1112"/>
      <c r="C11" s="1112"/>
      <c r="D11" s="18"/>
      <c r="E11" s="138">
        <v>476703908.25929618</v>
      </c>
      <c r="F11" s="139">
        <v>456720129.96827769</v>
      </c>
      <c r="G11" s="50">
        <f t="shared" si="0"/>
        <v>413956937.12728733</v>
      </c>
      <c r="H11" s="139">
        <v>262428581.17396924</v>
      </c>
      <c r="I11" s="139">
        <v>77367533.54695791</v>
      </c>
      <c r="J11" s="139">
        <v>2216923.5168294827</v>
      </c>
      <c r="K11" s="139">
        <v>4139916.9677333706</v>
      </c>
      <c r="L11" s="139">
        <v>996936.72449556203</v>
      </c>
      <c r="M11" s="139">
        <v>4194601.4945782684</v>
      </c>
      <c r="N11" s="139">
        <v>62612443.702723511</v>
      </c>
      <c r="O11" s="1112" t="s">
        <v>1204</v>
      </c>
      <c r="P11" s="1112"/>
      <c r="Q11" s="1112"/>
      <c r="R11" s="18"/>
      <c r="S11" s="50">
        <f t="shared" si="1"/>
        <v>42763192.840989754</v>
      </c>
      <c r="T11" s="138">
        <v>23406249.541655455</v>
      </c>
      <c r="U11" s="139">
        <v>1069721.2877072636</v>
      </c>
      <c r="V11" s="139">
        <v>1415644.1527868828</v>
      </c>
      <c r="W11" s="139">
        <v>2531503.2865837179</v>
      </c>
      <c r="X11" s="139">
        <v>2135758.3300581598</v>
      </c>
      <c r="Y11" s="139">
        <v>12204316.242198268</v>
      </c>
      <c r="Z11" s="139">
        <v>19983778.291019205</v>
      </c>
      <c r="AA11" s="139">
        <v>7603973.8304292941</v>
      </c>
      <c r="AB11" s="139">
        <v>12379804.460589908</v>
      </c>
    </row>
    <row r="12" spans="1:51" s="114" customFormat="1" ht="15" hidden="1" customHeight="1">
      <c r="A12" s="1045" t="s">
        <v>1205</v>
      </c>
      <c r="B12" s="1045"/>
      <c r="C12" s="1045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045" t="s">
        <v>1205</v>
      </c>
      <c r="P12" s="1045"/>
      <c r="Q12" s="1045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14">
        <f>SUM(E12:E13,E15)</f>
        <v>1580226551.1417046</v>
      </c>
      <c r="AE12" s="114">
        <f>SUM(F12:F13,F15)</f>
        <v>1535892571.3768282</v>
      </c>
      <c r="AF12" s="114">
        <f t="shared" ref="AF12:AL12" si="2">SUM(H12:H13,H15)</f>
        <v>918053267.019714</v>
      </c>
      <c r="AG12" s="114">
        <f t="shared" si="2"/>
        <v>227510501.51419836</v>
      </c>
      <c r="AH12" s="114">
        <f t="shared" si="2"/>
        <v>12858708.554368041</v>
      </c>
      <c r="AI12" s="114">
        <f t="shared" si="2"/>
        <v>13129323.752078187</v>
      </c>
      <c r="AJ12" s="114">
        <f t="shared" si="2"/>
        <v>3165690.0117851356</v>
      </c>
      <c r="AK12" s="114">
        <f t="shared" si="2"/>
        <v>13066330.750762198</v>
      </c>
      <c r="AL12" s="114">
        <f t="shared" si="2"/>
        <v>213814930.86886868</v>
      </c>
      <c r="AQ12" s="114">
        <f t="shared" ref="AQ12:AY12" si="3">SUM(T12:T13,T15)</f>
        <v>69802896.541762799</v>
      </c>
      <c r="AR12" s="114">
        <f t="shared" si="3"/>
        <v>4031314.450981182</v>
      </c>
      <c r="AS12" s="114">
        <f t="shared" si="3"/>
        <v>3985868.7206461243</v>
      </c>
      <c r="AT12" s="114">
        <f t="shared" si="3"/>
        <v>6146197.990224719</v>
      </c>
      <c r="AU12" s="114">
        <f t="shared" si="3"/>
        <v>3668893.9939420098</v>
      </c>
      <c r="AV12" s="114">
        <f t="shared" si="3"/>
        <v>46658647.207494326</v>
      </c>
      <c r="AW12" s="114">
        <f t="shared" si="3"/>
        <v>44333979.764877379</v>
      </c>
      <c r="AX12" s="114">
        <f t="shared" si="3"/>
        <v>16846309.30842014</v>
      </c>
      <c r="AY12" s="114">
        <f t="shared" si="3"/>
        <v>27487670.45645725</v>
      </c>
    </row>
    <row r="13" spans="1:51" s="194" customFormat="1" ht="19.5" hidden="1" customHeight="1">
      <c r="A13" s="1112" t="s">
        <v>1206</v>
      </c>
      <c r="B13" s="1112"/>
      <c r="C13" s="1112"/>
      <c r="D13" s="18"/>
      <c r="E13" s="50">
        <v>529763432.86957943</v>
      </c>
      <c r="F13" s="50">
        <v>512695022.82086575</v>
      </c>
      <c r="G13" s="50">
        <f t="shared" ref="G13:G19" si="4">SUM(H13:N13)</f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112" t="s">
        <v>1206</v>
      </c>
      <c r="P13" s="1112"/>
      <c r="Q13" s="1112"/>
      <c r="R13" s="18"/>
      <c r="S13" s="50">
        <f t="shared" ref="S13:S19" si="5">SUM(T13:Y13)</f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E13" s="194">
        <f>AE12/AD12</f>
        <v>0.97194454191847024</v>
      </c>
      <c r="AF13" s="867">
        <f t="shared" ref="AF13:AL13" si="6">AF12/$AE$12</f>
        <v>0.59773273478153399</v>
      </c>
      <c r="AG13" s="867">
        <f t="shared" si="6"/>
        <v>0.14812917632009245</v>
      </c>
      <c r="AH13" s="867">
        <f t="shared" si="6"/>
        <v>8.3721406001990382E-3</v>
      </c>
      <c r="AI13" s="867">
        <f t="shared" si="6"/>
        <v>8.5483346926462436E-3</v>
      </c>
      <c r="AJ13" s="867">
        <f t="shared" si="6"/>
        <v>2.0611402586232313E-3</v>
      </c>
      <c r="AK13" s="867">
        <f t="shared" si="6"/>
        <v>8.5073207555454739E-3</v>
      </c>
      <c r="AL13" s="867">
        <f t="shared" si="6"/>
        <v>0.13921216552092405</v>
      </c>
      <c r="AM13" s="867"/>
      <c r="AN13" s="867"/>
      <c r="AO13" s="867"/>
      <c r="AP13" s="867"/>
      <c r="AQ13" s="867">
        <f t="shared" ref="AQ13:AV13" si="7">AQ12/$AE$12</f>
        <v>4.5447772743108607E-2</v>
      </c>
      <c r="AR13" s="867">
        <f t="shared" si="7"/>
        <v>2.62473725448608E-3</v>
      </c>
      <c r="AS13" s="867">
        <f t="shared" si="7"/>
        <v>2.5951481209867764E-3</v>
      </c>
      <c r="AT13" s="867">
        <f t="shared" si="7"/>
        <v>4.001710864917493E-3</v>
      </c>
      <c r="AU13" s="867">
        <f t="shared" si="7"/>
        <v>2.3887699324263833E-3</v>
      </c>
      <c r="AV13" s="867">
        <f t="shared" si="7"/>
        <v>3.0378848154508534E-2</v>
      </c>
      <c r="AW13" s="867">
        <f>AW12/AD12</f>
        <v>2.8055458081530357E-2</v>
      </c>
    </row>
    <row r="14" spans="1:51" s="194" customFormat="1" ht="18" hidden="1" customHeight="1">
      <c r="A14" s="1112" t="s">
        <v>1207</v>
      </c>
      <c r="B14" s="1112"/>
      <c r="C14" s="1112"/>
      <c r="D14" s="18"/>
      <c r="E14" s="50">
        <v>536794692.29690802</v>
      </c>
      <c r="F14" s="50">
        <v>521734671.30878443</v>
      </c>
      <c r="G14" s="50">
        <f t="shared" si="4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112" t="s">
        <v>1207</v>
      </c>
      <c r="P14" s="1112"/>
      <c r="Q14" s="1112"/>
      <c r="R14" s="18"/>
      <c r="S14" s="50">
        <f t="shared" si="5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867"/>
    </row>
    <row r="15" spans="1:51" s="194" customFormat="1" ht="18" hidden="1" customHeight="1">
      <c r="A15" s="1045" t="s">
        <v>1208</v>
      </c>
      <c r="B15" s="1045"/>
      <c r="C15" s="1045"/>
      <c r="D15" s="18"/>
      <c r="E15" s="50">
        <v>553974123.43269408</v>
      </c>
      <c r="F15" s="50">
        <v>541854421.76084232</v>
      </c>
      <c r="G15" s="50">
        <f t="shared" si="4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045" t="s">
        <v>1208</v>
      </c>
      <c r="P15" s="1045"/>
      <c r="Q15" s="1045"/>
      <c r="R15" s="18"/>
      <c r="S15" s="50">
        <f t="shared" si="5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51" s="194" customFormat="1" ht="18" hidden="1" customHeight="1">
      <c r="A16" s="1112" t="s">
        <v>1209</v>
      </c>
      <c r="B16" s="1112"/>
      <c r="C16" s="1112"/>
      <c r="D16" s="18"/>
      <c r="E16" s="139">
        <v>560070365.17429125</v>
      </c>
      <c r="F16" s="139">
        <v>544103225.05843985</v>
      </c>
      <c r="G16" s="50">
        <f t="shared" si="4"/>
        <v>497306493.56444049</v>
      </c>
      <c r="H16" s="139">
        <v>337667914.69405138</v>
      </c>
      <c r="I16" s="139">
        <v>60634861.372655563</v>
      </c>
      <c r="J16" s="139">
        <v>7070109.0288936626</v>
      </c>
      <c r="K16" s="139">
        <v>4105297.0410181759</v>
      </c>
      <c r="L16" s="139">
        <v>969129.08166522824</v>
      </c>
      <c r="M16" s="139">
        <v>3542044.0940998192</v>
      </c>
      <c r="N16" s="139">
        <v>83317138.252056643</v>
      </c>
      <c r="O16" s="1112" t="s">
        <v>1209</v>
      </c>
      <c r="P16" s="1112"/>
      <c r="Q16" s="1112"/>
      <c r="R16" s="18"/>
      <c r="S16" s="50">
        <f t="shared" si="5"/>
        <v>46796731.494000539</v>
      </c>
      <c r="T16" s="139">
        <v>22464605.164075799</v>
      </c>
      <c r="U16" s="139">
        <v>1733569.1662502626</v>
      </c>
      <c r="V16" s="139">
        <v>1174239.4439325552</v>
      </c>
      <c r="W16" s="139">
        <v>2035775.0777215781</v>
      </c>
      <c r="X16" s="139">
        <v>1609988.8526201989</v>
      </c>
      <c r="Y16" s="139">
        <v>17778553.789400145</v>
      </c>
      <c r="Z16" s="139">
        <v>15967140.115850762</v>
      </c>
      <c r="AA16" s="139">
        <v>5784933.0212108986</v>
      </c>
      <c r="AB16" s="139">
        <v>10182207.094639864</v>
      </c>
    </row>
    <row r="17" spans="1:28" s="194" customFormat="1" ht="18" hidden="1" customHeight="1">
      <c r="A17" s="1045" t="s">
        <v>1267</v>
      </c>
      <c r="B17" s="1045"/>
      <c r="C17" s="1045"/>
      <c r="D17" s="18"/>
      <c r="E17" s="139">
        <v>496601977.69840121</v>
      </c>
      <c r="F17" s="139">
        <v>488367701.22577751</v>
      </c>
      <c r="G17" s="50">
        <f t="shared" si="4"/>
        <v>442375323.52045184</v>
      </c>
      <c r="H17" s="139">
        <v>299226461.79350102</v>
      </c>
      <c r="I17" s="139">
        <v>62693880.690241016</v>
      </c>
      <c r="J17" s="139">
        <v>6888594.2343562962</v>
      </c>
      <c r="K17" s="139">
        <v>5348490.7705685459</v>
      </c>
      <c r="L17" s="139">
        <v>1095918.1262080851</v>
      </c>
      <c r="M17" s="139">
        <v>3216676.9773841053</v>
      </c>
      <c r="N17" s="139">
        <v>63905300.928192794</v>
      </c>
      <c r="O17" s="1045" t="s">
        <v>1267</v>
      </c>
      <c r="P17" s="1045"/>
      <c r="Q17" s="1045"/>
      <c r="R17" s="18"/>
      <c r="S17" s="50">
        <f t="shared" si="5"/>
        <v>45992377.705325633</v>
      </c>
      <c r="T17" s="139">
        <v>22556191.156092446</v>
      </c>
      <c r="U17" s="139">
        <v>1669969.6608284907</v>
      </c>
      <c r="V17" s="139">
        <v>1005335.9886982448</v>
      </c>
      <c r="W17" s="139">
        <v>2059959.800872264</v>
      </c>
      <c r="X17" s="139">
        <v>1229721.0536949025</v>
      </c>
      <c r="Y17" s="139">
        <v>17471200.045139283</v>
      </c>
      <c r="Z17" s="139">
        <v>8234276.4726241939</v>
      </c>
      <c r="AA17" s="139">
        <v>3054462.5944479257</v>
      </c>
      <c r="AB17" s="139">
        <v>5179813.8781762552</v>
      </c>
    </row>
    <row r="18" spans="1:28" s="194" customFormat="1" ht="16.5" hidden="1" customHeight="1">
      <c r="A18" s="1045" t="s">
        <v>1271</v>
      </c>
      <c r="B18" s="1045"/>
      <c r="C18" s="1045"/>
      <c r="D18" s="18"/>
      <c r="E18" s="126">
        <v>552869850.08385503</v>
      </c>
      <c r="F18" s="126">
        <v>545609538.32146454</v>
      </c>
      <c r="G18" s="178">
        <f t="shared" si="4"/>
        <v>495646950.48677838</v>
      </c>
      <c r="H18" s="126">
        <v>331103305.22873092</v>
      </c>
      <c r="I18" s="126">
        <v>68173235.708185196</v>
      </c>
      <c r="J18" s="126">
        <v>2510483.3665946699</v>
      </c>
      <c r="K18" s="126">
        <v>5115612.9545477172</v>
      </c>
      <c r="L18" s="126">
        <v>1053028.9692076065</v>
      </c>
      <c r="M18" s="126">
        <v>3432345.1338795708</v>
      </c>
      <c r="N18" s="126">
        <v>84258939.125632733</v>
      </c>
      <c r="O18" s="1045" t="s">
        <v>1271</v>
      </c>
      <c r="P18" s="1045"/>
      <c r="Q18" s="1045"/>
      <c r="R18" s="18"/>
      <c r="S18" s="178">
        <f t="shared" si="5"/>
        <v>49962587.834686346</v>
      </c>
      <c r="T18" s="126">
        <v>24824214.330726173</v>
      </c>
      <c r="U18" s="126">
        <v>1819030.0801872623</v>
      </c>
      <c r="V18" s="126">
        <v>1179574.375424424</v>
      </c>
      <c r="W18" s="126">
        <v>2026051.3368344619</v>
      </c>
      <c r="X18" s="126">
        <v>1105398.1725415699</v>
      </c>
      <c r="Y18" s="126">
        <v>19008319.53897246</v>
      </c>
      <c r="Z18" s="126">
        <v>7260311.7623895369</v>
      </c>
      <c r="AA18" s="126">
        <v>2820092.489777823</v>
      </c>
      <c r="AB18" s="126">
        <v>4440219.2726117149</v>
      </c>
    </row>
    <row r="19" spans="1:28" s="194" customFormat="1" ht="14.25" hidden="1" customHeight="1">
      <c r="A19" s="1045" t="s">
        <v>1272</v>
      </c>
      <c r="B19" s="1045"/>
      <c r="C19" s="1045"/>
      <c r="D19" s="18"/>
      <c r="E19" s="178">
        <v>549122917.60196519</v>
      </c>
      <c r="F19" s="178">
        <v>538028957.04110456</v>
      </c>
      <c r="G19" s="178">
        <f t="shared" si="4"/>
        <v>487575695.20942247</v>
      </c>
      <c r="H19" s="178">
        <v>327954187.36831635</v>
      </c>
      <c r="I19" s="126">
        <v>68215919.611239389</v>
      </c>
      <c r="J19" s="126">
        <v>3804191.4392418195</v>
      </c>
      <c r="K19" s="126">
        <v>5378453.5339665376</v>
      </c>
      <c r="L19" s="126">
        <v>1196882.4616509003</v>
      </c>
      <c r="M19" s="126">
        <v>3861427.3411211199</v>
      </c>
      <c r="N19" s="126">
        <v>77164633.45388636</v>
      </c>
      <c r="O19" s="1045" t="s">
        <v>1272</v>
      </c>
      <c r="P19" s="1045"/>
      <c r="Q19" s="1045"/>
      <c r="R19" s="18"/>
      <c r="S19" s="178">
        <f t="shared" si="5"/>
        <v>50453261.83168301</v>
      </c>
      <c r="T19" s="126">
        <v>24514600.208476603</v>
      </c>
      <c r="U19" s="126">
        <v>1942421.1656226597</v>
      </c>
      <c r="V19" s="126">
        <v>1128408.1940226085</v>
      </c>
      <c r="W19" s="126">
        <v>2126972.957060853</v>
      </c>
      <c r="X19" s="126">
        <v>1212126.8026057486</v>
      </c>
      <c r="Y19" s="126">
        <v>19528732.503894538</v>
      </c>
      <c r="Z19" s="126">
        <v>11093960.560860451</v>
      </c>
      <c r="AA19" s="126">
        <v>4564335.1142636128</v>
      </c>
      <c r="AB19" s="126">
        <v>6529625.4465968385</v>
      </c>
    </row>
    <row r="20" spans="1:28" s="194" customFormat="1" ht="14.25" hidden="1" customHeight="1">
      <c r="A20" s="1045" t="s">
        <v>1273</v>
      </c>
      <c r="B20" s="1045"/>
      <c r="C20" s="1045"/>
      <c r="D20" s="18"/>
      <c r="E20" s="126">
        <v>529032480.35362381</v>
      </c>
      <c r="F20" s="126">
        <v>520416271.19983798</v>
      </c>
      <c r="G20" s="178">
        <f>SUM(H20:N20)</f>
        <v>469581988.39443791</v>
      </c>
      <c r="H20" s="126">
        <v>316269790.26960284</v>
      </c>
      <c r="I20" s="126">
        <v>66488133.843514755</v>
      </c>
      <c r="J20" s="126">
        <v>1215029.7040749842</v>
      </c>
      <c r="K20" s="126">
        <v>5036702.576808474</v>
      </c>
      <c r="L20" s="126">
        <v>1310994.7776689415</v>
      </c>
      <c r="M20" s="126">
        <v>4497911.8439037399</v>
      </c>
      <c r="N20" s="126">
        <v>74763425.378864244</v>
      </c>
      <c r="O20" s="1045" t="s">
        <v>1273</v>
      </c>
      <c r="P20" s="1045"/>
      <c r="Q20" s="1045"/>
      <c r="R20" s="18"/>
      <c r="S20" s="178">
        <f t="shared" ref="S20:S26" si="8">SUM(T20:Y20)</f>
        <v>50834282.805400461</v>
      </c>
      <c r="T20" s="126">
        <v>23730323.622911576</v>
      </c>
      <c r="U20" s="126">
        <v>2145273.4534487487</v>
      </c>
      <c r="V20" s="126">
        <v>1091048.6119697767</v>
      </c>
      <c r="W20" s="126">
        <v>2062128.0954953786</v>
      </c>
      <c r="X20" s="126">
        <v>1131985.9354936567</v>
      </c>
      <c r="Y20" s="126">
        <v>20673523.086081322</v>
      </c>
      <c r="Z20" s="126">
        <v>8616209.1537845507</v>
      </c>
      <c r="AA20" s="126">
        <v>3385343.3319646516</v>
      </c>
      <c r="AB20" s="126">
        <v>5230865.8218199117</v>
      </c>
    </row>
    <row r="21" spans="1:28" s="194" customFormat="1" ht="14.25" hidden="1" customHeight="1">
      <c r="A21" s="1045" t="s">
        <v>1274</v>
      </c>
      <c r="B21" s="1045"/>
      <c r="C21" s="1045"/>
      <c r="D21" s="18"/>
      <c r="E21" s="139">
        <v>529869670.19716895</v>
      </c>
      <c r="F21" s="139">
        <v>520753348.18296248</v>
      </c>
      <c r="G21" s="178">
        <f>SUM(H21:N21)</f>
        <v>472204876.77719045</v>
      </c>
      <c r="H21" s="139">
        <v>312098420.98798788</v>
      </c>
      <c r="I21" s="139">
        <v>61266458.141266815</v>
      </c>
      <c r="J21" s="139">
        <v>3707591.4065191075</v>
      </c>
      <c r="K21" s="139">
        <v>8039978.1807946023</v>
      </c>
      <c r="L21" s="139">
        <v>1938442.8392433522</v>
      </c>
      <c r="M21" s="139">
        <v>6750325.5899471203</v>
      </c>
      <c r="N21" s="139">
        <v>78403659.631431609</v>
      </c>
      <c r="O21" s="1045" t="s">
        <v>1274</v>
      </c>
      <c r="P21" s="1045"/>
      <c r="Q21" s="1045"/>
      <c r="R21" s="18"/>
      <c r="S21" s="50">
        <f t="shared" si="8"/>
        <v>48548471.405772075</v>
      </c>
      <c r="T21" s="139">
        <v>22511207.543375045</v>
      </c>
      <c r="U21" s="139">
        <v>2079389.5625312019</v>
      </c>
      <c r="V21" s="139">
        <v>985224.46056390146</v>
      </c>
      <c r="W21" s="139">
        <v>2249159.3632818158</v>
      </c>
      <c r="X21" s="139">
        <v>1004630.81559611</v>
      </c>
      <c r="Y21" s="139">
        <v>19718859.660423998</v>
      </c>
      <c r="Z21" s="139">
        <v>9116322.0142062679</v>
      </c>
      <c r="AA21" s="139">
        <v>3734968.9152795128</v>
      </c>
      <c r="AB21" s="139">
        <v>5381353.0989267658</v>
      </c>
    </row>
    <row r="22" spans="1:28" s="194" customFormat="1" ht="14.25" customHeight="1">
      <c r="A22" s="1181" t="s">
        <v>1275</v>
      </c>
      <c r="B22" s="1181"/>
      <c r="C22" s="1181"/>
      <c r="D22" s="185"/>
      <c r="E22" s="126">
        <v>565869419.78643441</v>
      </c>
      <c r="F22" s="126">
        <v>556712647.07893455</v>
      </c>
      <c r="G22" s="126">
        <f>SUM(H22:N22)</f>
        <v>504511908.18825787</v>
      </c>
      <c r="H22" s="126">
        <v>346190748.97137898</v>
      </c>
      <c r="I22" s="126">
        <v>66276659.513176665</v>
      </c>
      <c r="J22" s="126">
        <v>2964876.8222299484</v>
      </c>
      <c r="K22" s="126">
        <v>5517621.6103633652</v>
      </c>
      <c r="L22" s="126">
        <v>1843054.8525859215</v>
      </c>
      <c r="M22" s="126">
        <v>5204765.6441238783</v>
      </c>
      <c r="N22" s="126">
        <v>76514180.774399176</v>
      </c>
      <c r="O22" s="1181" t="s">
        <v>1275</v>
      </c>
      <c r="P22" s="1181"/>
      <c r="Q22" s="1181"/>
      <c r="R22" s="185"/>
      <c r="S22" s="178">
        <f t="shared" si="8"/>
        <v>52200738.890676357</v>
      </c>
      <c r="T22" s="126">
        <v>24331553.296935868</v>
      </c>
      <c r="U22" s="126">
        <v>2222463.3826866513</v>
      </c>
      <c r="V22" s="126">
        <v>1075573.1737441719</v>
      </c>
      <c r="W22" s="126">
        <v>2501198.816944635</v>
      </c>
      <c r="X22" s="126">
        <v>1087912.7379393422</v>
      </c>
      <c r="Y22" s="126">
        <v>20982037.482425686</v>
      </c>
      <c r="Z22" s="126">
        <v>9156772.7074994519</v>
      </c>
      <c r="AA22" s="126">
        <v>3902034.7403056403</v>
      </c>
      <c r="AB22" s="126">
        <v>5254737.9671938084</v>
      </c>
    </row>
    <row r="23" spans="1:28" s="194" customFormat="1" ht="16.5" customHeight="1">
      <c r="A23" s="1181" t="s">
        <v>1276</v>
      </c>
      <c r="B23" s="1181"/>
      <c r="C23" s="1181"/>
      <c r="D23" s="185"/>
      <c r="E23" s="126">
        <v>554076930.49204898</v>
      </c>
      <c r="F23" s="126">
        <v>542949387.01808667</v>
      </c>
      <c r="G23" s="126">
        <f>SUM(H23:N23)</f>
        <v>490022479.33153802</v>
      </c>
      <c r="H23" s="126">
        <v>322378700.24124277</v>
      </c>
      <c r="I23" s="126">
        <v>67659196.020815</v>
      </c>
      <c r="J23" s="126">
        <v>2534522.2287871907</v>
      </c>
      <c r="K23" s="126">
        <v>9371209.5568055753</v>
      </c>
      <c r="L23" s="126">
        <v>2507888.9927149396</v>
      </c>
      <c r="M23" s="126">
        <v>4530413.912225185</v>
      </c>
      <c r="N23" s="126">
        <v>81040548.378947377</v>
      </c>
      <c r="O23" s="1181" t="s">
        <v>1276</v>
      </c>
      <c r="P23" s="1181"/>
      <c r="Q23" s="1181"/>
      <c r="R23" s="185"/>
      <c r="S23" s="178">
        <f t="shared" si="8"/>
        <v>52926907.686548397</v>
      </c>
      <c r="T23" s="126">
        <v>23953858.019061577</v>
      </c>
      <c r="U23" s="126">
        <v>2488644.8562480072</v>
      </c>
      <c r="V23" s="126">
        <v>1119575.0517665599</v>
      </c>
      <c r="W23" s="126">
        <v>2286647.549829626</v>
      </c>
      <c r="X23" s="126">
        <v>1418518.1973175055</v>
      </c>
      <c r="Y23" s="126">
        <v>21659664.012325119</v>
      </c>
      <c r="Z23" s="126">
        <v>11127543.473962359</v>
      </c>
      <c r="AA23" s="126">
        <v>3639908.4765941496</v>
      </c>
      <c r="AB23" s="126">
        <v>7487634.9973681886</v>
      </c>
    </row>
    <row r="24" spans="1:28" s="194" customFormat="1" ht="16.5" customHeight="1">
      <c r="A24" s="1181" t="s">
        <v>1277</v>
      </c>
      <c r="B24" s="1181"/>
      <c r="C24" s="1181"/>
      <c r="D24" s="185"/>
      <c r="E24" s="126">
        <v>517113178.12585998</v>
      </c>
      <c r="F24" s="126">
        <v>508747676.29676956</v>
      </c>
      <c r="G24" s="196" t="s">
        <v>1022</v>
      </c>
      <c r="H24" s="126">
        <v>327024723.55735141</v>
      </c>
      <c r="I24" s="196" t="s">
        <v>821</v>
      </c>
      <c r="J24" s="126">
        <v>5135153.4788963636</v>
      </c>
      <c r="K24" s="126">
        <v>2502668.3181675933</v>
      </c>
      <c r="L24" s="196" t="s">
        <v>821</v>
      </c>
      <c r="M24" s="196" t="s">
        <v>821</v>
      </c>
      <c r="N24" s="126">
        <v>37930032.675935149</v>
      </c>
      <c r="O24" s="1181" t="s">
        <v>1277</v>
      </c>
      <c r="P24" s="1181"/>
      <c r="Q24" s="1181"/>
      <c r="R24" s="185"/>
      <c r="S24" s="182" t="s">
        <v>1023</v>
      </c>
      <c r="T24" s="196" t="s">
        <v>1022</v>
      </c>
      <c r="U24" s="126">
        <v>3310181.8328065965</v>
      </c>
      <c r="V24" s="868" t="s">
        <v>821</v>
      </c>
      <c r="W24" s="196" t="s">
        <v>821</v>
      </c>
      <c r="X24" s="126">
        <v>771700.60811246559</v>
      </c>
      <c r="Y24" s="126">
        <v>40708236.36078646</v>
      </c>
      <c r="Z24" s="126">
        <v>8365501.8290910842</v>
      </c>
      <c r="AA24" s="126">
        <v>4261559.672413554</v>
      </c>
      <c r="AB24" s="126">
        <v>4103942.1566775227</v>
      </c>
    </row>
    <row r="25" spans="1:28" s="194" customFormat="1" ht="15.75" customHeight="1">
      <c r="A25" s="1181" t="s">
        <v>1278</v>
      </c>
      <c r="B25" s="1181"/>
      <c r="C25" s="1181"/>
      <c r="D25" s="185"/>
      <c r="E25" s="126">
        <v>520449405.38864815</v>
      </c>
      <c r="F25" s="126">
        <v>512156208.35087395</v>
      </c>
      <c r="G25" s="126">
        <f t="shared" ref="G25:G26" si="9">SUM(H25:N25)</f>
        <v>454348753.17334265</v>
      </c>
      <c r="H25" s="126">
        <v>285059708.45722783</v>
      </c>
      <c r="I25" s="126">
        <v>67889918.708727837</v>
      </c>
      <c r="J25" s="126">
        <v>2219069.8594061723</v>
      </c>
      <c r="K25" s="126">
        <v>6883404.7903849045</v>
      </c>
      <c r="L25" s="126">
        <v>1427207.2015758262</v>
      </c>
      <c r="M25" s="126">
        <v>5960129.1440096628</v>
      </c>
      <c r="N25" s="126">
        <v>84909315.01201047</v>
      </c>
      <c r="O25" s="1181" t="s">
        <v>1278</v>
      </c>
      <c r="P25" s="1181"/>
      <c r="Q25" s="1181"/>
      <c r="R25" s="185"/>
      <c r="S25" s="178">
        <f t="shared" si="8"/>
        <v>57807455.177530766</v>
      </c>
      <c r="T25" s="126">
        <v>26355967.265437309</v>
      </c>
      <c r="U25" s="126">
        <v>2827865.5654283124</v>
      </c>
      <c r="V25" s="126">
        <v>1190483.1293206429</v>
      </c>
      <c r="W25" s="126">
        <v>2588530.5281517985</v>
      </c>
      <c r="X25" s="126">
        <v>1159257.8661965614</v>
      </c>
      <c r="Y25" s="126">
        <v>23685350.822996136</v>
      </c>
      <c r="Z25" s="126">
        <v>8293197.037774724</v>
      </c>
      <c r="AA25" s="126">
        <v>3467722.3651835234</v>
      </c>
      <c r="AB25" s="126">
        <v>4825474.6725911964</v>
      </c>
    </row>
    <row r="26" spans="1:28" s="194" customFormat="1">
      <c r="A26" s="1181" t="s">
        <v>1279</v>
      </c>
      <c r="B26" s="1181"/>
      <c r="C26" s="1181"/>
      <c r="D26" s="185"/>
      <c r="E26" s="126">
        <v>558912815.25161576</v>
      </c>
      <c r="F26" s="126">
        <v>550997477.10279346</v>
      </c>
      <c r="G26" s="126">
        <f t="shared" si="9"/>
        <v>491179612.95128465</v>
      </c>
      <c r="H26" s="126">
        <v>319939580.61899316</v>
      </c>
      <c r="I26" s="126">
        <v>69472514.752091333</v>
      </c>
      <c r="J26" s="126">
        <v>4479053.9313703449</v>
      </c>
      <c r="K26" s="126">
        <v>5881543.8113561366</v>
      </c>
      <c r="L26" s="126">
        <v>1725961.3423783516</v>
      </c>
      <c r="M26" s="126">
        <v>6621427.942628907</v>
      </c>
      <c r="N26" s="126">
        <v>83059530.552466363</v>
      </c>
      <c r="O26" s="1181" t="s">
        <v>1279</v>
      </c>
      <c r="P26" s="1181"/>
      <c r="Q26" s="1181"/>
      <c r="R26" s="185"/>
      <c r="S26" s="178">
        <f t="shared" si="8"/>
        <v>59817864.151510179</v>
      </c>
      <c r="T26" s="126">
        <v>29131919.614050154</v>
      </c>
      <c r="U26" s="126">
        <v>2851143.4570353795</v>
      </c>
      <c r="V26" s="126">
        <v>1275065.105803285</v>
      </c>
      <c r="W26" s="126">
        <v>2662498.2101692935</v>
      </c>
      <c r="X26" s="126">
        <v>955831.24416843476</v>
      </c>
      <c r="Y26" s="126">
        <v>22941406.520283628</v>
      </c>
      <c r="Z26" s="126">
        <v>7915338.1488218233</v>
      </c>
      <c r="AA26" s="126">
        <v>3759239.3169238623</v>
      </c>
      <c r="AB26" s="126">
        <v>4156098.8318979675</v>
      </c>
    </row>
    <row r="27" spans="1:28" s="761" customFormat="1" ht="18" customHeight="1">
      <c r="A27" s="1112" t="s">
        <v>57</v>
      </c>
      <c r="B27" s="1112"/>
      <c r="C27" s="1112"/>
      <c r="D27" s="18"/>
      <c r="E27" s="784"/>
      <c r="F27" s="870"/>
      <c r="G27" s="870"/>
      <c r="H27" s="870"/>
      <c r="I27" s="870"/>
      <c r="J27" s="870"/>
      <c r="K27" s="870"/>
      <c r="L27" s="870"/>
      <c r="M27" s="870"/>
      <c r="N27" s="870"/>
      <c r="O27" s="1112" t="s">
        <v>57</v>
      </c>
      <c r="P27" s="1112"/>
      <c r="Q27" s="1112"/>
      <c r="R27" s="18"/>
      <c r="S27" s="879"/>
      <c r="T27" s="784"/>
      <c r="U27" s="178"/>
      <c r="V27" s="784"/>
      <c r="W27" s="784"/>
      <c r="X27" s="784"/>
      <c r="Y27" s="784"/>
      <c r="Z27" s="784"/>
      <c r="AA27" s="784"/>
      <c r="AB27" s="784"/>
    </row>
    <row r="28" spans="1:28" ht="18" customHeight="1">
      <c r="A28" s="141"/>
      <c r="B28" s="141" t="s">
        <v>58</v>
      </c>
      <c r="C28" s="141"/>
      <c r="D28" s="823"/>
      <c r="E28" s="785">
        <v>527382748.22870958</v>
      </c>
      <c r="F28" s="870">
        <v>519552936.40566593</v>
      </c>
      <c r="G28" s="821">
        <f t="shared" ref="G28:G57" si="10">H28+I28+J28+K28+L28+M28+N28</f>
        <v>464446210.12493187</v>
      </c>
      <c r="H28" s="870">
        <v>302452601.12376153</v>
      </c>
      <c r="I28" s="870">
        <v>66023300.168780841</v>
      </c>
      <c r="J28" s="870">
        <v>4479053.9313703449</v>
      </c>
      <c r="K28" s="870">
        <v>5528704.4379228251</v>
      </c>
      <c r="L28" s="870">
        <v>1585262.1280708737</v>
      </c>
      <c r="M28" s="870">
        <v>6038127.0436837655</v>
      </c>
      <c r="N28" s="870">
        <v>78339161.291341648</v>
      </c>
      <c r="O28" s="141"/>
      <c r="P28" s="141" t="s">
        <v>47</v>
      </c>
      <c r="Q28" s="141"/>
      <c r="R28" s="823"/>
      <c r="S28" s="784">
        <f>SUM(T28:Y28)</f>
        <v>55106726.280734494</v>
      </c>
      <c r="T28" s="784">
        <v>27581137.970109619</v>
      </c>
      <c r="U28" s="784">
        <v>2748755.4722611764</v>
      </c>
      <c r="V28" s="784">
        <v>1169376.2734608243</v>
      </c>
      <c r="W28" s="784">
        <v>2430066.4637334333</v>
      </c>
      <c r="X28" s="784">
        <v>951179.24322021659</v>
      </c>
      <c r="Y28" s="784">
        <v>20226210.857949223</v>
      </c>
      <c r="Z28" s="784">
        <v>7829811.8230435839</v>
      </c>
      <c r="AA28" s="784">
        <v>3700215.9616042594</v>
      </c>
      <c r="AB28" s="784">
        <v>4129595.8614393314</v>
      </c>
    </row>
    <row r="29" spans="1:28" ht="18" customHeight="1">
      <c r="A29" s="141"/>
      <c r="B29" s="141" t="s">
        <v>20</v>
      </c>
      <c r="C29" s="141"/>
      <c r="D29" s="823"/>
      <c r="E29" s="785">
        <v>31530067.022906296</v>
      </c>
      <c r="F29" s="785">
        <v>31444540.697128061</v>
      </c>
      <c r="G29" s="821">
        <f>H29+I29+J29+K29+L29+M29+N29</f>
        <v>26733402.826352369</v>
      </c>
      <c r="H29" s="785">
        <v>17486979.495231267</v>
      </c>
      <c r="I29" s="785">
        <v>3449214.5833104425</v>
      </c>
      <c r="J29" s="785">
        <v>0</v>
      </c>
      <c r="K29" s="785">
        <v>352839.3734333092</v>
      </c>
      <c r="L29" s="785">
        <v>140699.2143074784</v>
      </c>
      <c r="M29" s="785">
        <v>583300.89894514321</v>
      </c>
      <c r="N29" s="785">
        <v>4720369.2611247273</v>
      </c>
      <c r="O29" s="141"/>
      <c r="P29" s="141" t="s">
        <v>20</v>
      </c>
      <c r="Q29" s="141"/>
      <c r="R29" s="823"/>
      <c r="S29" s="784">
        <f>SUM(T29:Y29)</f>
        <v>4711137.8707757005</v>
      </c>
      <c r="T29" s="785">
        <v>1550781.6439405568</v>
      </c>
      <c r="U29" s="785">
        <v>102387.98477420257</v>
      </c>
      <c r="V29" s="785">
        <v>105688.83234245982</v>
      </c>
      <c r="W29" s="785">
        <v>232431.74643585927</v>
      </c>
      <c r="X29" s="785">
        <v>4652.0009482182795</v>
      </c>
      <c r="Y29" s="785">
        <v>2715195.662334404</v>
      </c>
      <c r="Z29" s="785">
        <v>85526.325778238985</v>
      </c>
      <c r="AA29" s="785">
        <v>59023.355319601586</v>
      </c>
      <c r="AB29" s="785">
        <v>26502.97045863737</v>
      </c>
    </row>
    <row r="30" spans="1:28" ht="18" customHeight="1">
      <c r="A30" s="1112" t="s">
        <v>21</v>
      </c>
      <c r="B30" s="1112"/>
      <c r="C30" s="1112"/>
      <c r="D30" s="18"/>
      <c r="E30" s="785"/>
      <c r="F30" s="870"/>
      <c r="G30" s="870"/>
      <c r="H30" s="870"/>
      <c r="I30" s="870"/>
      <c r="J30" s="870"/>
      <c r="K30" s="870"/>
      <c r="L30" s="870"/>
      <c r="M30" s="870"/>
      <c r="N30" s="870"/>
      <c r="O30" s="1112" t="s">
        <v>21</v>
      </c>
      <c r="P30" s="1112"/>
      <c r="Q30" s="1112"/>
      <c r="R30" s="18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</row>
    <row r="31" spans="1:28" ht="18" customHeight="1">
      <c r="A31" s="141"/>
      <c r="B31" s="661" t="s">
        <v>71</v>
      </c>
      <c r="C31" s="141"/>
      <c r="D31" s="823"/>
      <c r="E31" s="785">
        <v>339987490.67651957</v>
      </c>
      <c r="F31" s="870">
        <v>334659569.62888807</v>
      </c>
      <c r="G31" s="821">
        <f t="shared" si="10"/>
        <v>303769909.31186843</v>
      </c>
      <c r="H31" s="870">
        <v>197387765.0063931</v>
      </c>
      <c r="I31" s="870">
        <v>45027003.91144602</v>
      </c>
      <c r="J31" s="870">
        <v>3615599.363111218</v>
      </c>
      <c r="K31" s="870">
        <v>3061955.6639940813</v>
      </c>
      <c r="L31" s="870">
        <v>1059620.7273309161</v>
      </c>
      <c r="M31" s="870">
        <v>3186160.4709096914</v>
      </c>
      <c r="N31" s="870">
        <v>50431804.168683425</v>
      </c>
      <c r="O31" s="141"/>
      <c r="P31" s="141" t="s">
        <v>71</v>
      </c>
      <c r="Q31" s="141"/>
      <c r="R31" s="823"/>
      <c r="S31" s="784">
        <f>SUM(T31:Y31)</f>
        <v>30889660.317019824</v>
      </c>
      <c r="T31" s="784">
        <v>16823921.964464348</v>
      </c>
      <c r="U31" s="784">
        <v>1480150.8832801478</v>
      </c>
      <c r="V31" s="784">
        <v>733879.23358010314</v>
      </c>
      <c r="W31" s="784">
        <v>1339285.8928940229</v>
      </c>
      <c r="X31" s="784">
        <v>723928.00492349151</v>
      </c>
      <c r="Y31" s="784">
        <v>9788494.3378777094</v>
      </c>
      <c r="Z31" s="784">
        <v>5327921.0476308819</v>
      </c>
      <c r="AA31" s="784">
        <v>2427318.2668889044</v>
      </c>
      <c r="AB31" s="784">
        <v>2900602.7807419784</v>
      </c>
    </row>
    <row r="32" spans="1:28" ht="18" customHeight="1">
      <c r="A32" s="141"/>
      <c r="B32" s="661" t="s">
        <v>72</v>
      </c>
      <c r="C32" s="141"/>
      <c r="D32" s="823"/>
      <c r="E32" s="785">
        <v>39950704.174858801</v>
      </c>
      <c r="F32" s="870">
        <v>39561478.638524629</v>
      </c>
      <c r="G32" s="821">
        <f t="shared" si="10"/>
        <v>35064829.974808261</v>
      </c>
      <c r="H32" s="870">
        <v>23834080.401934259</v>
      </c>
      <c r="I32" s="870">
        <v>3935183.9416719093</v>
      </c>
      <c r="J32" s="870">
        <v>481840.33187500003</v>
      </c>
      <c r="K32" s="870">
        <v>543521.33760774403</v>
      </c>
      <c r="L32" s="870">
        <v>104355.06280634277</v>
      </c>
      <c r="M32" s="870">
        <v>434289.54667535838</v>
      </c>
      <c r="N32" s="870">
        <v>5731559.3522376493</v>
      </c>
      <c r="O32" s="141"/>
      <c r="P32" s="141" t="s">
        <v>72</v>
      </c>
      <c r="Q32" s="141"/>
      <c r="R32" s="823"/>
      <c r="S32" s="784">
        <f>SUM(T32:Y32)</f>
        <v>4496648.663716347</v>
      </c>
      <c r="T32" s="784">
        <v>2206110.5349228634</v>
      </c>
      <c r="U32" s="784">
        <v>293117.51627628895</v>
      </c>
      <c r="V32" s="784">
        <v>82175.966262411341</v>
      </c>
      <c r="W32" s="784">
        <v>214358.29140171484</v>
      </c>
      <c r="X32" s="784">
        <v>15043.26618597472</v>
      </c>
      <c r="Y32" s="784">
        <v>1685843.0886670938</v>
      </c>
      <c r="Z32" s="784">
        <v>389225.53633418423</v>
      </c>
      <c r="AA32" s="784">
        <v>222720.24387096238</v>
      </c>
      <c r="AB32" s="784">
        <v>166505.29246322185</v>
      </c>
    </row>
    <row r="33" spans="1:28" ht="18" customHeight="1">
      <c r="A33" s="141"/>
      <c r="B33" s="661" t="s">
        <v>73</v>
      </c>
      <c r="C33" s="141"/>
      <c r="D33" s="823"/>
      <c r="E33" s="785">
        <v>85547329.533702612</v>
      </c>
      <c r="F33" s="870">
        <v>84896842.727361336</v>
      </c>
      <c r="G33" s="821">
        <f t="shared" si="10"/>
        <v>72797931.911645263</v>
      </c>
      <c r="H33" s="870">
        <v>48183998.309575118</v>
      </c>
      <c r="I33" s="870">
        <v>9956985.1435845811</v>
      </c>
      <c r="J33" s="870">
        <v>112431.07138412728</v>
      </c>
      <c r="K33" s="870">
        <v>1384704.6970667057</v>
      </c>
      <c r="L33" s="870">
        <v>286058.67448466824</v>
      </c>
      <c r="M33" s="870">
        <v>1441399.540111044</v>
      </c>
      <c r="N33" s="870">
        <v>11432354.475439023</v>
      </c>
      <c r="O33" s="141"/>
      <c r="P33" s="141" t="s">
        <v>73</v>
      </c>
      <c r="Q33" s="141"/>
      <c r="R33" s="823"/>
      <c r="S33" s="784">
        <f>SUM(T33:Y33)</f>
        <v>12098910.81571608</v>
      </c>
      <c r="T33" s="784">
        <v>4869617.7437831946</v>
      </c>
      <c r="U33" s="784">
        <v>598721.17800679838</v>
      </c>
      <c r="V33" s="784">
        <v>234090.69203567799</v>
      </c>
      <c r="W33" s="784">
        <v>558917.65686476696</v>
      </c>
      <c r="X33" s="784">
        <v>124859.72151360569</v>
      </c>
      <c r="Y33" s="784">
        <v>5712703.8235120364</v>
      </c>
      <c r="Z33" s="784">
        <v>650486.80634134449</v>
      </c>
      <c r="AA33" s="784">
        <v>511170.35658568144</v>
      </c>
      <c r="AB33" s="784">
        <v>139316.44975566276</v>
      </c>
    </row>
    <row r="34" spans="1:28" ht="13.5" customHeight="1">
      <c r="A34" s="141"/>
      <c r="B34" s="661" t="s">
        <v>318</v>
      </c>
      <c r="C34" s="141"/>
      <c r="D34" s="823"/>
      <c r="E34" s="785">
        <v>37278771.705535308</v>
      </c>
      <c r="F34" s="870">
        <v>37171688.01701989</v>
      </c>
      <c r="G34" s="821">
        <f t="shared" si="10"/>
        <v>31168902.956962049</v>
      </c>
      <c r="H34" s="870">
        <v>20886271.036090206</v>
      </c>
      <c r="I34" s="870">
        <v>4051660.5963887833</v>
      </c>
      <c r="J34" s="870">
        <v>0</v>
      </c>
      <c r="K34" s="870">
        <v>415547.8486875901</v>
      </c>
      <c r="L34" s="870">
        <v>150868.64175642622</v>
      </c>
      <c r="M34" s="870">
        <v>528305.02193281439</v>
      </c>
      <c r="N34" s="870">
        <v>5136249.8121062284</v>
      </c>
      <c r="O34" s="141"/>
      <c r="P34" s="661" t="s">
        <v>318</v>
      </c>
      <c r="Q34" s="141"/>
      <c r="R34" s="823"/>
      <c r="S34" s="784">
        <f>SUM(T34:Y34)</f>
        <v>6002785.0600578748</v>
      </c>
      <c r="T34" s="784">
        <v>2020217.4088796997</v>
      </c>
      <c r="U34" s="784">
        <v>197376.26647214065</v>
      </c>
      <c r="V34" s="784">
        <v>136339.94692509295</v>
      </c>
      <c r="W34" s="784">
        <v>273203.50900879031</v>
      </c>
      <c r="X34" s="784">
        <v>6862.7595453631338</v>
      </c>
      <c r="Y34" s="784">
        <v>3368785.169226788</v>
      </c>
      <c r="Z34" s="784">
        <v>107083.68851541767</v>
      </c>
      <c r="AA34" s="784">
        <v>77119.369578317157</v>
      </c>
      <c r="AB34" s="784">
        <v>29964.318937100503</v>
      </c>
    </row>
    <row r="35" spans="1:28" ht="18" customHeight="1">
      <c r="A35" s="141"/>
      <c r="B35" s="661" t="s">
        <v>317</v>
      </c>
      <c r="C35" s="141"/>
      <c r="D35" s="823"/>
      <c r="E35" s="785">
        <v>56148519.161000006</v>
      </c>
      <c r="F35" s="870">
        <v>54707898.091000028</v>
      </c>
      <c r="G35" s="821">
        <f t="shared" si="10"/>
        <v>48378038.795999989</v>
      </c>
      <c r="H35" s="870">
        <v>29647465.864999983</v>
      </c>
      <c r="I35" s="870">
        <v>6501681.1590000037</v>
      </c>
      <c r="J35" s="870">
        <v>269183.16500000004</v>
      </c>
      <c r="K35" s="870">
        <v>475814.26400000032</v>
      </c>
      <c r="L35" s="870">
        <v>125058.236</v>
      </c>
      <c r="M35" s="870">
        <v>1031273.3630000001</v>
      </c>
      <c r="N35" s="870">
        <v>10327562.744000003</v>
      </c>
      <c r="O35" s="141"/>
      <c r="P35" s="661" t="s">
        <v>317</v>
      </c>
      <c r="Q35" s="141"/>
      <c r="R35" s="823"/>
      <c r="S35" s="784">
        <f>SUM(T35:Y35)</f>
        <v>6329859.2949999981</v>
      </c>
      <c r="T35" s="784">
        <v>3212051.961999997</v>
      </c>
      <c r="U35" s="784">
        <v>281777.61300000001</v>
      </c>
      <c r="V35" s="784">
        <v>88579.267000000094</v>
      </c>
      <c r="W35" s="784">
        <v>276732.85999999993</v>
      </c>
      <c r="X35" s="784">
        <v>85137.492000000027</v>
      </c>
      <c r="Y35" s="784">
        <v>2385580.1010000012</v>
      </c>
      <c r="Z35" s="784">
        <v>1440621.0700000017</v>
      </c>
      <c r="AA35" s="784">
        <v>520911.08000000031</v>
      </c>
      <c r="AB35" s="784">
        <v>919709.98999999987</v>
      </c>
    </row>
    <row r="36" spans="1:28" ht="18" customHeight="1">
      <c r="A36" s="1112" t="s">
        <v>22</v>
      </c>
      <c r="B36" s="1112"/>
      <c r="C36" s="1112"/>
      <c r="D36" s="18"/>
      <c r="E36" s="785"/>
      <c r="F36" s="870"/>
      <c r="G36" s="821"/>
      <c r="H36" s="870"/>
      <c r="I36" s="870"/>
      <c r="J36" s="870"/>
      <c r="K36" s="870"/>
      <c r="L36" s="870"/>
      <c r="M36" s="870"/>
      <c r="N36" s="870"/>
      <c r="O36" s="1112" t="s">
        <v>22</v>
      </c>
      <c r="P36" s="1112"/>
      <c r="Q36" s="1112"/>
      <c r="R36" s="18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</row>
    <row r="37" spans="1:28" ht="18" customHeight="1">
      <c r="A37" s="1049" t="s">
        <v>59</v>
      </c>
      <c r="B37" s="1049"/>
      <c r="C37" s="142"/>
      <c r="D37" s="18"/>
      <c r="E37" s="785">
        <v>553565739.74496603</v>
      </c>
      <c r="F37" s="870">
        <v>545667809.12565887</v>
      </c>
      <c r="G37" s="821">
        <f t="shared" si="10"/>
        <v>486614851.45089442</v>
      </c>
      <c r="H37" s="870">
        <v>316703841.22211206</v>
      </c>
      <c r="I37" s="870">
        <v>68895305.494324774</v>
      </c>
      <c r="J37" s="870">
        <v>4479053.9313703449</v>
      </c>
      <c r="K37" s="870">
        <v>5859073.9352924284</v>
      </c>
      <c r="L37" s="870">
        <v>1725059.3946378229</v>
      </c>
      <c r="M37" s="870">
        <v>6404720.3551026396</v>
      </c>
      <c r="N37" s="870">
        <v>82547797.118054315</v>
      </c>
      <c r="O37" s="1049" t="s">
        <v>59</v>
      </c>
      <c r="P37" s="1049"/>
      <c r="Q37" s="142"/>
      <c r="R37" s="18"/>
      <c r="S37" s="784">
        <f t="shared" ref="S37:S51" si="11">SUM(T37:Y37)</f>
        <v>59052957.674765594</v>
      </c>
      <c r="T37" s="784">
        <v>28901617.738891318</v>
      </c>
      <c r="U37" s="784">
        <v>2841593.6333874948</v>
      </c>
      <c r="V37" s="784">
        <v>1264178.6207258173</v>
      </c>
      <c r="W37" s="784">
        <v>2629451.3600192075</v>
      </c>
      <c r="X37" s="784">
        <v>954910.78990781144</v>
      </c>
      <c r="Y37" s="784">
        <v>22461205.531833939</v>
      </c>
      <c r="Z37" s="784">
        <v>7897930.6193067068</v>
      </c>
      <c r="AA37" s="784">
        <v>3745468.5369248628</v>
      </c>
      <c r="AB37" s="784">
        <v>4152462.0823818506</v>
      </c>
    </row>
    <row r="38" spans="1:28" ht="18" customHeight="1">
      <c r="A38" s="7"/>
      <c r="B38" s="661" t="s">
        <v>23</v>
      </c>
      <c r="C38" s="143"/>
      <c r="D38" s="18"/>
      <c r="E38" s="785">
        <v>283309068.68462288</v>
      </c>
      <c r="F38" s="870">
        <v>278331679.22219706</v>
      </c>
      <c r="G38" s="821">
        <f t="shared" si="10"/>
        <v>246215135.8653613</v>
      </c>
      <c r="H38" s="870">
        <v>155772509.42063653</v>
      </c>
      <c r="I38" s="870">
        <v>36880882.809150264</v>
      </c>
      <c r="J38" s="870">
        <v>2537746.9367590607</v>
      </c>
      <c r="K38" s="870">
        <v>3340238.2092774604</v>
      </c>
      <c r="L38" s="870">
        <v>1009576.3815988937</v>
      </c>
      <c r="M38" s="870">
        <v>3149011.778037427</v>
      </c>
      <c r="N38" s="870">
        <v>43525170.329901665</v>
      </c>
      <c r="O38" s="7"/>
      <c r="P38" s="661" t="s">
        <v>23</v>
      </c>
      <c r="Q38" s="143"/>
      <c r="R38" s="18"/>
      <c r="S38" s="784">
        <f t="shared" si="11"/>
        <v>32116543.356835507</v>
      </c>
      <c r="T38" s="784">
        <v>17072753.728131481</v>
      </c>
      <c r="U38" s="784">
        <v>1697373.3939831762</v>
      </c>
      <c r="V38" s="784">
        <v>643158.60801539768</v>
      </c>
      <c r="W38" s="784">
        <v>1221870.0394615869</v>
      </c>
      <c r="X38" s="784">
        <v>522273.12503624742</v>
      </c>
      <c r="Y38" s="784">
        <v>10959114.462207617</v>
      </c>
      <c r="Z38" s="784">
        <v>4977389.462425895</v>
      </c>
      <c r="AA38" s="784">
        <v>2246944.0130467745</v>
      </c>
      <c r="AB38" s="784">
        <v>2730445.4493791219</v>
      </c>
    </row>
    <row r="39" spans="1:28" ht="18" customHeight="1">
      <c r="A39" s="121"/>
      <c r="B39" s="121" t="s">
        <v>1150</v>
      </c>
      <c r="C39" s="772"/>
      <c r="D39" s="823"/>
      <c r="E39" s="785">
        <v>58030934.476026334</v>
      </c>
      <c r="F39" s="870">
        <v>57292871.667115174</v>
      </c>
      <c r="G39" s="821">
        <f t="shared" si="10"/>
        <v>49794144.05253125</v>
      </c>
      <c r="H39" s="870">
        <v>33673994.719335765</v>
      </c>
      <c r="I39" s="870">
        <v>6141170.4642894659</v>
      </c>
      <c r="J39" s="870">
        <v>554969.26108824625</v>
      </c>
      <c r="K39" s="870">
        <v>689872.28522630397</v>
      </c>
      <c r="L39" s="870">
        <v>151688.129175257</v>
      </c>
      <c r="M39" s="870">
        <v>687858.0315037379</v>
      </c>
      <c r="N39" s="870">
        <v>7894591.1619124804</v>
      </c>
      <c r="O39" s="121"/>
      <c r="P39" s="121" t="s">
        <v>1150</v>
      </c>
      <c r="Q39" s="772"/>
      <c r="R39" s="823"/>
      <c r="S39" s="784">
        <f t="shared" si="11"/>
        <v>7498727.6145838723</v>
      </c>
      <c r="T39" s="784">
        <v>3961009.6179432105</v>
      </c>
      <c r="U39" s="784">
        <v>397580.64398170658</v>
      </c>
      <c r="V39" s="784">
        <v>126028.97516780208</v>
      </c>
      <c r="W39" s="784">
        <v>347398.81337126024</v>
      </c>
      <c r="X39" s="784">
        <v>150746.91710869523</v>
      </c>
      <c r="Y39" s="784">
        <v>2515962.6470111967</v>
      </c>
      <c r="Z39" s="784">
        <v>738062.80891119665</v>
      </c>
      <c r="AA39" s="784">
        <v>429621.52522231039</v>
      </c>
      <c r="AB39" s="784">
        <v>308441.28368888638</v>
      </c>
    </row>
    <row r="40" spans="1:28" ht="18" customHeight="1">
      <c r="A40" s="121"/>
      <c r="B40" s="121" t="s">
        <v>1151</v>
      </c>
      <c r="C40" s="772"/>
      <c r="D40" s="823"/>
      <c r="E40" s="785">
        <v>146572309.69138518</v>
      </c>
      <c r="F40" s="870">
        <v>143424292.33538038</v>
      </c>
      <c r="G40" s="821">
        <f t="shared" si="10"/>
        <v>127245027.64018713</v>
      </c>
      <c r="H40" s="870">
        <v>75649394.694338337</v>
      </c>
      <c r="I40" s="870">
        <v>21078668.321890909</v>
      </c>
      <c r="J40" s="870">
        <v>714384.45199999993</v>
      </c>
      <c r="K40" s="870">
        <v>2203005.7423915733</v>
      </c>
      <c r="L40" s="870">
        <v>627714.04995562951</v>
      </c>
      <c r="M40" s="870">
        <v>1650166.0860783327</v>
      </c>
      <c r="N40" s="870">
        <v>25321694.293532338</v>
      </c>
      <c r="O40" s="121"/>
      <c r="P40" s="121" t="s">
        <v>1151</v>
      </c>
      <c r="Q40" s="772"/>
      <c r="R40" s="823"/>
      <c r="S40" s="784">
        <f t="shared" si="11"/>
        <v>16179264.695193179</v>
      </c>
      <c r="T40" s="784">
        <v>9267405.5727487281</v>
      </c>
      <c r="U40" s="784">
        <v>955993.73393358488</v>
      </c>
      <c r="V40" s="784">
        <v>356383.54265290231</v>
      </c>
      <c r="W40" s="784">
        <v>553835.55426080746</v>
      </c>
      <c r="X40" s="784">
        <v>277296.17616011645</v>
      </c>
      <c r="Y40" s="784">
        <v>4768350.115437041</v>
      </c>
      <c r="Z40" s="784">
        <v>3148017.3560047341</v>
      </c>
      <c r="AA40" s="784">
        <v>1384989.5111195876</v>
      </c>
      <c r="AB40" s="784">
        <v>1763027.8448851446</v>
      </c>
    </row>
    <row r="41" spans="1:28" ht="18" customHeight="1">
      <c r="A41" s="121"/>
      <c r="B41" s="121" t="s">
        <v>1152</v>
      </c>
      <c r="C41" s="772"/>
      <c r="D41" s="823"/>
      <c r="E41" s="785">
        <v>40544567.80239594</v>
      </c>
      <c r="F41" s="870">
        <v>39749896.029972352</v>
      </c>
      <c r="G41" s="821">
        <f t="shared" si="10"/>
        <v>34929964.084066764</v>
      </c>
      <c r="H41" s="870">
        <v>25191672.357979696</v>
      </c>
      <c r="I41" s="870">
        <v>4123374.6329498487</v>
      </c>
      <c r="J41" s="870">
        <v>330607.28594965278</v>
      </c>
      <c r="K41" s="870">
        <v>280049.77095352439</v>
      </c>
      <c r="L41" s="870">
        <v>154874.32930853119</v>
      </c>
      <c r="M41" s="870">
        <v>461828.11648226308</v>
      </c>
      <c r="N41" s="870">
        <v>4387557.5904432526</v>
      </c>
      <c r="O41" s="121"/>
      <c r="P41" s="121" t="s">
        <v>1152</v>
      </c>
      <c r="Q41" s="772"/>
      <c r="R41" s="823"/>
      <c r="S41" s="784">
        <f t="shared" si="11"/>
        <v>4819931.9459055215</v>
      </c>
      <c r="T41" s="784">
        <v>2216585.3701169346</v>
      </c>
      <c r="U41" s="784">
        <v>205075.00751230787</v>
      </c>
      <c r="V41" s="784">
        <v>93374.352926620515</v>
      </c>
      <c r="W41" s="784">
        <v>192561.17371222313</v>
      </c>
      <c r="X41" s="784">
        <v>60639.585416200796</v>
      </c>
      <c r="Y41" s="784">
        <v>2051696.4562212343</v>
      </c>
      <c r="Z41" s="784">
        <v>794671.77242363989</v>
      </c>
      <c r="AA41" s="784">
        <v>231969.96143462579</v>
      </c>
      <c r="AB41" s="784">
        <v>562701.81098901376</v>
      </c>
    </row>
    <row r="42" spans="1:28" ht="18" customHeight="1">
      <c r="A42" s="121"/>
      <c r="B42" s="121" t="s">
        <v>1153</v>
      </c>
      <c r="C42" s="772"/>
      <c r="D42" s="823"/>
      <c r="E42" s="785">
        <v>38161256.71481549</v>
      </c>
      <c r="F42" s="870">
        <v>37864619.189729169</v>
      </c>
      <c r="G42" s="821">
        <f t="shared" si="10"/>
        <v>34246000.088576235</v>
      </c>
      <c r="H42" s="870">
        <v>21257447.648982916</v>
      </c>
      <c r="I42" s="870">
        <v>5537669.3900200306</v>
      </c>
      <c r="J42" s="870">
        <v>937785.93772116164</v>
      </c>
      <c r="K42" s="870">
        <v>167310.41070606033</v>
      </c>
      <c r="L42" s="870">
        <v>75299.8731594766</v>
      </c>
      <c r="M42" s="870">
        <v>349159.54397309176</v>
      </c>
      <c r="N42" s="870">
        <v>5921327.2840134921</v>
      </c>
      <c r="O42" s="121"/>
      <c r="P42" s="121" t="s">
        <v>1153</v>
      </c>
      <c r="Q42" s="772"/>
      <c r="R42" s="823"/>
      <c r="S42" s="784">
        <f t="shared" si="11"/>
        <v>3618619.1011529267</v>
      </c>
      <c r="T42" s="784">
        <v>1627753.1673225896</v>
      </c>
      <c r="U42" s="784">
        <v>138724.00855557364</v>
      </c>
      <c r="V42" s="784">
        <v>67371.737268073557</v>
      </c>
      <c r="W42" s="784">
        <v>128074.49811729828</v>
      </c>
      <c r="X42" s="784">
        <v>33590.446351234714</v>
      </c>
      <c r="Y42" s="784">
        <v>1623105.2435381569</v>
      </c>
      <c r="Z42" s="784">
        <v>296637.5250863274</v>
      </c>
      <c r="AA42" s="784">
        <v>200363.01527025172</v>
      </c>
      <c r="AB42" s="784">
        <v>96274.509816075792</v>
      </c>
    </row>
    <row r="43" spans="1:28" ht="18" customHeight="1">
      <c r="A43" s="121"/>
      <c r="B43" s="661" t="s">
        <v>25</v>
      </c>
      <c r="C43" s="772"/>
      <c r="D43" s="823"/>
      <c r="E43" s="785">
        <v>121452505.48660707</v>
      </c>
      <c r="F43" s="870">
        <v>120362240.55945571</v>
      </c>
      <c r="G43" s="821">
        <f t="shared" si="10"/>
        <v>108266968.10955934</v>
      </c>
      <c r="H43" s="870">
        <v>78218837.377737492</v>
      </c>
      <c r="I43" s="870">
        <v>13806756.530740738</v>
      </c>
      <c r="J43" s="870">
        <v>1713425.0479728556</v>
      </c>
      <c r="K43" s="870">
        <v>818820.29919292463</v>
      </c>
      <c r="L43" s="870">
        <v>348072.71278763702</v>
      </c>
      <c r="M43" s="870">
        <v>1167727.8804824129</v>
      </c>
      <c r="N43" s="870">
        <v>12193328.260645291</v>
      </c>
      <c r="O43" s="121"/>
      <c r="P43" s="661" t="s">
        <v>25</v>
      </c>
      <c r="Q43" s="772"/>
      <c r="R43" s="823"/>
      <c r="S43" s="784">
        <f t="shared" si="11"/>
        <v>12095272.449896256</v>
      </c>
      <c r="T43" s="784">
        <v>5925966.4112861399</v>
      </c>
      <c r="U43" s="784">
        <v>734951.38437775814</v>
      </c>
      <c r="V43" s="784">
        <v>244398.57646644182</v>
      </c>
      <c r="W43" s="784">
        <v>679070.3121380799</v>
      </c>
      <c r="X43" s="784">
        <v>268891.56960299204</v>
      </c>
      <c r="Y43" s="784">
        <v>4241994.1960248435</v>
      </c>
      <c r="Z43" s="784">
        <v>1090264.927151232</v>
      </c>
      <c r="AA43" s="784">
        <v>562849.86533842538</v>
      </c>
      <c r="AB43" s="784">
        <v>527415.06181280734</v>
      </c>
    </row>
    <row r="44" spans="1:28" ht="18" customHeight="1">
      <c r="A44" s="121"/>
      <c r="B44" s="121" t="s">
        <v>1136</v>
      </c>
      <c r="C44" s="772"/>
      <c r="D44" s="823"/>
      <c r="E44" s="785">
        <v>82685273.889619112</v>
      </c>
      <c r="F44" s="870">
        <v>81953924.28626439</v>
      </c>
      <c r="G44" s="821">
        <f t="shared" si="10"/>
        <v>74405152.663687646</v>
      </c>
      <c r="H44" s="870">
        <v>53014058.204833627</v>
      </c>
      <c r="I44" s="870">
        <v>10866542.376400482</v>
      </c>
      <c r="J44" s="870">
        <v>1691188.1265760609</v>
      </c>
      <c r="K44" s="870">
        <v>451710.62644888047</v>
      </c>
      <c r="L44" s="870">
        <v>250343.10153621354</v>
      </c>
      <c r="M44" s="870">
        <v>589141.61482653243</v>
      </c>
      <c r="N44" s="870">
        <v>7542168.6130658546</v>
      </c>
      <c r="O44" s="121"/>
      <c r="P44" s="121" t="s">
        <v>1136</v>
      </c>
      <c r="Q44" s="772"/>
      <c r="R44" s="823"/>
      <c r="S44" s="784">
        <f t="shared" si="11"/>
        <v>7548771.6225768141</v>
      </c>
      <c r="T44" s="784">
        <v>4412761.319661499</v>
      </c>
      <c r="U44" s="784">
        <v>581681.45805389329</v>
      </c>
      <c r="V44" s="784">
        <v>132154.36711923825</v>
      </c>
      <c r="W44" s="784">
        <v>364615.26160176605</v>
      </c>
      <c r="X44" s="784">
        <v>252481.26433045397</v>
      </c>
      <c r="Y44" s="784">
        <v>1805077.9518099646</v>
      </c>
      <c r="Z44" s="784">
        <v>731349.60335466464</v>
      </c>
      <c r="AA44" s="784">
        <v>324732.47307065962</v>
      </c>
      <c r="AB44" s="784">
        <v>406617.13028400549</v>
      </c>
    </row>
    <row r="45" spans="1:28" ht="18" customHeight="1">
      <c r="A45" s="121"/>
      <c r="B45" s="121" t="s">
        <v>1137</v>
      </c>
      <c r="C45" s="772"/>
      <c r="D45" s="823"/>
      <c r="E45" s="785">
        <v>38767231.596987791</v>
      </c>
      <c r="F45" s="870">
        <v>38408316.273191229</v>
      </c>
      <c r="G45" s="821">
        <f t="shared" si="10"/>
        <v>33861815.445871815</v>
      </c>
      <c r="H45" s="870">
        <v>25204779.172904</v>
      </c>
      <c r="I45" s="870">
        <v>2940214.1543402541</v>
      </c>
      <c r="J45" s="870">
        <v>22236.921396794383</v>
      </c>
      <c r="K45" s="870">
        <v>367109.67274404451</v>
      </c>
      <c r="L45" s="870">
        <v>97729.611251423616</v>
      </c>
      <c r="M45" s="870">
        <v>578586.26565588056</v>
      </c>
      <c r="N45" s="870">
        <v>4651159.6475794232</v>
      </c>
      <c r="O45" s="121"/>
      <c r="P45" s="121" t="s">
        <v>1137</v>
      </c>
      <c r="Q45" s="772"/>
      <c r="R45" s="823"/>
      <c r="S45" s="784">
        <f t="shared" si="11"/>
        <v>4546500.8273194451</v>
      </c>
      <c r="T45" s="784">
        <v>1513205.091624649</v>
      </c>
      <c r="U45" s="784">
        <v>153269.92632386481</v>
      </c>
      <c r="V45" s="784">
        <v>112244.20934720339</v>
      </c>
      <c r="W45" s="784">
        <v>314455.05053631368</v>
      </c>
      <c r="X45" s="784">
        <v>16410.305272538197</v>
      </c>
      <c r="Y45" s="784">
        <v>2436916.2442148761</v>
      </c>
      <c r="Z45" s="784">
        <v>358915.32379656786</v>
      </c>
      <c r="AA45" s="784">
        <v>238117.392267766</v>
      </c>
      <c r="AB45" s="784">
        <v>120797.93152880186</v>
      </c>
    </row>
    <row r="46" spans="1:28" ht="18" customHeight="1">
      <c r="A46" s="121"/>
      <c r="B46" s="661" t="s">
        <v>26</v>
      </c>
      <c r="C46" s="772"/>
      <c r="D46" s="823"/>
      <c r="E46" s="785">
        <v>136939545.98655772</v>
      </c>
      <c r="F46" s="870">
        <v>135230133.20091701</v>
      </c>
      <c r="G46" s="821">
        <f t="shared" si="10"/>
        <v>121988618.79938032</v>
      </c>
      <c r="H46" s="870">
        <v>76422262.894347414</v>
      </c>
      <c r="I46" s="870">
        <v>16793628.284712069</v>
      </c>
      <c r="J46" s="870">
        <v>227881.94663842901</v>
      </c>
      <c r="K46" s="870">
        <v>1663237.3561512963</v>
      </c>
      <c r="L46" s="870">
        <v>282275.41224310797</v>
      </c>
      <c r="M46" s="870">
        <v>1885532.8850383316</v>
      </c>
      <c r="N46" s="870">
        <v>24713800.020249669</v>
      </c>
      <c r="O46" s="121"/>
      <c r="P46" s="661" t="s">
        <v>26</v>
      </c>
      <c r="Q46" s="772"/>
      <c r="R46" s="823"/>
      <c r="S46" s="784">
        <f t="shared" si="11"/>
        <v>13241514.401536733</v>
      </c>
      <c r="T46" s="784">
        <v>5356334.2532225149</v>
      </c>
      <c r="U46" s="784">
        <v>389222.5243001426</v>
      </c>
      <c r="V46" s="784">
        <v>348621.60774689633</v>
      </c>
      <c r="W46" s="784">
        <v>659720.55050222634</v>
      </c>
      <c r="X46" s="784">
        <v>157454.10205826192</v>
      </c>
      <c r="Y46" s="784">
        <v>6330161.3637066912</v>
      </c>
      <c r="Z46" s="784">
        <v>1709412.7856408067</v>
      </c>
      <c r="AA46" s="784">
        <v>875677.46174198983</v>
      </c>
      <c r="AB46" s="784">
        <v>833735.32389881648</v>
      </c>
    </row>
    <row r="47" spans="1:28" ht="18" customHeight="1">
      <c r="A47" s="121"/>
      <c r="B47" s="121" t="s">
        <v>1138</v>
      </c>
      <c r="C47" s="142"/>
      <c r="D47" s="18"/>
      <c r="E47" s="785">
        <v>35287367.870049365</v>
      </c>
      <c r="F47" s="870">
        <v>34866283.821905591</v>
      </c>
      <c r="G47" s="821">
        <f t="shared" si="10"/>
        <v>31137195.166779481</v>
      </c>
      <c r="H47" s="870">
        <v>20357651.515410375</v>
      </c>
      <c r="I47" s="870">
        <v>4241427.7900810577</v>
      </c>
      <c r="J47" s="870">
        <v>20966.585999999999</v>
      </c>
      <c r="K47" s="870">
        <v>242909.26519062821</v>
      </c>
      <c r="L47" s="870">
        <v>75355.851163247658</v>
      </c>
      <c r="M47" s="870">
        <v>426181.64080002171</v>
      </c>
      <c r="N47" s="870">
        <v>5772702.5181341488</v>
      </c>
      <c r="O47" s="121"/>
      <c r="P47" s="121" t="s">
        <v>1138</v>
      </c>
      <c r="Q47" s="142"/>
      <c r="R47" s="18"/>
      <c r="S47" s="784">
        <f t="shared" si="11"/>
        <v>3729088.6551261102</v>
      </c>
      <c r="T47" s="784">
        <v>1312687.2610705844</v>
      </c>
      <c r="U47" s="784">
        <v>109917.91821815798</v>
      </c>
      <c r="V47" s="784">
        <v>65357.540480493415</v>
      </c>
      <c r="W47" s="784">
        <v>171395.03417966224</v>
      </c>
      <c r="X47" s="784">
        <v>37702.599318098146</v>
      </c>
      <c r="Y47" s="784">
        <v>2032028.3018591141</v>
      </c>
      <c r="Z47" s="784">
        <v>421084.04814376344</v>
      </c>
      <c r="AA47" s="784">
        <v>181492.87685976955</v>
      </c>
      <c r="AB47" s="784">
        <v>239591.17128399381</v>
      </c>
    </row>
    <row r="48" spans="1:28" ht="18" customHeight="1">
      <c r="A48" s="121"/>
      <c r="B48" s="121" t="s">
        <v>1139</v>
      </c>
      <c r="C48" s="142"/>
      <c r="D48" s="18"/>
      <c r="E48" s="785">
        <v>74796103.150425747</v>
      </c>
      <c r="F48" s="870">
        <v>73819158.458210558</v>
      </c>
      <c r="G48" s="821">
        <f t="shared" si="10"/>
        <v>67286561.924157888</v>
      </c>
      <c r="H48" s="870">
        <v>39962054.63052839</v>
      </c>
      <c r="I48" s="870">
        <v>9530476.7064661477</v>
      </c>
      <c r="J48" s="870">
        <v>132780.42140285255</v>
      </c>
      <c r="K48" s="870">
        <v>1060733.8965685179</v>
      </c>
      <c r="L48" s="870">
        <v>157418.98438851928</v>
      </c>
      <c r="M48" s="870">
        <v>1095663.4644095351</v>
      </c>
      <c r="N48" s="870">
        <v>15347433.820393931</v>
      </c>
      <c r="O48" s="121"/>
      <c r="P48" s="121" t="s">
        <v>1139</v>
      </c>
      <c r="Q48" s="142"/>
      <c r="R48" s="18"/>
      <c r="S48" s="784">
        <f t="shared" si="11"/>
        <v>6532596.534052629</v>
      </c>
      <c r="T48" s="784">
        <v>2925018.2833373393</v>
      </c>
      <c r="U48" s="784">
        <v>192297.39426354587</v>
      </c>
      <c r="V48" s="784">
        <v>200386.47737275279</v>
      </c>
      <c r="W48" s="784">
        <v>321644.42373330466</v>
      </c>
      <c r="X48" s="784">
        <v>102509.12129825942</v>
      </c>
      <c r="Y48" s="784">
        <v>2790740.8340474265</v>
      </c>
      <c r="Z48" s="784">
        <v>976944.69221519586</v>
      </c>
      <c r="AA48" s="784">
        <v>508912.25084684981</v>
      </c>
      <c r="AB48" s="784">
        <v>468032.44136834564</v>
      </c>
    </row>
    <row r="49" spans="1:28" ht="18" customHeight="1">
      <c r="A49" s="121"/>
      <c r="B49" s="121" t="s">
        <v>1140</v>
      </c>
      <c r="C49" s="142"/>
      <c r="D49" s="18"/>
      <c r="E49" s="785">
        <v>26856074.966082733</v>
      </c>
      <c r="F49" s="870">
        <v>26544690.92080088</v>
      </c>
      <c r="G49" s="821">
        <f t="shared" si="10"/>
        <v>23564861.708442885</v>
      </c>
      <c r="H49" s="870">
        <v>16102556.748408603</v>
      </c>
      <c r="I49" s="870">
        <v>3021723.7881648601</v>
      </c>
      <c r="J49" s="870">
        <v>74134.939235576501</v>
      </c>
      <c r="K49" s="870">
        <v>359594.19439215137</v>
      </c>
      <c r="L49" s="870">
        <v>49500.57669134115</v>
      </c>
      <c r="M49" s="870">
        <v>363687.77982877498</v>
      </c>
      <c r="N49" s="870">
        <v>3593663.6817215788</v>
      </c>
      <c r="O49" s="121"/>
      <c r="P49" s="121" t="s">
        <v>1140</v>
      </c>
      <c r="Q49" s="142"/>
      <c r="R49" s="18"/>
      <c r="S49" s="784">
        <f t="shared" si="11"/>
        <v>2979829.2123579932</v>
      </c>
      <c r="T49" s="784">
        <v>1118628.708814593</v>
      </c>
      <c r="U49" s="784">
        <v>87007.211818439173</v>
      </c>
      <c r="V49" s="784">
        <v>82877.589893650249</v>
      </c>
      <c r="W49" s="784">
        <v>166681.09258925912</v>
      </c>
      <c r="X49" s="784">
        <v>17242.381441904392</v>
      </c>
      <c r="Y49" s="784">
        <v>1507392.2278001474</v>
      </c>
      <c r="Z49" s="784">
        <v>311384.04528184672</v>
      </c>
      <c r="AA49" s="784">
        <v>185272.33403536977</v>
      </c>
      <c r="AB49" s="784">
        <v>126111.71124647687</v>
      </c>
    </row>
    <row r="50" spans="1:28" ht="18" customHeight="1">
      <c r="A50" s="121"/>
      <c r="B50" s="661" t="s">
        <v>28</v>
      </c>
      <c r="C50" s="142"/>
      <c r="D50" s="18"/>
      <c r="E50" s="785">
        <v>11864619.5871785</v>
      </c>
      <c r="F50" s="870">
        <v>11743756.143089721</v>
      </c>
      <c r="G50" s="821">
        <f t="shared" si="10"/>
        <v>10144128.676592659</v>
      </c>
      <c r="H50" s="870">
        <v>6290231.5293897809</v>
      </c>
      <c r="I50" s="870">
        <v>1414037.869721835</v>
      </c>
      <c r="J50" s="870">
        <v>0</v>
      </c>
      <c r="K50" s="870">
        <v>36778.070670728928</v>
      </c>
      <c r="L50" s="870">
        <v>85134.888008185211</v>
      </c>
      <c r="M50" s="870">
        <v>202447.81154446478</v>
      </c>
      <c r="N50" s="870">
        <v>2115498.5072576636</v>
      </c>
      <c r="O50" s="121"/>
      <c r="P50" s="661" t="s">
        <v>28</v>
      </c>
      <c r="Q50" s="142"/>
      <c r="R50" s="18"/>
      <c r="S50" s="784">
        <f t="shared" si="11"/>
        <v>1599627.466497059</v>
      </c>
      <c r="T50" s="784">
        <v>546563.34625114512</v>
      </c>
      <c r="U50" s="784">
        <v>20046.330726416498</v>
      </c>
      <c r="V50" s="784">
        <v>27999.828497082013</v>
      </c>
      <c r="W50" s="784">
        <v>68790.457917312655</v>
      </c>
      <c r="X50" s="784">
        <v>6291.9932103097872</v>
      </c>
      <c r="Y50" s="784">
        <v>929935.50989479304</v>
      </c>
      <c r="Z50" s="784">
        <v>120863.44408877922</v>
      </c>
      <c r="AA50" s="784">
        <v>59997.196797675402</v>
      </c>
      <c r="AB50" s="784">
        <v>60866.247291103791</v>
      </c>
    </row>
    <row r="51" spans="1:28" ht="18" customHeight="1">
      <c r="A51" s="1049" t="s">
        <v>29</v>
      </c>
      <c r="B51" s="1049"/>
      <c r="C51" s="142"/>
      <c r="D51" s="18"/>
      <c r="E51" s="785">
        <v>5347075.506649809</v>
      </c>
      <c r="F51" s="870">
        <v>5329667.9771346925</v>
      </c>
      <c r="G51" s="821">
        <f t="shared" si="10"/>
        <v>4564761.5003901161</v>
      </c>
      <c r="H51" s="870">
        <v>3235739.3968810341</v>
      </c>
      <c r="I51" s="870">
        <v>577209.25776649511</v>
      </c>
      <c r="J51" s="870">
        <v>0</v>
      </c>
      <c r="K51" s="870">
        <v>22469.876063707834</v>
      </c>
      <c r="L51" s="870">
        <v>901.94774052868263</v>
      </c>
      <c r="M51" s="870">
        <v>216707.58752626867</v>
      </c>
      <c r="N51" s="870">
        <v>511733.43441208208</v>
      </c>
      <c r="O51" s="1049" t="s">
        <v>29</v>
      </c>
      <c r="P51" s="1049"/>
      <c r="Q51" s="142"/>
      <c r="R51" s="18"/>
      <c r="S51" s="784">
        <f t="shared" si="11"/>
        <v>764906.47674457473</v>
      </c>
      <c r="T51" s="784">
        <v>230301.87515883546</v>
      </c>
      <c r="U51" s="784">
        <v>9549.8236478851504</v>
      </c>
      <c r="V51" s="784">
        <v>10886.485077467238</v>
      </c>
      <c r="W51" s="784">
        <v>33046.850150087645</v>
      </c>
      <c r="X51" s="784">
        <v>920.4542606233432</v>
      </c>
      <c r="Y51" s="784">
        <v>480200.98844967596</v>
      </c>
      <c r="Z51" s="784">
        <v>17407.529515116552</v>
      </c>
      <c r="AA51" s="784">
        <v>13770.779998999466</v>
      </c>
      <c r="AB51" s="784">
        <v>3636.7495161170891</v>
      </c>
    </row>
    <row r="52" spans="1:28" ht="18" customHeight="1">
      <c r="A52" s="1045" t="s">
        <v>152</v>
      </c>
      <c r="B52" s="1045"/>
      <c r="C52" s="1045"/>
      <c r="D52" s="823"/>
      <c r="E52" s="785"/>
      <c r="F52" s="870"/>
      <c r="G52" s="870"/>
      <c r="H52" s="870"/>
      <c r="I52" s="870"/>
      <c r="J52" s="870"/>
      <c r="K52" s="870"/>
      <c r="L52" s="870"/>
      <c r="M52" s="870"/>
      <c r="N52" s="870"/>
      <c r="O52" s="1045" t="s">
        <v>152</v>
      </c>
      <c r="P52" s="1045"/>
      <c r="Q52" s="1045"/>
      <c r="R52" s="823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</row>
    <row r="53" spans="1:28" ht="18" customHeight="1">
      <c r="A53" s="1049" t="s">
        <v>30</v>
      </c>
      <c r="B53" s="1049" t="s">
        <v>30</v>
      </c>
      <c r="C53" s="647"/>
      <c r="D53" s="823"/>
      <c r="E53" s="785">
        <v>298060305.63915658</v>
      </c>
      <c r="F53" s="870">
        <v>293910431.76339477</v>
      </c>
      <c r="G53" s="821">
        <f t="shared" si="10"/>
        <v>266252434.61944234</v>
      </c>
      <c r="H53" s="870">
        <v>176565150.77908364</v>
      </c>
      <c r="I53" s="870">
        <v>34954160.318333186</v>
      </c>
      <c r="J53" s="870">
        <v>737176.85534644709</v>
      </c>
      <c r="K53" s="870">
        <v>3708112.2095498466</v>
      </c>
      <c r="L53" s="870">
        <v>873410.40401051042</v>
      </c>
      <c r="M53" s="870">
        <v>4117950.4714357569</v>
      </c>
      <c r="N53" s="870">
        <v>45296473.58168298</v>
      </c>
      <c r="O53" s="1049" t="s">
        <v>30</v>
      </c>
      <c r="P53" s="1049" t="s">
        <v>30</v>
      </c>
      <c r="Q53" s="647"/>
      <c r="R53" s="823"/>
      <c r="S53" s="858">
        <f>SUM(T53:Y53)</f>
        <v>27657997.143952355</v>
      </c>
      <c r="T53" s="784">
        <v>12858257.221046099</v>
      </c>
      <c r="U53" s="784">
        <v>1161174.7745898324</v>
      </c>
      <c r="V53" s="784">
        <v>559995.51703630097</v>
      </c>
      <c r="W53" s="784">
        <v>1234608.8043114548</v>
      </c>
      <c r="X53" s="784">
        <v>558773.66028399684</v>
      </c>
      <c r="Y53" s="784">
        <v>11285187.166684669</v>
      </c>
      <c r="Z53" s="784">
        <v>4149873.8757619523</v>
      </c>
      <c r="AA53" s="784">
        <v>1895118.3619721856</v>
      </c>
      <c r="AB53" s="784">
        <v>2254755.5137897641</v>
      </c>
    </row>
    <row r="54" spans="1:28" ht="18" customHeight="1">
      <c r="A54" s="661"/>
      <c r="B54" s="661" t="s">
        <v>31</v>
      </c>
      <c r="C54" s="661"/>
      <c r="D54" s="823"/>
      <c r="E54" s="785">
        <v>132989786.05974606</v>
      </c>
      <c r="F54" s="870">
        <v>131486643.03106229</v>
      </c>
      <c r="G54" s="821">
        <f t="shared" si="10"/>
        <v>117029462.090297</v>
      </c>
      <c r="H54" s="870">
        <v>76504085.963900909</v>
      </c>
      <c r="I54" s="870">
        <v>15716096.13181689</v>
      </c>
      <c r="J54" s="870">
        <v>0</v>
      </c>
      <c r="K54" s="870">
        <v>2092571.7602519735</v>
      </c>
      <c r="L54" s="870">
        <v>298699.38001855806</v>
      </c>
      <c r="M54" s="870">
        <v>2279485.3189529935</v>
      </c>
      <c r="N54" s="870">
        <v>20138523.535355676</v>
      </c>
      <c r="O54" s="661"/>
      <c r="P54" s="661" t="s">
        <v>31</v>
      </c>
      <c r="Q54" s="661"/>
      <c r="R54" s="823"/>
      <c r="S54" s="858">
        <f>SUM(T54:Y54)</f>
        <v>14457180.940765269</v>
      </c>
      <c r="T54" s="784">
        <v>5748756.2772197723</v>
      </c>
      <c r="U54" s="784">
        <v>655704.02649202594</v>
      </c>
      <c r="V54" s="784">
        <v>318703.85314006096</v>
      </c>
      <c r="W54" s="784">
        <v>703035.42189091793</v>
      </c>
      <c r="X54" s="784">
        <v>186690.38567666608</v>
      </c>
      <c r="Y54" s="784">
        <v>6844290.976345825</v>
      </c>
      <c r="Z54" s="784">
        <v>1503143.0286837185</v>
      </c>
      <c r="AA54" s="784">
        <v>732877.27070592018</v>
      </c>
      <c r="AB54" s="784">
        <v>770265.75797779812</v>
      </c>
    </row>
    <row r="55" spans="1:28" ht="18" customHeight="1">
      <c r="A55" s="661"/>
      <c r="B55" s="661" t="s">
        <v>32</v>
      </c>
      <c r="C55" s="661"/>
      <c r="D55" s="823"/>
      <c r="E55" s="785">
        <v>79635774.039127275</v>
      </c>
      <c r="F55" s="870">
        <v>78092158.714959562</v>
      </c>
      <c r="G55" s="821">
        <f t="shared" si="10"/>
        <v>71367853.858815089</v>
      </c>
      <c r="H55" s="870">
        <v>45278922.591950648</v>
      </c>
      <c r="I55" s="870">
        <v>9916848.2981146257</v>
      </c>
      <c r="J55" s="870">
        <v>78466.585999999996</v>
      </c>
      <c r="K55" s="870">
        <v>780983.70561185479</v>
      </c>
      <c r="L55" s="870">
        <v>257198.73714794533</v>
      </c>
      <c r="M55" s="870">
        <v>1213868.4086521983</v>
      </c>
      <c r="N55" s="870">
        <v>13841565.531337811</v>
      </c>
      <c r="O55" s="661"/>
      <c r="P55" s="661" t="s">
        <v>32</v>
      </c>
      <c r="Q55" s="661"/>
      <c r="R55" s="823"/>
      <c r="S55" s="858">
        <f>SUM(T55:Y55)</f>
        <v>6724304.8561445177</v>
      </c>
      <c r="T55" s="784">
        <v>3220477.2591563556</v>
      </c>
      <c r="U55" s="784">
        <v>276992.61823272274</v>
      </c>
      <c r="V55" s="784">
        <v>137474.82112573905</v>
      </c>
      <c r="W55" s="784">
        <v>308502.54108818853</v>
      </c>
      <c r="X55" s="784">
        <v>167510.99429285584</v>
      </c>
      <c r="Y55" s="784">
        <v>2613346.6222486557</v>
      </c>
      <c r="Z55" s="784">
        <v>1543615.3241676593</v>
      </c>
      <c r="AA55" s="784">
        <v>659169.21326113364</v>
      </c>
      <c r="AB55" s="784">
        <v>884446.11090652598</v>
      </c>
    </row>
    <row r="56" spans="1:28" ht="18" customHeight="1">
      <c r="A56" s="661"/>
      <c r="B56" s="661" t="s">
        <v>33</v>
      </c>
      <c r="C56" s="661"/>
      <c r="D56" s="823"/>
      <c r="E56" s="785">
        <v>85434745.540283412</v>
      </c>
      <c r="F56" s="870">
        <v>84331630.017372832</v>
      </c>
      <c r="G56" s="821">
        <f t="shared" si="10"/>
        <v>77855118.670330241</v>
      </c>
      <c r="H56" s="870">
        <v>54782142.22323209</v>
      </c>
      <c r="I56" s="870">
        <v>9321215.888401676</v>
      </c>
      <c r="J56" s="870">
        <v>658710.26934644708</v>
      </c>
      <c r="K56" s="870">
        <v>834556.74368601863</v>
      </c>
      <c r="L56" s="870">
        <v>317512.28684400686</v>
      </c>
      <c r="M56" s="870">
        <v>624596.74383056548</v>
      </c>
      <c r="N56" s="870">
        <v>11316384.514989439</v>
      </c>
      <c r="O56" s="661"/>
      <c r="P56" s="661" t="s">
        <v>33</v>
      </c>
      <c r="Q56" s="661"/>
      <c r="R56" s="823"/>
      <c r="S56" s="858">
        <f>SUM(T56:Y56)</f>
        <v>6476511.347042568</v>
      </c>
      <c r="T56" s="784">
        <v>3889023.6846699663</v>
      </c>
      <c r="U56" s="784">
        <v>228478.12986508149</v>
      </c>
      <c r="V56" s="784">
        <v>103816.84277050156</v>
      </c>
      <c r="W56" s="784">
        <v>223070.84133234952</v>
      </c>
      <c r="X56" s="784">
        <v>204572.28031447486</v>
      </c>
      <c r="Y56" s="784">
        <v>1827549.5680901932</v>
      </c>
      <c r="Z56" s="784">
        <v>1103115.5229105738</v>
      </c>
      <c r="AA56" s="784">
        <v>503071.87800513173</v>
      </c>
      <c r="AB56" s="784">
        <v>600043.64490544226</v>
      </c>
    </row>
    <row r="57" spans="1:28" ht="18" customHeight="1" thickBot="1">
      <c r="A57" s="1050" t="s">
        <v>34</v>
      </c>
      <c r="B57" s="1050"/>
      <c r="C57" s="662"/>
      <c r="D57" s="824"/>
      <c r="E57" s="871">
        <v>260852509.61245909</v>
      </c>
      <c r="F57" s="871">
        <v>257087045.33939886</v>
      </c>
      <c r="G57" s="825">
        <f t="shared" si="10"/>
        <v>224927178.33184159</v>
      </c>
      <c r="H57" s="871">
        <v>143374429.8399089</v>
      </c>
      <c r="I57" s="871">
        <v>34518354.433758214</v>
      </c>
      <c r="J57" s="871">
        <v>3741877.0760238981</v>
      </c>
      <c r="K57" s="871">
        <v>2173431.6018062774</v>
      </c>
      <c r="L57" s="871">
        <v>852550.93836784328</v>
      </c>
      <c r="M57" s="871">
        <v>2503477.4711931464</v>
      </c>
      <c r="N57" s="871">
        <v>37763056.970783338</v>
      </c>
      <c r="O57" s="1050" t="s">
        <v>34</v>
      </c>
      <c r="P57" s="1050"/>
      <c r="Q57" s="662"/>
      <c r="R57" s="824"/>
      <c r="S57" s="862">
        <f>SUM(T57:Y57)</f>
        <v>32159867.007557765</v>
      </c>
      <c r="T57" s="623">
        <v>16273662.393004004</v>
      </c>
      <c r="U57" s="623">
        <v>1689968.6824455464</v>
      </c>
      <c r="V57" s="623">
        <v>715069.58876698359</v>
      </c>
      <c r="W57" s="623">
        <v>1427889.4058578371</v>
      </c>
      <c r="X57" s="623">
        <v>397057.58388443763</v>
      </c>
      <c r="Y57" s="623">
        <v>11656219.353598954</v>
      </c>
      <c r="Z57" s="623">
        <v>3765464.2730598776</v>
      </c>
      <c r="AA57" s="623">
        <v>1864120.9549516826</v>
      </c>
      <c r="AB57" s="623">
        <v>1901343.3181082006</v>
      </c>
    </row>
    <row r="58" spans="1:28" s="104" customFormat="1">
      <c r="B58" s="14"/>
      <c r="C58" s="14"/>
      <c r="D58" s="15"/>
      <c r="I58" s="108"/>
    </row>
    <row r="64" spans="1:28" ht="16.5">
      <c r="B64" s="864" t="s">
        <v>1270</v>
      </c>
      <c r="E64" s="758">
        <f>E41+E42</f>
        <v>78705824.517211437</v>
      </c>
      <c r="F64" s="758">
        <f t="shared" ref="F64:N64" si="12">F41+F42</f>
        <v>77614515.219701529</v>
      </c>
      <c r="G64" s="758">
        <f t="shared" si="12"/>
        <v>69175964.172643006</v>
      </c>
      <c r="H64" s="758">
        <f t="shared" si="12"/>
        <v>46449120.006962612</v>
      </c>
      <c r="I64" s="758">
        <f t="shared" si="12"/>
        <v>9661044.0229698792</v>
      </c>
      <c r="J64" s="758">
        <f t="shared" si="12"/>
        <v>1268393.2236708144</v>
      </c>
      <c r="K64" s="758">
        <f t="shared" si="12"/>
        <v>447360.18165958475</v>
      </c>
      <c r="L64" s="758">
        <f t="shared" si="12"/>
        <v>230174.2024680078</v>
      </c>
      <c r="M64" s="758">
        <f t="shared" si="12"/>
        <v>810987.66045535484</v>
      </c>
      <c r="N64" s="758">
        <f t="shared" si="12"/>
        <v>10308884.874456745</v>
      </c>
      <c r="P64" s="864" t="s">
        <v>1270</v>
      </c>
      <c r="S64" s="758">
        <f t="shared" ref="S64:AB64" si="13">S41+S42</f>
        <v>8438551.0470584482</v>
      </c>
      <c r="T64" s="758">
        <f t="shared" si="13"/>
        <v>3844338.5374395242</v>
      </c>
      <c r="U64" s="758">
        <f t="shared" si="13"/>
        <v>343799.01606788149</v>
      </c>
      <c r="V64" s="758">
        <f t="shared" si="13"/>
        <v>160746.09019469406</v>
      </c>
      <c r="W64" s="758">
        <f t="shared" si="13"/>
        <v>320635.67182952142</v>
      </c>
      <c r="X64" s="758">
        <f t="shared" si="13"/>
        <v>94230.031767435517</v>
      </c>
      <c r="Y64" s="758">
        <f t="shared" si="13"/>
        <v>3674801.6997593911</v>
      </c>
      <c r="Z64" s="758">
        <f t="shared" si="13"/>
        <v>1091309.2975099673</v>
      </c>
      <c r="AA64" s="758">
        <f t="shared" si="13"/>
        <v>432332.97670487751</v>
      </c>
      <c r="AB64" s="758">
        <f t="shared" si="13"/>
        <v>658976.32080508955</v>
      </c>
    </row>
  </sheetData>
  <mergeCells count="86">
    <mergeCell ref="X1:AB1"/>
    <mergeCell ref="H5:H6"/>
    <mergeCell ref="K5:K6"/>
    <mergeCell ref="X5:X6"/>
    <mergeCell ref="S5:S6"/>
    <mergeCell ref="O1:W1"/>
    <mergeCell ref="T5:T6"/>
    <mergeCell ref="I1:N1"/>
    <mergeCell ref="A1:H1"/>
    <mergeCell ref="N5:N6"/>
    <mergeCell ref="E3:E6"/>
    <mergeCell ref="F3:N3"/>
    <mergeCell ref="G4:N4"/>
    <mergeCell ref="G5:G6"/>
    <mergeCell ref="L5:L6"/>
    <mergeCell ref="M5:M6"/>
    <mergeCell ref="AB4:AB6"/>
    <mergeCell ref="U5:U6"/>
    <mergeCell ref="AA4:AA6"/>
    <mergeCell ref="Y5:Y6"/>
    <mergeCell ref="Z4:Z6"/>
    <mergeCell ref="A57:B57"/>
    <mergeCell ref="O53:P53"/>
    <mergeCell ref="A20:C20"/>
    <mergeCell ref="O20:Q20"/>
    <mergeCell ref="A52:C52"/>
    <mergeCell ref="O27:Q27"/>
    <mergeCell ref="O30:Q30"/>
    <mergeCell ref="A27:C27"/>
    <mergeCell ref="O52:Q52"/>
    <mergeCell ref="O21:Q21"/>
    <mergeCell ref="O57:P57"/>
    <mergeCell ref="A37:B37"/>
    <mergeCell ref="O37:P37"/>
    <mergeCell ref="O36:Q36"/>
    <mergeCell ref="A36:C36"/>
    <mergeCell ref="A22:C22"/>
    <mergeCell ref="F4:F6"/>
    <mergeCell ref="A53:B53"/>
    <mergeCell ref="O14:Q14"/>
    <mergeCell ref="A14:C14"/>
    <mergeCell ref="A18:C18"/>
    <mergeCell ref="A30:C30"/>
    <mergeCell ref="O18:Q18"/>
    <mergeCell ref="O13:Q13"/>
    <mergeCell ref="O12:Q12"/>
    <mergeCell ref="O19:Q19"/>
    <mergeCell ref="A3:C6"/>
    <mergeCell ref="A16:C16"/>
    <mergeCell ref="I5:I6"/>
    <mergeCell ref="J5:J6"/>
    <mergeCell ref="A51:B51"/>
    <mergeCell ref="O51:P51"/>
    <mergeCell ref="S3:Y3"/>
    <mergeCell ref="O3:Q6"/>
    <mergeCell ref="S4:Y4"/>
    <mergeCell ref="W5:W6"/>
    <mergeCell ref="V5:V6"/>
    <mergeCell ref="O7:Q7"/>
    <mergeCell ref="A8:C8"/>
    <mergeCell ref="A10:C10"/>
    <mergeCell ref="A11:C11"/>
    <mergeCell ref="A7:C7"/>
    <mergeCell ref="O8:Q8"/>
    <mergeCell ref="O10:Q10"/>
    <mergeCell ref="O9:Q9"/>
    <mergeCell ref="A9:C9"/>
    <mergeCell ref="O22:Q22"/>
    <mergeCell ref="O11:Q11"/>
    <mergeCell ref="A13:C13"/>
    <mergeCell ref="A21:C21"/>
    <mergeCell ref="A23:C23"/>
    <mergeCell ref="O23:Q23"/>
    <mergeCell ref="A12:C12"/>
    <mergeCell ref="O15:Q15"/>
    <mergeCell ref="A15:C15"/>
    <mergeCell ref="A19:C19"/>
    <mergeCell ref="A17:C17"/>
    <mergeCell ref="O16:Q16"/>
    <mergeCell ref="O17:Q17"/>
    <mergeCell ref="A26:C26"/>
    <mergeCell ref="O24:Q24"/>
    <mergeCell ref="O26:Q26"/>
    <mergeCell ref="A25:C25"/>
    <mergeCell ref="O25:Q25"/>
    <mergeCell ref="A24:C2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4" man="1"/>
    <brk id="14" max="43" man="1"/>
    <brk id="23" max="4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L159"/>
  <sheetViews>
    <sheetView view="pageBreakPreview" topLeftCell="A3" zoomScaleNormal="10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6.7109375" style="144" customWidth="1"/>
    <col min="3" max="3" width="2.28515625" style="144" customWidth="1"/>
    <col min="4" max="4" width="1.7109375" style="145" customWidth="1"/>
    <col min="5" max="5" width="15.7109375" style="181" customWidth="1"/>
    <col min="6" max="6" width="16.140625" style="181" customWidth="1"/>
    <col min="7" max="7" width="15.140625" style="181" customWidth="1"/>
    <col min="8" max="8" width="13" style="181" customWidth="1"/>
    <col min="9" max="14" width="15.28515625" style="181" customWidth="1"/>
    <col min="15" max="15" width="2.28515625" style="144" customWidth="1"/>
    <col min="16" max="16" width="16.7109375" style="144" customWidth="1"/>
    <col min="17" max="17" width="2.28515625" style="144" customWidth="1"/>
    <col min="18" max="18" width="1.7109375" style="145" customWidth="1"/>
    <col min="19" max="19" width="16.140625" style="181" customWidth="1"/>
    <col min="20" max="20" width="20.140625" style="181" customWidth="1"/>
    <col min="21" max="21" width="15.140625" style="181" customWidth="1"/>
    <col min="22" max="22" width="18.5703125" style="181" customWidth="1"/>
    <col min="23" max="28" width="15.28515625" style="181" customWidth="1"/>
    <col min="29" max="29" width="9.140625" style="181"/>
    <col min="30" max="30" width="15.42578125" style="181" bestFit="1" customWidth="1"/>
    <col min="31" max="16384" width="9.140625" style="181"/>
  </cols>
  <sheetData>
    <row r="1" spans="1:49" s="129" customFormat="1" ht="35.1" customHeight="1">
      <c r="A1" s="865"/>
      <c r="B1" s="865"/>
      <c r="C1" s="865"/>
      <c r="D1" s="865"/>
      <c r="E1" s="865"/>
      <c r="F1" s="865"/>
      <c r="G1" s="865"/>
      <c r="H1" s="681" t="s">
        <v>532</v>
      </c>
      <c r="I1" s="1226" t="s">
        <v>266</v>
      </c>
      <c r="J1" s="1227"/>
      <c r="K1" s="1227"/>
      <c r="L1" s="1227"/>
      <c r="M1" s="1227"/>
      <c r="N1" s="1227"/>
      <c r="O1" s="865"/>
      <c r="P1" s="865"/>
      <c r="Q1" s="865"/>
      <c r="R1" s="865"/>
      <c r="S1" s="865"/>
      <c r="T1" s="865"/>
      <c r="U1" s="865"/>
      <c r="V1" s="681" t="s">
        <v>532</v>
      </c>
      <c r="W1" s="1180" t="s">
        <v>267</v>
      </c>
      <c r="X1" s="1180"/>
      <c r="Y1" s="1180"/>
      <c r="Z1" s="1180"/>
      <c r="AA1" s="1180"/>
      <c r="AB1" s="1180"/>
    </row>
    <row r="2" spans="1:49" s="758" customFormat="1" ht="12.95" customHeight="1" thickBot="1">
      <c r="B2" s="130"/>
      <c r="C2" s="130"/>
      <c r="D2" s="866"/>
      <c r="E2" s="757"/>
      <c r="F2" s="757"/>
      <c r="G2" s="757"/>
      <c r="H2" s="757"/>
      <c r="I2" s="757"/>
      <c r="J2" s="757"/>
      <c r="K2" s="757"/>
      <c r="L2" s="757"/>
      <c r="M2" s="757"/>
      <c r="N2" s="184" t="s">
        <v>323</v>
      </c>
      <c r="P2" s="130"/>
      <c r="Q2" s="130"/>
      <c r="R2" s="866"/>
      <c r="S2" s="866"/>
      <c r="T2" s="757"/>
      <c r="U2" s="184"/>
      <c r="V2" s="757"/>
      <c r="W2" s="757"/>
      <c r="X2" s="757"/>
      <c r="Y2" s="757"/>
      <c r="Z2" s="757"/>
      <c r="AA2" s="757"/>
      <c r="AB2" s="184" t="s">
        <v>323</v>
      </c>
    </row>
    <row r="3" spans="1:49" s="758" customFormat="1" ht="15" customHeight="1">
      <c r="A3" s="1099" t="s">
        <v>1</v>
      </c>
      <c r="B3" s="1099"/>
      <c r="C3" s="1099"/>
      <c r="D3" s="663"/>
      <c r="E3" s="1148" t="s">
        <v>68</v>
      </c>
      <c r="F3" s="1221" t="s">
        <v>206</v>
      </c>
      <c r="G3" s="1222"/>
      <c r="H3" s="1222"/>
      <c r="I3" s="1222"/>
      <c r="J3" s="1222"/>
      <c r="K3" s="1222"/>
      <c r="L3" s="1222"/>
      <c r="M3" s="1222"/>
      <c r="N3" s="1222"/>
      <c r="O3" s="1099" t="s">
        <v>1</v>
      </c>
      <c r="P3" s="1099"/>
      <c r="Q3" s="1099"/>
      <c r="R3" s="663"/>
      <c r="S3" s="1210" t="s">
        <v>207</v>
      </c>
      <c r="T3" s="1211"/>
      <c r="U3" s="1211"/>
      <c r="V3" s="1211"/>
      <c r="W3" s="1211"/>
      <c r="X3" s="1211"/>
      <c r="Y3" s="1212"/>
      <c r="Z3" s="19" t="s">
        <v>1233</v>
      </c>
      <c r="AA3" s="19"/>
      <c r="AB3" s="20"/>
    </row>
    <row r="4" spans="1:49" s="758" customFormat="1" ht="15" customHeight="1">
      <c r="A4" s="1100"/>
      <c r="B4" s="1100"/>
      <c r="C4" s="1100"/>
      <c r="D4" s="664"/>
      <c r="E4" s="1156"/>
      <c r="F4" s="1105" t="s">
        <v>184</v>
      </c>
      <c r="G4" s="1223" t="s">
        <v>208</v>
      </c>
      <c r="H4" s="1224"/>
      <c r="I4" s="1224"/>
      <c r="J4" s="1224"/>
      <c r="K4" s="1224"/>
      <c r="L4" s="1224"/>
      <c r="M4" s="1224"/>
      <c r="N4" s="1225"/>
      <c r="O4" s="1100"/>
      <c r="P4" s="1100"/>
      <c r="Q4" s="1100"/>
      <c r="R4" s="664"/>
      <c r="S4" s="1213" t="s">
        <v>209</v>
      </c>
      <c r="T4" s="1214"/>
      <c r="U4" s="1214"/>
      <c r="V4" s="1214"/>
      <c r="W4" s="1214"/>
      <c r="X4" s="1214"/>
      <c r="Y4" s="1215"/>
      <c r="Z4" s="1194" t="s">
        <v>184</v>
      </c>
      <c r="AA4" s="1194" t="s">
        <v>1097</v>
      </c>
      <c r="AB4" s="1197" t="s">
        <v>1098</v>
      </c>
    </row>
    <row r="5" spans="1:49" s="758" customFormat="1" ht="15" customHeight="1">
      <c r="A5" s="1100"/>
      <c r="B5" s="1100"/>
      <c r="C5" s="1100"/>
      <c r="D5" s="664"/>
      <c r="E5" s="1156"/>
      <c r="F5" s="1105"/>
      <c r="G5" s="1194" t="s">
        <v>61</v>
      </c>
      <c r="H5" s="1194" t="s">
        <v>212</v>
      </c>
      <c r="I5" s="1198" t="s">
        <v>213</v>
      </c>
      <c r="J5" s="1194" t="s">
        <v>214</v>
      </c>
      <c r="K5" s="1194" t="s">
        <v>166</v>
      </c>
      <c r="L5" s="1194" t="s">
        <v>215</v>
      </c>
      <c r="M5" s="1194" t="s">
        <v>216</v>
      </c>
      <c r="N5" s="1194" t="s">
        <v>217</v>
      </c>
      <c r="O5" s="1100"/>
      <c r="P5" s="1100"/>
      <c r="Q5" s="1100"/>
      <c r="R5" s="664"/>
      <c r="S5" s="1198" t="s">
        <v>61</v>
      </c>
      <c r="T5" s="1194" t="s">
        <v>156</v>
      </c>
      <c r="U5" s="1194" t="s">
        <v>218</v>
      </c>
      <c r="V5" s="1194" t="s">
        <v>219</v>
      </c>
      <c r="W5" s="1198" t="s">
        <v>220</v>
      </c>
      <c r="X5" s="1194" t="s">
        <v>221</v>
      </c>
      <c r="Y5" s="1194" t="s">
        <v>222</v>
      </c>
      <c r="Z5" s="1218"/>
      <c r="AA5" s="1218"/>
      <c r="AB5" s="1216"/>
    </row>
    <row r="6" spans="1:49" s="758" customFormat="1" ht="48.75" customHeight="1">
      <c r="A6" s="1101"/>
      <c r="B6" s="1101"/>
      <c r="C6" s="1101"/>
      <c r="D6" s="666"/>
      <c r="E6" s="1157"/>
      <c r="F6" s="1107"/>
      <c r="G6" s="1157"/>
      <c r="H6" s="1157"/>
      <c r="I6" s="1107"/>
      <c r="J6" s="1157"/>
      <c r="K6" s="1157"/>
      <c r="L6" s="1157"/>
      <c r="M6" s="1157"/>
      <c r="N6" s="1157"/>
      <c r="O6" s="1101"/>
      <c r="P6" s="1101"/>
      <c r="Q6" s="1101"/>
      <c r="R6" s="666"/>
      <c r="S6" s="1107"/>
      <c r="T6" s="1157"/>
      <c r="U6" s="1157"/>
      <c r="V6" s="1157"/>
      <c r="W6" s="1107"/>
      <c r="X6" s="1157"/>
      <c r="Y6" s="1157"/>
      <c r="Z6" s="1219"/>
      <c r="AA6" s="1219"/>
      <c r="AB6" s="1217"/>
    </row>
    <row r="7" spans="1:49" s="194" customFormat="1" ht="24.6" hidden="1" customHeight="1">
      <c r="A7" s="1111" t="s">
        <v>779</v>
      </c>
      <c r="B7" s="1111"/>
      <c r="C7" s="1111"/>
      <c r="D7" s="18"/>
      <c r="E7" s="136">
        <v>526282949</v>
      </c>
      <c r="F7" s="136">
        <v>504890838</v>
      </c>
      <c r="G7" s="50">
        <f t="shared" ref="G7:G16" si="0">SUM(H7:N7)</f>
        <v>450942031</v>
      </c>
      <c r="H7" s="136">
        <v>297312785</v>
      </c>
      <c r="I7" s="136">
        <v>105258817</v>
      </c>
      <c r="J7" s="136">
        <v>3810330</v>
      </c>
      <c r="K7" s="136">
        <v>4500331</v>
      </c>
      <c r="L7" s="136">
        <v>745121</v>
      </c>
      <c r="M7" s="136">
        <v>4245851</v>
      </c>
      <c r="N7" s="136">
        <v>35068796</v>
      </c>
      <c r="O7" s="1111" t="s">
        <v>779</v>
      </c>
      <c r="P7" s="1111"/>
      <c r="Q7" s="1111"/>
      <c r="R7" s="18"/>
      <c r="S7" s="50">
        <f t="shared" ref="S7:S19" si="1">SUM(T7:Y7)</f>
        <v>49541286</v>
      </c>
      <c r="T7" s="135">
        <v>24732641</v>
      </c>
      <c r="U7" s="136">
        <v>1353167</v>
      </c>
      <c r="V7" s="136">
        <v>1553881</v>
      </c>
      <c r="W7" s="136">
        <v>3151268</v>
      </c>
      <c r="X7" s="136">
        <v>1751100</v>
      </c>
      <c r="Y7" s="136">
        <v>16999229</v>
      </c>
      <c r="Z7" s="136">
        <v>21392111</v>
      </c>
      <c r="AA7" s="136">
        <v>11251746</v>
      </c>
      <c r="AB7" s="136">
        <v>10140365</v>
      </c>
    </row>
    <row r="8" spans="1:49" s="194" customFormat="1" ht="24.6" hidden="1" customHeight="1">
      <c r="A8" s="1112" t="s">
        <v>780</v>
      </c>
      <c r="B8" s="1112"/>
      <c r="C8" s="1112"/>
      <c r="D8" s="18"/>
      <c r="E8" s="139">
        <v>500259936.87579286</v>
      </c>
      <c r="F8" s="139">
        <v>468440044.70421875</v>
      </c>
      <c r="G8" s="50">
        <f t="shared" si="0"/>
        <v>418609284.14764512</v>
      </c>
      <c r="H8" s="139">
        <v>255463872.03214708</v>
      </c>
      <c r="I8" s="139">
        <v>95398874.19872877</v>
      </c>
      <c r="J8" s="139">
        <v>1543510.0786830864</v>
      </c>
      <c r="K8" s="139">
        <v>3606197.8578925608</v>
      </c>
      <c r="L8" s="139">
        <v>742245.18016339734</v>
      </c>
      <c r="M8" s="139">
        <v>4358271.3518481841</v>
      </c>
      <c r="N8" s="139">
        <v>57496313.448182054</v>
      </c>
      <c r="O8" s="1112" t="s">
        <v>780</v>
      </c>
      <c r="P8" s="1112"/>
      <c r="Q8" s="1112"/>
      <c r="R8" s="18"/>
      <c r="S8" s="50">
        <f t="shared" si="1"/>
        <v>44951966.544361331</v>
      </c>
      <c r="T8" s="138">
        <v>22994687.799438879</v>
      </c>
      <c r="U8" s="139">
        <v>1218807.477969009</v>
      </c>
      <c r="V8" s="139">
        <v>1464609.0822741014</v>
      </c>
      <c r="W8" s="139">
        <v>2707873.6993029877</v>
      </c>
      <c r="X8" s="139">
        <v>2435916.673869262</v>
      </c>
      <c r="Y8" s="139">
        <v>14130071.811507091</v>
      </c>
      <c r="Z8" s="139">
        <v>31819892.171573572</v>
      </c>
      <c r="AA8" s="139">
        <v>16282523.782206509</v>
      </c>
      <c r="AB8" s="139">
        <v>15537368.389367055</v>
      </c>
    </row>
    <row r="9" spans="1:49" s="194" customFormat="1" ht="24.6" hidden="1" customHeight="1">
      <c r="A9" s="1112" t="s">
        <v>1202</v>
      </c>
      <c r="B9" s="1112"/>
      <c r="C9" s="1112"/>
      <c r="D9" s="18"/>
      <c r="E9" s="139">
        <v>489213132</v>
      </c>
      <c r="F9" s="139">
        <v>474061931</v>
      </c>
      <c r="G9" s="50">
        <f t="shared" si="0"/>
        <v>418765000.93499964</v>
      </c>
      <c r="H9" s="139">
        <v>314489922</v>
      </c>
      <c r="I9" s="139">
        <v>70638374.57499966</v>
      </c>
      <c r="J9" s="139">
        <v>2007705</v>
      </c>
      <c r="K9" s="139">
        <v>2739490</v>
      </c>
      <c r="L9" s="139">
        <v>757235.4</v>
      </c>
      <c r="M9" s="139">
        <v>3093962.9599999809</v>
      </c>
      <c r="N9" s="139">
        <v>25038311</v>
      </c>
      <c r="O9" s="1112" t="s">
        <v>1202</v>
      </c>
      <c r="P9" s="1112"/>
      <c r="Q9" s="1112"/>
      <c r="R9" s="18"/>
      <c r="S9" s="50">
        <f t="shared" si="1"/>
        <v>51064299.102000073</v>
      </c>
      <c r="T9" s="138">
        <v>19566590.462000091</v>
      </c>
      <c r="U9" s="139">
        <v>1482722</v>
      </c>
      <c r="V9" s="139">
        <v>1432899.5999999847</v>
      </c>
      <c r="W9" s="139">
        <v>1977322.0399999938</v>
      </c>
      <c r="X9" s="139">
        <v>1399344</v>
      </c>
      <c r="Y9" s="139">
        <v>25205421</v>
      </c>
      <c r="Z9" s="139">
        <v>15151201</v>
      </c>
      <c r="AA9" s="139">
        <v>9505513</v>
      </c>
      <c r="AB9" s="139">
        <v>5645688</v>
      </c>
    </row>
    <row r="10" spans="1:49" s="194" customFormat="1" ht="19.5" hidden="1" customHeight="1">
      <c r="A10" s="1112" t="s">
        <v>1203</v>
      </c>
      <c r="B10" s="1112"/>
      <c r="C10" s="1112"/>
      <c r="D10" s="18"/>
      <c r="E10" s="139">
        <v>419108300.79884535</v>
      </c>
      <c r="F10" s="139">
        <v>396649042.59909409</v>
      </c>
      <c r="G10" s="50">
        <f t="shared" si="0"/>
        <v>353495935.61890829</v>
      </c>
      <c r="H10" s="139">
        <v>215267322.94458571</v>
      </c>
      <c r="I10" s="139">
        <v>67969049.190299273</v>
      </c>
      <c r="J10" s="139">
        <v>3857663.2927012201</v>
      </c>
      <c r="K10" s="139">
        <v>3184074.4645790067</v>
      </c>
      <c r="L10" s="139">
        <v>827061.19027196267</v>
      </c>
      <c r="M10" s="139">
        <v>4500239.4232014809</v>
      </c>
      <c r="N10" s="139">
        <v>57890525.113269642</v>
      </c>
      <c r="O10" s="1112" t="s">
        <v>1203</v>
      </c>
      <c r="P10" s="1112"/>
      <c r="Q10" s="1112"/>
      <c r="R10" s="18"/>
      <c r="S10" s="50">
        <f t="shared" si="1"/>
        <v>43153106.980185494</v>
      </c>
      <c r="T10" s="138">
        <v>23381225.458153117</v>
      </c>
      <c r="U10" s="139">
        <v>1022340.2123323941</v>
      </c>
      <c r="V10" s="139">
        <v>1363659.7286403633</v>
      </c>
      <c r="W10" s="139">
        <v>2633047.989027027</v>
      </c>
      <c r="X10" s="139">
        <v>3447618.1337923533</v>
      </c>
      <c r="Y10" s="139">
        <v>11305215.458240237</v>
      </c>
      <c r="Z10" s="139">
        <v>22459258.199751787</v>
      </c>
      <c r="AA10" s="139">
        <v>8628724.2359048557</v>
      </c>
      <c r="AB10" s="139">
        <v>13830533.963846939</v>
      </c>
    </row>
    <row r="11" spans="1:49" s="194" customFormat="1" ht="14.1" hidden="1" customHeight="1">
      <c r="A11" s="1112" t="s">
        <v>1204</v>
      </c>
      <c r="B11" s="1112"/>
      <c r="C11" s="1112"/>
      <c r="D11" s="18"/>
      <c r="E11" s="139">
        <v>476703908.25929618</v>
      </c>
      <c r="F11" s="139">
        <v>456720129.96827769</v>
      </c>
      <c r="G11" s="50">
        <f t="shared" si="0"/>
        <v>413956937.12728733</v>
      </c>
      <c r="H11" s="139">
        <v>262428581.17396924</v>
      </c>
      <c r="I11" s="139">
        <v>77367533.54695791</v>
      </c>
      <c r="J11" s="139">
        <v>2216923.5168294827</v>
      </c>
      <c r="K11" s="139">
        <v>4139916.9677333706</v>
      </c>
      <c r="L11" s="139">
        <v>996936.72449556203</v>
      </c>
      <c r="M11" s="139">
        <v>4194601.4945782684</v>
      </c>
      <c r="N11" s="139">
        <v>62612443.702723511</v>
      </c>
      <c r="O11" s="1112" t="s">
        <v>1204</v>
      </c>
      <c r="P11" s="1112"/>
      <c r="Q11" s="1112"/>
      <c r="R11" s="18"/>
      <c r="S11" s="50">
        <f t="shared" si="1"/>
        <v>42763192.840989754</v>
      </c>
      <c r="T11" s="138">
        <v>23406249.541655455</v>
      </c>
      <c r="U11" s="139">
        <v>1069721.2877072636</v>
      </c>
      <c r="V11" s="139">
        <v>1415644.1527868828</v>
      </c>
      <c r="W11" s="139">
        <v>2531503.2865837179</v>
      </c>
      <c r="X11" s="139">
        <v>2135758.3300581598</v>
      </c>
      <c r="Y11" s="139">
        <v>12204316.242198268</v>
      </c>
      <c r="Z11" s="139">
        <v>19983778.291019205</v>
      </c>
      <c r="AA11" s="139">
        <v>7603973.8304292941</v>
      </c>
      <c r="AB11" s="139">
        <v>12379804.460589908</v>
      </c>
    </row>
    <row r="12" spans="1:49" s="114" customFormat="1" ht="14.1" hidden="1" customHeight="1">
      <c r="A12" s="1045" t="s">
        <v>1205</v>
      </c>
      <c r="B12" s="1045"/>
      <c r="C12" s="1045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045" t="s">
        <v>1205</v>
      </c>
      <c r="P12" s="1045"/>
      <c r="Q12" s="1045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14">
        <f>SUM(E12:E13,E15)</f>
        <v>1580226551.1417046</v>
      </c>
    </row>
    <row r="13" spans="1:49" s="194" customFormat="1" ht="14.1" hidden="1" customHeight="1">
      <c r="A13" s="1112" t="s">
        <v>1206</v>
      </c>
      <c r="B13" s="1112"/>
      <c r="C13" s="1112"/>
      <c r="D13" s="18"/>
      <c r="E13" s="50">
        <v>529763432.86957943</v>
      </c>
      <c r="F13" s="50">
        <v>512695022.82086575</v>
      </c>
      <c r="G13" s="50">
        <f t="shared" si="0"/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112" t="s">
        <v>1206</v>
      </c>
      <c r="P13" s="1112"/>
      <c r="Q13" s="1112"/>
      <c r="R13" s="18"/>
      <c r="S13" s="50">
        <f t="shared" si="1"/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F13" s="867"/>
      <c r="AG13" s="867"/>
      <c r="AH13" s="867"/>
      <c r="AI13" s="867"/>
      <c r="AJ13" s="867"/>
      <c r="AK13" s="867"/>
      <c r="AL13" s="867"/>
      <c r="AM13" s="867"/>
      <c r="AN13" s="867"/>
      <c r="AO13" s="867"/>
      <c r="AP13" s="867"/>
      <c r="AQ13" s="867"/>
      <c r="AR13" s="867"/>
      <c r="AS13" s="867"/>
      <c r="AT13" s="867"/>
      <c r="AU13" s="867"/>
      <c r="AV13" s="867"/>
      <c r="AW13" s="867"/>
    </row>
    <row r="14" spans="1:49" s="194" customFormat="1" ht="14.1" hidden="1" customHeight="1">
      <c r="A14" s="1112" t="s">
        <v>1207</v>
      </c>
      <c r="B14" s="1112"/>
      <c r="C14" s="1112"/>
      <c r="D14" s="18"/>
      <c r="E14" s="50">
        <v>536794692.29690802</v>
      </c>
      <c r="F14" s="50">
        <v>521734671.30878443</v>
      </c>
      <c r="G14" s="50">
        <f t="shared" si="0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112" t="s">
        <v>1207</v>
      </c>
      <c r="P14" s="1112"/>
      <c r="Q14" s="1112"/>
      <c r="R14" s="18"/>
      <c r="S14" s="50">
        <f t="shared" si="1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867"/>
    </row>
    <row r="15" spans="1:49" s="194" customFormat="1" ht="14.1" hidden="1" customHeight="1">
      <c r="A15" s="1045" t="s">
        <v>1208</v>
      </c>
      <c r="B15" s="1045"/>
      <c r="C15" s="1045"/>
      <c r="D15" s="18"/>
      <c r="E15" s="50">
        <v>553974123.43269408</v>
      </c>
      <c r="F15" s="50">
        <v>541854421.76084232</v>
      </c>
      <c r="G15" s="50">
        <f t="shared" si="0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045" t="s">
        <v>1208</v>
      </c>
      <c r="P15" s="1045"/>
      <c r="Q15" s="1045"/>
      <c r="R15" s="18"/>
      <c r="S15" s="50">
        <f t="shared" si="1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49" s="194" customFormat="1" ht="14.1" hidden="1" customHeight="1">
      <c r="A16" s="1112" t="s">
        <v>1209</v>
      </c>
      <c r="B16" s="1112"/>
      <c r="C16" s="1112"/>
      <c r="D16" s="18"/>
      <c r="E16" s="139">
        <v>560070365.17429125</v>
      </c>
      <c r="F16" s="139">
        <v>544103225.05843985</v>
      </c>
      <c r="G16" s="50">
        <f t="shared" si="0"/>
        <v>497306493.56444049</v>
      </c>
      <c r="H16" s="139">
        <v>337667914.69405138</v>
      </c>
      <c r="I16" s="139">
        <v>60634861.372655563</v>
      </c>
      <c r="J16" s="139">
        <v>7070109.0288936626</v>
      </c>
      <c r="K16" s="139">
        <v>4105297.0410181759</v>
      </c>
      <c r="L16" s="139">
        <v>969129.08166522824</v>
      </c>
      <c r="M16" s="139">
        <v>3542044.0940998192</v>
      </c>
      <c r="N16" s="139">
        <v>83317138.252056643</v>
      </c>
      <c r="O16" s="1112" t="s">
        <v>1209</v>
      </c>
      <c r="P16" s="1112"/>
      <c r="Q16" s="1112"/>
      <c r="R16" s="18"/>
      <c r="S16" s="50">
        <f t="shared" si="1"/>
        <v>46796731.494000539</v>
      </c>
      <c r="T16" s="139">
        <v>22464605.164075799</v>
      </c>
      <c r="U16" s="139">
        <v>1733569.1662502626</v>
      </c>
      <c r="V16" s="139">
        <v>1174239.4439325552</v>
      </c>
      <c r="W16" s="139">
        <v>2035775.0777215781</v>
      </c>
      <c r="X16" s="139">
        <v>1609988.8526201989</v>
      </c>
      <c r="Y16" s="139">
        <v>17778553.789400145</v>
      </c>
      <c r="Z16" s="139">
        <v>15967140.115850762</v>
      </c>
      <c r="AA16" s="139">
        <v>5784933.0212108986</v>
      </c>
      <c r="AB16" s="139">
        <v>10182207.094639864</v>
      </c>
    </row>
    <row r="17" spans="1:64" s="194" customFormat="1" ht="18" hidden="1" customHeight="1">
      <c r="A17" s="1045" t="s">
        <v>1267</v>
      </c>
      <c r="B17" s="1045"/>
      <c r="C17" s="1045"/>
      <c r="D17" s="18"/>
      <c r="E17" s="139">
        <v>496601977.69840121</v>
      </c>
      <c r="F17" s="139">
        <v>488367701.22577751</v>
      </c>
      <c r="G17" s="50">
        <f t="shared" ref="G17:G26" si="2">SUM(H17:N17)</f>
        <v>442375323.52045184</v>
      </c>
      <c r="H17" s="139">
        <v>299226461.79350102</v>
      </c>
      <c r="I17" s="139">
        <v>62693880.690241016</v>
      </c>
      <c r="J17" s="139">
        <v>6888594.2343562962</v>
      </c>
      <c r="K17" s="139">
        <v>5348490.7705685459</v>
      </c>
      <c r="L17" s="139">
        <v>1095918.1262080851</v>
      </c>
      <c r="M17" s="139">
        <v>3216676.9773841053</v>
      </c>
      <c r="N17" s="139">
        <v>63905300.928192794</v>
      </c>
      <c r="O17" s="1045" t="s">
        <v>1267</v>
      </c>
      <c r="P17" s="1045"/>
      <c r="Q17" s="1045"/>
      <c r="R17" s="18"/>
      <c r="S17" s="50">
        <f t="shared" si="1"/>
        <v>45992377.705325633</v>
      </c>
      <c r="T17" s="139">
        <v>22556191.156092446</v>
      </c>
      <c r="U17" s="139">
        <v>1669969.6608284907</v>
      </c>
      <c r="V17" s="139">
        <v>1005335.9886982448</v>
      </c>
      <c r="W17" s="139">
        <v>2059959.800872264</v>
      </c>
      <c r="X17" s="139">
        <v>1229721.0536949025</v>
      </c>
      <c r="Y17" s="139">
        <v>17471200.045139283</v>
      </c>
      <c r="Z17" s="139">
        <v>8234276.4726241939</v>
      </c>
      <c r="AA17" s="139">
        <v>3054462.5944479257</v>
      </c>
      <c r="AB17" s="139">
        <v>5179813.8781762552</v>
      </c>
    </row>
    <row r="18" spans="1:64" s="194" customFormat="1" ht="15.75" hidden="1" customHeight="1">
      <c r="A18" s="1045" t="s">
        <v>1271</v>
      </c>
      <c r="B18" s="1045"/>
      <c r="C18" s="1045"/>
      <c r="D18" s="18"/>
      <c r="E18" s="126">
        <v>552869850.08385503</v>
      </c>
      <c r="F18" s="126">
        <v>545609538.32146454</v>
      </c>
      <c r="G18" s="178">
        <f t="shared" si="2"/>
        <v>495646950.48677838</v>
      </c>
      <c r="H18" s="126">
        <v>331103305.22873092</v>
      </c>
      <c r="I18" s="126">
        <v>68173235.708185196</v>
      </c>
      <c r="J18" s="126">
        <v>2510483.3665946699</v>
      </c>
      <c r="K18" s="126">
        <v>5115612.9545477172</v>
      </c>
      <c r="L18" s="126">
        <v>1053028.9692076065</v>
      </c>
      <c r="M18" s="126">
        <v>3432345.1338795708</v>
      </c>
      <c r="N18" s="126">
        <v>84258939.125632733</v>
      </c>
      <c r="O18" s="1045" t="s">
        <v>1271</v>
      </c>
      <c r="P18" s="1045"/>
      <c r="Q18" s="1045"/>
      <c r="R18" s="18"/>
      <c r="S18" s="178">
        <f t="shared" si="1"/>
        <v>49962587.834686346</v>
      </c>
      <c r="T18" s="126">
        <v>24824214.330726173</v>
      </c>
      <c r="U18" s="126">
        <v>1819030.0801872623</v>
      </c>
      <c r="V18" s="126">
        <v>1179574.375424424</v>
      </c>
      <c r="W18" s="126">
        <v>2026051.3368344619</v>
      </c>
      <c r="X18" s="126">
        <v>1105398.1725415699</v>
      </c>
      <c r="Y18" s="126">
        <v>19008319.53897246</v>
      </c>
      <c r="Z18" s="126">
        <v>7260311.7623895369</v>
      </c>
      <c r="AA18" s="126">
        <v>2820092.489777823</v>
      </c>
      <c r="AB18" s="126">
        <v>4440219.2726117149</v>
      </c>
    </row>
    <row r="19" spans="1:64" s="194" customFormat="1" ht="14.25" hidden="1" customHeight="1">
      <c r="A19" s="1045" t="s">
        <v>1272</v>
      </c>
      <c r="B19" s="1045"/>
      <c r="C19" s="1045"/>
      <c r="D19" s="18"/>
      <c r="E19" s="178">
        <v>549122917.60196519</v>
      </c>
      <c r="F19" s="178">
        <v>538028957.04110456</v>
      </c>
      <c r="G19" s="178">
        <f t="shared" si="2"/>
        <v>487575695.20942247</v>
      </c>
      <c r="H19" s="178">
        <v>327954187.36831635</v>
      </c>
      <c r="I19" s="126">
        <v>68215919.611239389</v>
      </c>
      <c r="J19" s="126">
        <v>3804191.4392418195</v>
      </c>
      <c r="K19" s="126">
        <v>5378453.5339665376</v>
      </c>
      <c r="L19" s="126">
        <v>1196882.4616509003</v>
      </c>
      <c r="M19" s="126">
        <v>3861427.3411211199</v>
      </c>
      <c r="N19" s="126">
        <v>77164633.45388636</v>
      </c>
      <c r="O19" s="1045" t="s">
        <v>1272</v>
      </c>
      <c r="P19" s="1045"/>
      <c r="Q19" s="1045"/>
      <c r="R19" s="18"/>
      <c r="S19" s="178">
        <f t="shared" si="1"/>
        <v>50453261.83168301</v>
      </c>
      <c r="T19" s="126">
        <v>24514600.208476603</v>
      </c>
      <c r="U19" s="126">
        <v>1942421.1656226597</v>
      </c>
      <c r="V19" s="126">
        <v>1128408.1940226085</v>
      </c>
      <c r="W19" s="126">
        <v>2126972.957060853</v>
      </c>
      <c r="X19" s="126">
        <v>1212126.8026057486</v>
      </c>
      <c r="Y19" s="126">
        <v>19528732.503894538</v>
      </c>
      <c r="Z19" s="126">
        <v>11093960.560860451</v>
      </c>
      <c r="AA19" s="126">
        <v>4564335.1142636128</v>
      </c>
      <c r="AB19" s="126">
        <v>6529625.4465968385</v>
      </c>
    </row>
    <row r="20" spans="1:64" s="194" customFormat="1" ht="14.25" hidden="1" customHeight="1">
      <c r="A20" s="1045" t="s">
        <v>1273</v>
      </c>
      <c r="B20" s="1045"/>
      <c r="C20" s="1045"/>
      <c r="D20" s="18"/>
      <c r="E20" s="126">
        <v>529032480.35362381</v>
      </c>
      <c r="F20" s="126">
        <v>520416271.19983798</v>
      </c>
      <c r="G20" s="178">
        <f t="shared" si="2"/>
        <v>469581988.39443791</v>
      </c>
      <c r="H20" s="126">
        <v>316269790.26960284</v>
      </c>
      <c r="I20" s="126">
        <v>66488133.843514755</v>
      </c>
      <c r="J20" s="126">
        <v>1215029.7040749842</v>
      </c>
      <c r="K20" s="126">
        <v>5036702.576808474</v>
      </c>
      <c r="L20" s="126">
        <v>1310994.7776689415</v>
      </c>
      <c r="M20" s="126">
        <v>4497911.8439037399</v>
      </c>
      <c r="N20" s="126">
        <v>74763425.378864244</v>
      </c>
      <c r="O20" s="1045" t="s">
        <v>1273</v>
      </c>
      <c r="P20" s="1045"/>
      <c r="Q20" s="1045"/>
      <c r="R20" s="18"/>
      <c r="S20" s="178">
        <f>SUM(T20:Y20)</f>
        <v>50834282.805400461</v>
      </c>
      <c r="T20" s="126">
        <v>23730323.622911576</v>
      </c>
      <c r="U20" s="126">
        <v>2145273.4534487487</v>
      </c>
      <c r="V20" s="126">
        <v>1091048.6119697767</v>
      </c>
      <c r="W20" s="126">
        <v>2062128.0954953786</v>
      </c>
      <c r="X20" s="126">
        <v>1131985.9354936567</v>
      </c>
      <c r="Y20" s="126">
        <v>20673523.086081322</v>
      </c>
      <c r="Z20" s="126">
        <v>8616209.1537845507</v>
      </c>
      <c r="AA20" s="126">
        <v>3385343.3319646516</v>
      </c>
      <c r="AB20" s="126">
        <v>5230865.8218199117</v>
      </c>
    </row>
    <row r="21" spans="1:64" s="194" customFormat="1" ht="14.25" hidden="1" customHeight="1">
      <c r="A21" s="1045" t="s">
        <v>1274</v>
      </c>
      <c r="B21" s="1045"/>
      <c r="C21" s="1045"/>
      <c r="D21" s="18"/>
      <c r="E21" s="139">
        <v>529869670.19716895</v>
      </c>
      <c r="F21" s="139">
        <v>520753348.18296248</v>
      </c>
      <c r="G21" s="178">
        <f t="shared" si="2"/>
        <v>472204876.77719045</v>
      </c>
      <c r="H21" s="139">
        <v>312098420.98798788</v>
      </c>
      <c r="I21" s="139">
        <v>61266458.141266815</v>
      </c>
      <c r="J21" s="139">
        <v>3707591.4065191075</v>
      </c>
      <c r="K21" s="139">
        <v>8039978.1807946023</v>
      </c>
      <c r="L21" s="139">
        <v>1938442.8392433522</v>
      </c>
      <c r="M21" s="139">
        <v>6750325.5899471203</v>
      </c>
      <c r="N21" s="139">
        <v>78403659.631431609</v>
      </c>
      <c r="O21" s="1045" t="s">
        <v>1274</v>
      </c>
      <c r="P21" s="1045"/>
      <c r="Q21" s="1045"/>
      <c r="R21" s="18"/>
      <c r="S21" s="50">
        <f>SUM(T21:Y21)</f>
        <v>48548471.405772075</v>
      </c>
      <c r="T21" s="139">
        <v>22511207.543375045</v>
      </c>
      <c r="U21" s="139">
        <v>2079389.5625312019</v>
      </c>
      <c r="V21" s="139">
        <v>985224.46056390146</v>
      </c>
      <c r="W21" s="139">
        <v>2249159.3632818158</v>
      </c>
      <c r="X21" s="139">
        <v>1004630.81559611</v>
      </c>
      <c r="Y21" s="139">
        <v>19718859.660423998</v>
      </c>
      <c r="Z21" s="139">
        <v>9116322.0142062679</v>
      </c>
      <c r="AA21" s="139">
        <v>3734968.9152795128</v>
      </c>
      <c r="AB21" s="139">
        <v>5381353.0989267658</v>
      </c>
    </row>
    <row r="22" spans="1:64" s="194" customFormat="1" ht="14.25" customHeight="1">
      <c r="A22" s="1181" t="s">
        <v>1275</v>
      </c>
      <c r="B22" s="1181"/>
      <c r="C22" s="1181"/>
      <c r="D22" s="185"/>
      <c r="E22" s="126">
        <v>565869419.78643441</v>
      </c>
      <c r="F22" s="126">
        <v>556712647.07893455</v>
      </c>
      <c r="G22" s="126">
        <f t="shared" si="2"/>
        <v>504511908.18825787</v>
      </c>
      <c r="H22" s="126">
        <v>346190748.97137898</v>
      </c>
      <c r="I22" s="126">
        <v>66276659.513176665</v>
      </c>
      <c r="J22" s="126">
        <v>2964876.8222299484</v>
      </c>
      <c r="K22" s="126">
        <v>5517621.6103633652</v>
      </c>
      <c r="L22" s="126">
        <v>1843054.8525859215</v>
      </c>
      <c r="M22" s="126">
        <v>5204765.6441238783</v>
      </c>
      <c r="N22" s="126">
        <v>76514180.774399176</v>
      </c>
      <c r="O22" s="1181" t="s">
        <v>1275</v>
      </c>
      <c r="P22" s="1181"/>
      <c r="Q22" s="1181"/>
      <c r="R22" s="185"/>
      <c r="S22" s="178">
        <f>SUM(T22:Y22)</f>
        <v>52200738.890676357</v>
      </c>
      <c r="T22" s="126">
        <v>24331553.296935868</v>
      </c>
      <c r="U22" s="126">
        <v>2222463.3826866513</v>
      </c>
      <c r="V22" s="126">
        <v>1075573.1737441719</v>
      </c>
      <c r="W22" s="126">
        <v>2501198.816944635</v>
      </c>
      <c r="X22" s="126">
        <v>1087912.7379393422</v>
      </c>
      <c r="Y22" s="126">
        <v>20982037.482425686</v>
      </c>
      <c r="Z22" s="126">
        <v>9156772.7074994519</v>
      </c>
      <c r="AA22" s="126">
        <v>3902034.7403056403</v>
      </c>
      <c r="AB22" s="126">
        <v>5254737.9671938084</v>
      </c>
    </row>
    <row r="23" spans="1:64" s="194" customFormat="1" ht="12.75" customHeight="1">
      <c r="A23" s="1181" t="s">
        <v>1276</v>
      </c>
      <c r="B23" s="1181"/>
      <c r="C23" s="1181"/>
      <c r="D23" s="185"/>
      <c r="E23" s="126">
        <v>554076930.49204898</v>
      </c>
      <c r="F23" s="126">
        <v>542949387.01808667</v>
      </c>
      <c r="G23" s="126">
        <f t="shared" si="2"/>
        <v>490022479.33153802</v>
      </c>
      <c r="H23" s="126">
        <v>322378700.24124277</v>
      </c>
      <c r="I23" s="126">
        <v>67659196.020815</v>
      </c>
      <c r="J23" s="126">
        <v>2534522.2287871907</v>
      </c>
      <c r="K23" s="126">
        <v>9371209.5568055753</v>
      </c>
      <c r="L23" s="126">
        <v>2507888.9927149396</v>
      </c>
      <c r="M23" s="126">
        <v>4530413.912225185</v>
      </c>
      <c r="N23" s="126">
        <v>81040548.378947377</v>
      </c>
      <c r="O23" s="1181" t="s">
        <v>1276</v>
      </c>
      <c r="P23" s="1181"/>
      <c r="Q23" s="1181"/>
      <c r="R23" s="185"/>
      <c r="S23" s="178">
        <f>SUM(T23:Y23)</f>
        <v>52926907.686548397</v>
      </c>
      <c r="T23" s="126">
        <v>23953858.019061577</v>
      </c>
      <c r="U23" s="126">
        <v>2488644.8562480072</v>
      </c>
      <c r="V23" s="126">
        <v>1119575.0517665599</v>
      </c>
      <c r="W23" s="126">
        <v>2286647.549829626</v>
      </c>
      <c r="X23" s="126">
        <v>1418518.1973175055</v>
      </c>
      <c r="Y23" s="126">
        <v>21659664.012325119</v>
      </c>
      <c r="Z23" s="126">
        <v>11127543.473962359</v>
      </c>
      <c r="AA23" s="126">
        <v>3639908.4765941496</v>
      </c>
      <c r="AB23" s="126">
        <v>7487634.9973681886</v>
      </c>
    </row>
    <row r="24" spans="1:64" s="194" customFormat="1" ht="16.5" customHeight="1">
      <c r="A24" s="1181" t="s">
        <v>1277</v>
      </c>
      <c r="B24" s="1181"/>
      <c r="C24" s="1181"/>
      <c r="D24" s="185"/>
      <c r="E24" s="126">
        <v>517113178.12585998</v>
      </c>
      <c r="F24" s="126">
        <v>508747676.29676956</v>
      </c>
      <c r="G24" s="196" t="s">
        <v>1022</v>
      </c>
      <c r="H24" s="126">
        <v>327024723.55735141</v>
      </c>
      <c r="I24" s="196" t="s">
        <v>821</v>
      </c>
      <c r="J24" s="126">
        <v>5135153.4788963636</v>
      </c>
      <c r="K24" s="126">
        <v>2502668.3181675933</v>
      </c>
      <c r="L24" s="196" t="s">
        <v>821</v>
      </c>
      <c r="M24" s="196" t="s">
        <v>821</v>
      </c>
      <c r="N24" s="126">
        <v>37930032.675935149</v>
      </c>
      <c r="O24" s="1181" t="s">
        <v>1277</v>
      </c>
      <c r="P24" s="1181"/>
      <c r="Q24" s="1181"/>
      <c r="R24" s="185"/>
      <c r="S24" s="182" t="s">
        <v>1023</v>
      </c>
      <c r="T24" s="196" t="s">
        <v>1022</v>
      </c>
      <c r="U24" s="126">
        <v>3310181.8328065965</v>
      </c>
      <c r="V24" s="868" t="s">
        <v>821</v>
      </c>
      <c r="W24" s="196" t="s">
        <v>821</v>
      </c>
      <c r="X24" s="126">
        <v>771700.60811246559</v>
      </c>
      <c r="Y24" s="126">
        <v>40708236.36078646</v>
      </c>
      <c r="Z24" s="126">
        <v>8365501.8290910842</v>
      </c>
      <c r="AA24" s="126">
        <v>4261559.672413554</v>
      </c>
      <c r="AB24" s="126">
        <v>4103942.1566775227</v>
      </c>
    </row>
    <row r="25" spans="1:64" s="194" customFormat="1" ht="12.75" customHeight="1">
      <c r="A25" s="1181" t="s">
        <v>1278</v>
      </c>
      <c r="B25" s="1181"/>
      <c r="C25" s="1181"/>
      <c r="D25" s="185"/>
      <c r="E25" s="126">
        <v>520449405.38864815</v>
      </c>
      <c r="F25" s="126">
        <v>512156208.35087395</v>
      </c>
      <c r="G25" s="126">
        <f t="shared" si="2"/>
        <v>454348753.17334265</v>
      </c>
      <c r="H25" s="126">
        <v>285059708.45722783</v>
      </c>
      <c r="I25" s="126">
        <v>67889918.708727837</v>
      </c>
      <c r="J25" s="126">
        <v>2219069.8594061723</v>
      </c>
      <c r="K25" s="126">
        <v>6883404.7903849045</v>
      </c>
      <c r="L25" s="126">
        <v>1427207.2015758262</v>
      </c>
      <c r="M25" s="126">
        <v>5960129.1440096628</v>
      </c>
      <c r="N25" s="126">
        <v>84909315.01201047</v>
      </c>
      <c r="O25" s="1181" t="s">
        <v>1278</v>
      </c>
      <c r="P25" s="1181"/>
      <c r="Q25" s="1181"/>
      <c r="R25" s="185"/>
      <c r="S25" s="178">
        <f t="shared" ref="S25:S26" si="3">SUM(T25:Y25)</f>
        <v>57807455.177530766</v>
      </c>
      <c r="T25" s="126">
        <v>26355967.265437309</v>
      </c>
      <c r="U25" s="126">
        <v>2827865.5654283124</v>
      </c>
      <c r="V25" s="126">
        <v>1190483.1293206429</v>
      </c>
      <c r="W25" s="126">
        <v>2588530.5281517985</v>
      </c>
      <c r="X25" s="126">
        <v>1159257.8661965614</v>
      </c>
      <c r="Y25" s="126">
        <v>23685350.822996136</v>
      </c>
      <c r="Z25" s="126">
        <v>8293197.037774724</v>
      </c>
      <c r="AA25" s="126">
        <v>3467722.3651835234</v>
      </c>
      <c r="AB25" s="126">
        <v>4825474.6725911964</v>
      </c>
    </row>
    <row r="26" spans="1:64" s="194" customFormat="1" ht="12.75" customHeight="1">
      <c r="A26" s="1181" t="s">
        <v>1279</v>
      </c>
      <c r="B26" s="1181"/>
      <c r="C26" s="1181"/>
      <c r="D26" s="185"/>
      <c r="E26" s="126">
        <v>558912815.25161576</v>
      </c>
      <c r="F26" s="126">
        <v>550997477.10279346</v>
      </c>
      <c r="G26" s="126">
        <f t="shared" si="2"/>
        <v>491179612.95128465</v>
      </c>
      <c r="H26" s="126">
        <v>319939580.61899316</v>
      </c>
      <c r="I26" s="126">
        <v>69472514.752091333</v>
      </c>
      <c r="J26" s="126">
        <v>4479053.9313703449</v>
      </c>
      <c r="K26" s="126">
        <v>5881543.8113561366</v>
      </c>
      <c r="L26" s="126">
        <v>1725961.3423783516</v>
      </c>
      <c r="M26" s="126">
        <v>6621427.942628907</v>
      </c>
      <c r="N26" s="126">
        <v>83059530.552466363</v>
      </c>
      <c r="O26" s="1181" t="s">
        <v>1279</v>
      </c>
      <c r="P26" s="1181"/>
      <c r="Q26" s="1181"/>
      <c r="R26" s="185"/>
      <c r="S26" s="178">
        <f t="shared" si="3"/>
        <v>59817864.151510179</v>
      </c>
      <c r="T26" s="126">
        <v>29131919.614050154</v>
      </c>
      <c r="U26" s="126">
        <v>2851143.4570353795</v>
      </c>
      <c r="V26" s="126">
        <v>1275065.105803285</v>
      </c>
      <c r="W26" s="126">
        <v>2662498.2101692935</v>
      </c>
      <c r="X26" s="126">
        <v>955831.24416843476</v>
      </c>
      <c r="Y26" s="126">
        <v>22941406.520283628</v>
      </c>
      <c r="Z26" s="126">
        <v>7915338.1488218233</v>
      </c>
      <c r="AA26" s="126">
        <v>3759239.3169238623</v>
      </c>
      <c r="AB26" s="126">
        <v>4156098.8318979675</v>
      </c>
    </row>
    <row r="27" spans="1:64" s="104" customFormat="1" ht="14.1" customHeight="1">
      <c r="A27" s="1045" t="s">
        <v>12</v>
      </c>
      <c r="B27" s="1045"/>
      <c r="C27" s="1045"/>
      <c r="D27" s="2"/>
      <c r="E27" s="178"/>
      <c r="F27" s="178"/>
      <c r="G27" s="178"/>
      <c r="H27" s="178"/>
      <c r="I27" s="178"/>
      <c r="J27" s="178"/>
      <c r="K27" s="178"/>
      <c r="L27" s="178"/>
      <c r="M27" s="869"/>
      <c r="N27" s="869"/>
      <c r="O27" s="1045" t="s">
        <v>12</v>
      </c>
      <c r="P27" s="1045"/>
      <c r="Q27" s="1045"/>
      <c r="R27" s="2"/>
      <c r="S27" s="178"/>
      <c r="T27" s="178"/>
      <c r="U27" s="178"/>
      <c r="V27" s="178"/>
      <c r="W27" s="178"/>
      <c r="X27" s="785"/>
      <c r="Y27" s="785"/>
      <c r="Z27" s="785"/>
      <c r="AA27" s="785"/>
      <c r="AB27" s="785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9"/>
      <c r="BK27" s="739"/>
      <c r="BL27" s="739"/>
    </row>
    <row r="28" spans="1:64" s="104" customFormat="1" ht="14.1" customHeight="1">
      <c r="A28" s="661"/>
      <c r="B28" s="121" t="s">
        <v>1154</v>
      </c>
      <c r="C28" s="661"/>
      <c r="D28" s="122"/>
      <c r="E28" s="784">
        <v>151399577.83751521</v>
      </c>
      <c r="F28" s="870">
        <v>149992430.42413473</v>
      </c>
      <c r="G28" s="821">
        <f>H28+I28+J28+K28+L28+M28+N28</f>
        <v>128949504.67661989</v>
      </c>
      <c r="H28" s="870">
        <v>89531431.184649438</v>
      </c>
      <c r="I28" s="870">
        <v>15582755.021223081</v>
      </c>
      <c r="J28" s="870">
        <v>1280988.3980966732</v>
      </c>
      <c r="K28" s="870">
        <v>1628954.2535097329</v>
      </c>
      <c r="L28" s="870">
        <v>509851.96776792704</v>
      </c>
      <c r="M28" s="870">
        <v>1804677.4766918726</v>
      </c>
      <c r="N28" s="870">
        <v>18610846.374681171</v>
      </c>
      <c r="O28" s="661"/>
      <c r="P28" s="121" t="s">
        <v>1154</v>
      </c>
      <c r="Q28" s="661"/>
      <c r="R28" s="122"/>
      <c r="S28" s="784">
        <f t="shared" ref="S28:S33" si="4">SUM(T28:Y28)</f>
        <v>21042925.747514874</v>
      </c>
      <c r="T28" s="784">
        <v>8422618.0115965419</v>
      </c>
      <c r="U28" s="784">
        <v>1005507.7101429198</v>
      </c>
      <c r="V28" s="784">
        <v>460988.37934305484</v>
      </c>
      <c r="W28" s="784">
        <v>1137701.3731981153</v>
      </c>
      <c r="X28" s="785">
        <v>136081.76291471822</v>
      </c>
      <c r="Y28" s="785">
        <v>9880028.5103195217</v>
      </c>
      <c r="Z28" s="785">
        <v>1407147.4133804559</v>
      </c>
      <c r="AA28" s="785">
        <v>746878.86823826132</v>
      </c>
      <c r="AB28" s="785">
        <v>660268.54514219461</v>
      </c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</row>
    <row r="29" spans="1:64" s="104" customFormat="1" ht="14.1" customHeight="1">
      <c r="A29" s="661"/>
      <c r="B29" s="121" t="s">
        <v>1144</v>
      </c>
      <c r="C29" s="661"/>
      <c r="D29" s="122"/>
      <c r="E29" s="784">
        <v>85759804.78991504</v>
      </c>
      <c r="F29" s="870">
        <v>84605605.763378158</v>
      </c>
      <c r="G29" s="821">
        <f t="shared" ref="G29:G66" si="5">H29+I29+J29+K29+L29+M29+N29</f>
        <v>73923042.687086329</v>
      </c>
      <c r="H29" s="870">
        <v>50872202.30181171</v>
      </c>
      <c r="I29" s="870">
        <v>10597186.496450245</v>
      </c>
      <c r="J29" s="870">
        <v>221.62299999999999</v>
      </c>
      <c r="K29" s="870">
        <v>721685.83319554268</v>
      </c>
      <c r="L29" s="870">
        <v>234263.81126451699</v>
      </c>
      <c r="M29" s="870">
        <v>828511.78408718575</v>
      </c>
      <c r="N29" s="870">
        <v>10668970.837277126</v>
      </c>
      <c r="O29" s="661"/>
      <c r="P29" s="121" t="s">
        <v>1144</v>
      </c>
      <c r="Q29" s="661"/>
      <c r="R29" s="122"/>
      <c r="S29" s="784">
        <f t="shared" si="4"/>
        <v>10682563.076291867</v>
      </c>
      <c r="T29" s="784">
        <v>4970449.2802386824</v>
      </c>
      <c r="U29" s="784">
        <v>579440.59605062613</v>
      </c>
      <c r="V29" s="784">
        <v>280752.02877989359</v>
      </c>
      <c r="W29" s="784">
        <v>466089.37749020848</v>
      </c>
      <c r="X29" s="785">
        <v>135690.91964222959</v>
      </c>
      <c r="Y29" s="785">
        <v>4250140.8740902264</v>
      </c>
      <c r="Z29" s="785">
        <v>1154199.0265367869</v>
      </c>
      <c r="AA29" s="785">
        <v>723995.83571948146</v>
      </c>
      <c r="AB29" s="785">
        <v>430203.19081730687</v>
      </c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  <c r="BK29" s="739"/>
      <c r="BL29" s="739"/>
    </row>
    <row r="30" spans="1:64" s="104" customFormat="1" ht="14.1" customHeight="1">
      <c r="A30" s="661"/>
      <c r="B30" s="121" t="s">
        <v>1145</v>
      </c>
      <c r="C30" s="661"/>
      <c r="D30" s="122"/>
      <c r="E30" s="784">
        <v>116010804.70389977</v>
      </c>
      <c r="F30" s="870">
        <v>114493131.24644095</v>
      </c>
      <c r="G30" s="821">
        <f t="shared" si="5"/>
        <v>103517003.65106449</v>
      </c>
      <c r="H30" s="870">
        <v>65313281.357009776</v>
      </c>
      <c r="I30" s="870">
        <v>15910961.560658041</v>
      </c>
      <c r="J30" s="870">
        <v>2337975.1952736718</v>
      </c>
      <c r="K30" s="870">
        <v>893097.03413804434</v>
      </c>
      <c r="L30" s="870">
        <v>272779.24647694512</v>
      </c>
      <c r="M30" s="870">
        <v>1232622.1307326558</v>
      </c>
      <c r="N30" s="870">
        <v>17556287.126775347</v>
      </c>
      <c r="O30" s="661"/>
      <c r="P30" s="121" t="s">
        <v>1145</v>
      </c>
      <c r="Q30" s="661"/>
      <c r="R30" s="122"/>
      <c r="S30" s="784">
        <f t="shared" si="4"/>
        <v>10976127.595376464</v>
      </c>
      <c r="T30" s="784">
        <v>5893307.576471258</v>
      </c>
      <c r="U30" s="784">
        <v>558215.02383399126</v>
      </c>
      <c r="V30" s="784">
        <v>190910.79738764284</v>
      </c>
      <c r="W30" s="784">
        <v>424318.68651392951</v>
      </c>
      <c r="X30" s="785">
        <v>252675.87461260828</v>
      </c>
      <c r="Y30" s="785">
        <v>3656699.6365570342</v>
      </c>
      <c r="Z30" s="785">
        <v>1517673.4574587711</v>
      </c>
      <c r="AA30" s="785">
        <v>721819.07224645978</v>
      </c>
      <c r="AB30" s="785">
        <v>795854.38521231024</v>
      </c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</row>
    <row r="31" spans="1:64" s="104" customFormat="1" ht="14.1" customHeight="1">
      <c r="A31" s="661"/>
      <c r="B31" s="121" t="s">
        <v>1146</v>
      </c>
      <c r="C31" s="661"/>
      <c r="D31" s="122"/>
      <c r="E31" s="784">
        <v>55046506.587484255</v>
      </c>
      <c r="F31" s="870">
        <v>54179113.91276215</v>
      </c>
      <c r="G31" s="821">
        <f t="shared" si="5"/>
        <v>48452875.633788869</v>
      </c>
      <c r="H31" s="870">
        <v>26610829.919745054</v>
      </c>
      <c r="I31" s="870">
        <v>7845896.2168770144</v>
      </c>
      <c r="J31" s="870">
        <v>450100.36</v>
      </c>
      <c r="K31" s="870">
        <v>1188333.3641180368</v>
      </c>
      <c r="L31" s="870">
        <v>199058.87186896376</v>
      </c>
      <c r="M31" s="870">
        <v>1120853.0077487547</v>
      </c>
      <c r="N31" s="870">
        <v>11037803.893431043</v>
      </c>
      <c r="O31" s="661"/>
      <c r="P31" s="121" t="s">
        <v>1146</v>
      </c>
      <c r="Q31" s="661"/>
      <c r="R31" s="122"/>
      <c r="S31" s="784">
        <f t="shared" si="4"/>
        <v>5726238.2789732739</v>
      </c>
      <c r="T31" s="784">
        <v>3032974.6274828748</v>
      </c>
      <c r="U31" s="784">
        <v>232112.8790078387</v>
      </c>
      <c r="V31" s="784">
        <v>141424.93319531335</v>
      </c>
      <c r="W31" s="784">
        <v>253447.85175385981</v>
      </c>
      <c r="X31" s="785">
        <v>99412.015525194074</v>
      </c>
      <c r="Y31" s="785">
        <v>1966865.9720081929</v>
      </c>
      <c r="Z31" s="785">
        <v>867392.67472212343</v>
      </c>
      <c r="AA31" s="785">
        <v>496297.94078544294</v>
      </c>
      <c r="AB31" s="785">
        <v>371094.73393668054</v>
      </c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  <c r="BK31" s="739"/>
      <c r="BL31" s="739"/>
    </row>
    <row r="32" spans="1:64" s="104" customFormat="1" ht="14.1" customHeight="1">
      <c r="A32" s="661"/>
      <c r="B32" s="121" t="s">
        <v>1147</v>
      </c>
      <c r="C32" s="661"/>
      <c r="D32" s="122"/>
      <c r="E32" s="784">
        <v>64170910.175801747</v>
      </c>
      <c r="F32" s="870">
        <v>62760797.026078075</v>
      </c>
      <c r="G32" s="821">
        <f t="shared" si="5"/>
        <v>56706590.437724411</v>
      </c>
      <c r="H32" s="870">
        <v>35205989.793776661</v>
      </c>
      <c r="I32" s="870">
        <v>8799944.1368829943</v>
      </c>
      <c r="J32" s="870">
        <v>116967.745</v>
      </c>
      <c r="K32" s="870">
        <v>567793.48939476477</v>
      </c>
      <c r="L32" s="870">
        <v>159871.54400000002</v>
      </c>
      <c r="M32" s="870">
        <v>737802.74736843526</v>
      </c>
      <c r="N32" s="870">
        <v>11118220.981301565</v>
      </c>
      <c r="O32" s="661"/>
      <c r="P32" s="121" t="s">
        <v>1147</v>
      </c>
      <c r="Q32" s="661"/>
      <c r="R32" s="122"/>
      <c r="S32" s="784">
        <f t="shared" si="4"/>
        <v>6054206.5883536618</v>
      </c>
      <c r="T32" s="784">
        <v>3544046.0482607451</v>
      </c>
      <c r="U32" s="784">
        <v>291830.00299999991</v>
      </c>
      <c r="V32" s="784">
        <v>89600.414097380781</v>
      </c>
      <c r="W32" s="784">
        <v>184458.63721318118</v>
      </c>
      <c r="X32" s="785">
        <v>148303.3804736842</v>
      </c>
      <c r="Y32" s="785">
        <v>1795968.105308671</v>
      </c>
      <c r="Z32" s="785">
        <v>1410113.1497236951</v>
      </c>
      <c r="AA32" s="785">
        <v>512077.76293422066</v>
      </c>
      <c r="AB32" s="785">
        <v>898035.38678947336</v>
      </c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</row>
    <row r="33" spans="1:64" s="104" customFormat="1" ht="14.1" customHeight="1">
      <c r="A33" s="661"/>
      <c r="B33" s="121" t="s">
        <v>1148</v>
      </c>
      <c r="C33" s="661"/>
      <c r="D33" s="122"/>
      <c r="E33" s="784">
        <v>86525211.157000005</v>
      </c>
      <c r="F33" s="870">
        <v>84966398.729999989</v>
      </c>
      <c r="G33" s="821">
        <f t="shared" si="5"/>
        <v>79630595.864999995</v>
      </c>
      <c r="H33" s="870">
        <v>52405846.061999999</v>
      </c>
      <c r="I33" s="870">
        <v>10735771.32</v>
      </c>
      <c r="J33" s="870">
        <v>292800.61</v>
      </c>
      <c r="K33" s="870">
        <v>881679.83699999982</v>
      </c>
      <c r="L33" s="870">
        <v>350135.90099999995</v>
      </c>
      <c r="M33" s="870">
        <v>896960.79599999997</v>
      </c>
      <c r="N33" s="870">
        <v>14067401.339000002</v>
      </c>
      <c r="O33" s="661"/>
      <c r="P33" s="121" t="s">
        <v>1148</v>
      </c>
      <c r="Q33" s="661"/>
      <c r="R33" s="122"/>
      <c r="S33" s="784">
        <f t="shared" si="4"/>
        <v>5335802.8650000002</v>
      </c>
      <c r="T33" s="784">
        <v>3268524.0699999994</v>
      </c>
      <c r="U33" s="784">
        <v>184037.24500000002</v>
      </c>
      <c r="V33" s="784">
        <v>111388.55300000003</v>
      </c>
      <c r="W33" s="784">
        <v>196482.28400000001</v>
      </c>
      <c r="X33" s="785">
        <v>183667.291</v>
      </c>
      <c r="Y33" s="785">
        <v>1391703.4220000003</v>
      </c>
      <c r="Z33" s="785">
        <v>1558812.4270000001</v>
      </c>
      <c r="AA33" s="785">
        <v>558169.83699999994</v>
      </c>
      <c r="AB33" s="785">
        <v>1000642.5900000001</v>
      </c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</row>
    <row r="34" spans="1:64" s="104" customFormat="1" ht="13.5" customHeight="1">
      <c r="A34" s="1045" t="s">
        <v>13</v>
      </c>
      <c r="B34" s="1045"/>
      <c r="C34" s="1045"/>
      <c r="D34" s="2"/>
      <c r="E34" s="784"/>
      <c r="F34" s="870"/>
      <c r="G34" s="870"/>
      <c r="H34" s="870"/>
      <c r="I34" s="870"/>
      <c r="J34" s="870"/>
      <c r="K34" s="870"/>
      <c r="L34" s="870"/>
      <c r="M34" s="870"/>
      <c r="N34" s="870"/>
      <c r="O34" s="1045" t="s">
        <v>13</v>
      </c>
      <c r="P34" s="1045"/>
      <c r="Q34" s="1045"/>
      <c r="R34" s="2"/>
      <c r="S34" s="784"/>
      <c r="T34" s="784"/>
      <c r="U34" s="784"/>
      <c r="V34" s="784"/>
      <c r="W34" s="784"/>
      <c r="X34" s="785"/>
      <c r="Y34" s="785"/>
      <c r="Z34" s="785"/>
      <c r="AA34" s="785"/>
      <c r="AB34" s="785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</row>
    <row r="35" spans="1:64" s="104" customFormat="1" ht="14.1" customHeight="1">
      <c r="A35" s="661"/>
      <c r="B35" s="62" t="s">
        <v>455</v>
      </c>
      <c r="C35" s="661"/>
      <c r="D35" s="122"/>
      <c r="E35" s="784">
        <v>19567204.115300212</v>
      </c>
      <c r="F35" s="870">
        <v>19169056.775057595</v>
      </c>
      <c r="G35" s="821">
        <f t="shared" si="5"/>
        <v>14048642.695780717</v>
      </c>
      <c r="H35" s="870">
        <v>8921703.8209095281</v>
      </c>
      <c r="I35" s="870">
        <v>2374455.3707819018</v>
      </c>
      <c r="J35" s="870">
        <v>38296.132148550787</v>
      </c>
      <c r="K35" s="870">
        <v>220048.24617149858</v>
      </c>
      <c r="L35" s="870">
        <v>91277.538000665314</v>
      </c>
      <c r="M35" s="870">
        <v>457182.07274099247</v>
      </c>
      <c r="N35" s="870">
        <v>1945679.5150275789</v>
      </c>
      <c r="O35" s="661"/>
      <c r="P35" s="62" t="s">
        <v>455</v>
      </c>
      <c r="Q35" s="661"/>
      <c r="R35" s="122"/>
      <c r="S35" s="784">
        <f t="shared" ref="S35:S44" si="6">SUM(T35:Y35)</f>
        <v>5120414.0792768905</v>
      </c>
      <c r="T35" s="784">
        <v>2451450.4631468696</v>
      </c>
      <c r="U35" s="784">
        <v>298656.45697444963</v>
      </c>
      <c r="V35" s="784">
        <v>169103.8309705623</v>
      </c>
      <c r="W35" s="784">
        <v>365473.65811810381</v>
      </c>
      <c r="X35" s="785">
        <v>17470.48853077173</v>
      </c>
      <c r="Y35" s="785">
        <v>1818259.1815361334</v>
      </c>
      <c r="Z35" s="785">
        <v>398147.34024261736</v>
      </c>
      <c r="AA35" s="785">
        <v>251434.27546147979</v>
      </c>
      <c r="AB35" s="785">
        <v>146713.06478113768</v>
      </c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  <c r="BK35" s="739"/>
      <c r="BL35" s="739"/>
    </row>
    <row r="36" spans="1:64" s="104" customFormat="1" ht="14.1" customHeight="1">
      <c r="A36" s="661"/>
      <c r="B36" s="62" t="s">
        <v>456</v>
      </c>
      <c r="C36" s="661"/>
      <c r="D36" s="122"/>
      <c r="E36" s="784">
        <v>16231686.111986952</v>
      </c>
      <c r="F36" s="870">
        <v>16012317.137303723</v>
      </c>
      <c r="G36" s="821">
        <f t="shared" si="5"/>
        <v>12898194.648510061</v>
      </c>
      <c r="H36" s="870">
        <v>8340566.0542622618</v>
      </c>
      <c r="I36" s="870">
        <v>2030465.432055111</v>
      </c>
      <c r="J36" s="870">
        <v>0</v>
      </c>
      <c r="K36" s="870">
        <v>315049.6693374372</v>
      </c>
      <c r="L36" s="870">
        <v>112782.60378109483</v>
      </c>
      <c r="M36" s="870">
        <v>293545.99885774934</v>
      </c>
      <c r="N36" s="870">
        <v>1805784.8902164067</v>
      </c>
      <c r="O36" s="661"/>
      <c r="P36" s="62" t="s">
        <v>456</v>
      </c>
      <c r="Q36" s="661"/>
      <c r="R36" s="122"/>
      <c r="S36" s="784">
        <f t="shared" si="6"/>
        <v>3114122.48879366</v>
      </c>
      <c r="T36" s="784">
        <v>1462098.2968758903</v>
      </c>
      <c r="U36" s="784">
        <v>106915.04586810818</v>
      </c>
      <c r="V36" s="784">
        <v>67139.279112142089</v>
      </c>
      <c r="W36" s="784">
        <v>154976.15554020274</v>
      </c>
      <c r="X36" s="785">
        <v>19696.135801771077</v>
      </c>
      <c r="Y36" s="785">
        <v>1303297.5755955456</v>
      </c>
      <c r="Z36" s="785">
        <v>219368.97468322501</v>
      </c>
      <c r="AA36" s="785">
        <v>92524.088711037053</v>
      </c>
      <c r="AB36" s="785">
        <v>126844.885972188</v>
      </c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739"/>
      <c r="BL36" s="739"/>
    </row>
    <row r="37" spans="1:64" s="104" customFormat="1" ht="14.1" customHeight="1">
      <c r="A37" s="121"/>
      <c r="B37" s="62" t="s">
        <v>457</v>
      </c>
      <c r="C37" s="121"/>
      <c r="D37" s="122"/>
      <c r="E37" s="784">
        <v>37739745.831473961</v>
      </c>
      <c r="F37" s="870">
        <v>37467313.009793922</v>
      </c>
      <c r="G37" s="821">
        <f t="shared" si="5"/>
        <v>31197616.815432318</v>
      </c>
      <c r="H37" s="870">
        <v>21300533.675277177</v>
      </c>
      <c r="I37" s="870">
        <v>4307590.3684783531</v>
      </c>
      <c r="J37" s="870">
        <v>22236.921396794383</v>
      </c>
      <c r="K37" s="870">
        <v>481699.86554044025</v>
      </c>
      <c r="L37" s="870">
        <v>137038.11949025467</v>
      </c>
      <c r="M37" s="870">
        <v>480469.9087319934</v>
      </c>
      <c r="N37" s="870">
        <v>4468047.9565173024</v>
      </c>
      <c r="O37" s="121"/>
      <c r="P37" s="62" t="s">
        <v>457</v>
      </c>
      <c r="Q37" s="121"/>
      <c r="R37" s="122"/>
      <c r="S37" s="784">
        <f t="shared" si="6"/>
        <v>6269696.1943616178</v>
      </c>
      <c r="T37" s="784">
        <v>2589756.4929197277</v>
      </c>
      <c r="U37" s="784">
        <v>302283.9621267239</v>
      </c>
      <c r="V37" s="784">
        <v>114937.0712713445</v>
      </c>
      <c r="W37" s="784">
        <v>294867.05352123088</v>
      </c>
      <c r="X37" s="785">
        <v>45457.306449096468</v>
      </c>
      <c r="Y37" s="785">
        <v>2922394.3080734937</v>
      </c>
      <c r="Z37" s="785">
        <v>272432.82168001612</v>
      </c>
      <c r="AA37" s="785">
        <v>156837.84752845275</v>
      </c>
      <c r="AB37" s="785">
        <v>115594.97415156331</v>
      </c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</row>
    <row r="38" spans="1:64" s="104" customFormat="1" ht="14.1" customHeight="1">
      <c r="A38" s="121"/>
      <c r="B38" s="62" t="s">
        <v>458</v>
      </c>
      <c r="C38" s="121"/>
      <c r="D38" s="122"/>
      <c r="E38" s="784">
        <v>66227808.477824189</v>
      </c>
      <c r="F38" s="870">
        <v>65349745.575145535</v>
      </c>
      <c r="G38" s="821">
        <f t="shared" si="5"/>
        <v>55307170.38947545</v>
      </c>
      <c r="H38" s="870">
        <v>36981787.565458901</v>
      </c>
      <c r="I38" s="870">
        <v>8135738.163572737</v>
      </c>
      <c r="J38" s="870">
        <v>190731.4525880818</v>
      </c>
      <c r="K38" s="870">
        <v>598120.91223906423</v>
      </c>
      <c r="L38" s="870">
        <v>121303.71589249029</v>
      </c>
      <c r="M38" s="870">
        <v>800239.73558946769</v>
      </c>
      <c r="N38" s="870">
        <v>8479248.8441347051</v>
      </c>
      <c r="O38" s="121"/>
      <c r="P38" s="62" t="s">
        <v>458</v>
      </c>
      <c r="Q38" s="121"/>
      <c r="R38" s="122"/>
      <c r="S38" s="784">
        <f t="shared" si="6"/>
        <v>10042575.185670085</v>
      </c>
      <c r="T38" s="784">
        <v>4380306.7431534035</v>
      </c>
      <c r="U38" s="784">
        <v>584917.00963852659</v>
      </c>
      <c r="V38" s="784">
        <v>179522.24844439208</v>
      </c>
      <c r="W38" s="784">
        <v>504345.36629695131</v>
      </c>
      <c r="X38" s="785">
        <v>82182.933135831641</v>
      </c>
      <c r="Y38" s="785">
        <v>4311300.8850009786</v>
      </c>
      <c r="Z38" s="785">
        <v>878062.90267868096</v>
      </c>
      <c r="AA38" s="785">
        <v>500510.83853472531</v>
      </c>
      <c r="AB38" s="785">
        <v>377552.06414395612</v>
      </c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</row>
    <row r="39" spans="1:64" s="104" customFormat="1" ht="14.1" customHeight="1">
      <c r="A39" s="121"/>
      <c r="B39" s="62" t="s">
        <v>459</v>
      </c>
      <c r="C39" s="121"/>
      <c r="D39" s="122"/>
      <c r="E39" s="784">
        <v>67513643.913510263</v>
      </c>
      <c r="F39" s="870">
        <v>66683979.77029185</v>
      </c>
      <c r="G39" s="821">
        <f t="shared" si="5"/>
        <v>59233982.158181705</v>
      </c>
      <c r="H39" s="870">
        <v>40369853.589281902</v>
      </c>
      <c r="I39" s="870">
        <v>8357658.5084187016</v>
      </c>
      <c r="J39" s="870">
        <v>96238.101301060989</v>
      </c>
      <c r="K39" s="870">
        <v>567487.00678315538</v>
      </c>
      <c r="L39" s="870">
        <v>196940.73987149383</v>
      </c>
      <c r="M39" s="870">
        <v>631804.30369909899</v>
      </c>
      <c r="N39" s="870">
        <v>9013999.9088262934</v>
      </c>
      <c r="O39" s="121"/>
      <c r="P39" s="62" t="s">
        <v>459</v>
      </c>
      <c r="Q39" s="121"/>
      <c r="R39" s="122"/>
      <c r="S39" s="784">
        <f t="shared" si="6"/>
        <v>7449997.6121101566</v>
      </c>
      <c r="T39" s="784">
        <v>3643513.9773627077</v>
      </c>
      <c r="U39" s="784">
        <v>330350.82319458231</v>
      </c>
      <c r="V39" s="784">
        <v>143145.68642591289</v>
      </c>
      <c r="W39" s="784">
        <v>330546.46094237029</v>
      </c>
      <c r="X39" s="785">
        <v>104228.26534279538</v>
      </c>
      <c r="Y39" s="785">
        <v>2898212.3988417881</v>
      </c>
      <c r="Z39" s="785">
        <v>829664.14321837085</v>
      </c>
      <c r="AA39" s="785">
        <v>464730.18832419266</v>
      </c>
      <c r="AB39" s="785">
        <v>364933.95489417849</v>
      </c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</row>
    <row r="40" spans="1:64" s="104" customFormat="1" ht="14.1" customHeight="1">
      <c r="A40" s="121"/>
      <c r="B40" s="62" t="s">
        <v>460</v>
      </c>
      <c r="C40" s="121"/>
      <c r="D40" s="122"/>
      <c r="E40" s="784">
        <v>110507303.63474096</v>
      </c>
      <c r="F40" s="870">
        <v>109204761.70593482</v>
      </c>
      <c r="G40" s="821">
        <f t="shared" si="5"/>
        <v>98369158.705710769</v>
      </c>
      <c r="H40" s="870">
        <v>62098181.914248809</v>
      </c>
      <c r="I40" s="870">
        <v>14590432.015934795</v>
      </c>
      <c r="J40" s="870">
        <v>1044489.1039632463</v>
      </c>
      <c r="K40" s="870">
        <v>1031604.8000758558</v>
      </c>
      <c r="L40" s="870">
        <v>321406.89777034172</v>
      </c>
      <c r="M40" s="870">
        <v>1210157.7965366798</v>
      </c>
      <c r="N40" s="870">
        <v>18072886.177181039</v>
      </c>
      <c r="O40" s="121"/>
      <c r="P40" s="62" t="s">
        <v>460</v>
      </c>
      <c r="Q40" s="121"/>
      <c r="R40" s="122"/>
      <c r="S40" s="784">
        <f t="shared" si="6"/>
        <v>10835603.00022411</v>
      </c>
      <c r="T40" s="784">
        <v>5099280.8446507733</v>
      </c>
      <c r="U40" s="784">
        <v>537720.35281454108</v>
      </c>
      <c r="V40" s="784">
        <v>243817.02920914322</v>
      </c>
      <c r="W40" s="784">
        <v>426982.30083363736</v>
      </c>
      <c r="X40" s="785">
        <v>147847.42947637508</v>
      </c>
      <c r="Y40" s="785">
        <v>4379955.0432396401</v>
      </c>
      <c r="Z40" s="785">
        <v>1302541.9288060053</v>
      </c>
      <c r="AA40" s="785">
        <v>748678.22286288266</v>
      </c>
      <c r="AB40" s="785">
        <v>553863.70594312251</v>
      </c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</row>
    <row r="41" spans="1:64" s="104" customFormat="1" ht="14.1" customHeight="1">
      <c r="A41" s="121"/>
      <c r="B41" s="62" t="s">
        <v>461</v>
      </c>
      <c r="C41" s="121"/>
      <c r="D41" s="122"/>
      <c r="E41" s="784">
        <v>48457082.230895862</v>
      </c>
      <c r="F41" s="870">
        <v>47841524.292404652</v>
      </c>
      <c r="G41" s="821">
        <f t="shared" si="5"/>
        <v>44400674.273698933</v>
      </c>
      <c r="H41" s="870">
        <v>26870122.07699433</v>
      </c>
      <c r="I41" s="870">
        <v>6138945.4957636008</v>
      </c>
      <c r="J41" s="870">
        <v>1101129.4499726109</v>
      </c>
      <c r="K41" s="870">
        <v>539100.93470064492</v>
      </c>
      <c r="L41" s="870">
        <v>126145.66125053738</v>
      </c>
      <c r="M41" s="870">
        <v>719589.99100556609</v>
      </c>
      <c r="N41" s="870">
        <v>8905640.6640116349</v>
      </c>
      <c r="O41" s="121"/>
      <c r="P41" s="62" t="s">
        <v>461</v>
      </c>
      <c r="Q41" s="121"/>
      <c r="R41" s="122"/>
      <c r="S41" s="784">
        <f t="shared" si="6"/>
        <v>3440850.0187057322</v>
      </c>
      <c r="T41" s="784">
        <v>1780959.11459623</v>
      </c>
      <c r="U41" s="784">
        <v>174411.70277200587</v>
      </c>
      <c r="V41" s="784">
        <v>66037.865128375211</v>
      </c>
      <c r="W41" s="784">
        <v>105879.62647513639</v>
      </c>
      <c r="X41" s="785">
        <v>81615.701464465514</v>
      </c>
      <c r="Y41" s="785">
        <v>1231946.0082695195</v>
      </c>
      <c r="Z41" s="785">
        <v>615557.9384911916</v>
      </c>
      <c r="AA41" s="785">
        <v>224033.14590098674</v>
      </c>
      <c r="AB41" s="785">
        <v>391524.79259020468</v>
      </c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</row>
    <row r="42" spans="1:64" s="104" customFormat="1" ht="14.1" customHeight="1">
      <c r="A42" s="121"/>
      <c r="B42" s="62" t="s">
        <v>462</v>
      </c>
      <c r="C42" s="121"/>
      <c r="D42" s="122"/>
      <c r="E42" s="784">
        <v>48455890.633883573</v>
      </c>
      <c r="F42" s="870">
        <v>47195550.862861857</v>
      </c>
      <c r="G42" s="821">
        <f t="shared" si="5"/>
        <v>43217911.225493997</v>
      </c>
      <c r="H42" s="870">
        <v>27504972.740559686</v>
      </c>
      <c r="I42" s="870">
        <v>6336222.9950861614</v>
      </c>
      <c r="J42" s="870">
        <v>185081.26699999999</v>
      </c>
      <c r="K42" s="870">
        <v>1047439.3565080272</v>
      </c>
      <c r="L42" s="870">
        <v>153937.94932147491</v>
      </c>
      <c r="M42" s="870">
        <v>586173.73546735733</v>
      </c>
      <c r="N42" s="870">
        <v>7404083.1815512916</v>
      </c>
      <c r="O42" s="121"/>
      <c r="P42" s="62" t="s">
        <v>462</v>
      </c>
      <c r="Q42" s="121"/>
      <c r="R42" s="122"/>
      <c r="S42" s="784">
        <f t="shared" si="6"/>
        <v>3977639.6373678674</v>
      </c>
      <c r="T42" s="784">
        <v>2186618.4093445004</v>
      </c>
      <c r="U42" s="784">
        <v>176693.76264643879</v>
      </c>
      <c r="V42" s="784">
        <v>105891.05724141349</v>
      </c>
      <c r="W42" s="784">
        <v>157028.65944166342</v>
      </c>
      <c r="X42" s="785">
        <v>86605.322967327666</v>
      </c>
      <c r="Y42" s="785">
        <v>1264802.4257265236</v>
      </c>
      <c r="Z42" s="785">
        <v>1260339.7710217237</v>
      </c>
      <c r="AA42" s="785">
        <v>464403.84860010928</v>
      </c>
      <c r="AB42" s="785">
        <v>795935.92242161417</v>
      </c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</row>
    <row r="43" spans="1:64" s="104" customFormat="1" ht="14.1" customHeight="1">
      <c r="A43" s="121"/>
      <c r="B43" s="62" t="s">
        <v>463</v>
      </c>
      <c r="C43" s="121"/>
      <c r="D43" s="122"/>
      <c r="E43" s="784">
        <v>85559729.049999982</v>
      </c>
      <c r="F43" s="870">
        <v>84235294.696000025</v>
      </c>
      <c r="G43" s="821">
        <f t="shared" si="5"/>
        <v>77691387.778000012</v>
      </c>
      <c r="H43" s="870">
        <v>51604026.188000008</v>
      </c>
      <c r="I43" s="870">
        <v>10334877.035000004</v>
      </c>
      <c r="J43" s="870">
        <v>1800851.503</v>
      </c>
      <c r="K43" s="870">
        <v>453136.31400000007</v>
      </c>
      <c r="L43" s="870">
        <v>208831.80899999998</v>
      </c>
      <c r="M43" s="870">
        <v>793665.77500000014</v>
      </c>
      <c r="N43" s="870">
        <v>12495999.154000003</v>
      </c>
      <c r="O43" s="121"/>
      <c r="P43" s="62" t="s">
        <v>463</v>
      </c>
      <c r="Q43" s="121"/>
      <c r="R43" s="122"/>
      <c r="S43" s="784">
        <f t="shared" si="6"/>
        <v>6543906.9180000015</v>
      </c>
      <c r="T43" s="784">
        <v>3826095.5700000008</v>
      </c>
      <c r="U43" s="784">
        <v>256707.07399999999</v>
      </c>
      <c r="V43" s="784">
        <v>128414.41200000005</v>
      </c>
      <c r="W43" s="784">
        <v>173680.33599999998</v>
      </c>
      <c r="X43" s="785">
        <v>192739.72400000002</v>
      </c>
      <c r="Y43" s="785">
        <v>1966269.8019999997</v>
      </c>
      <c r="Z43" s="785">
        <v>1324434.3540000001</v>
      </c>
      <c r="AA43" s="785">
        <v>608329.67799999984</v>
      </c>
      <c r="AB43" s="785">
        <v>716104.67599999986</v>
      </c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</row>
    <row r="44" spans="1:64" s="104" customFormat="1" ht="14.1" customHeight="1">
      <c r="A44" s="121"/>
      <c r="B44" s="62" t="s">
        <v>403</v>
      </c>
      <c r="C44" s="121"/>
      <c r="D44" s="122"/>
      <c r="E44" s="784">
        <v>58652721.251999997</v>
      </c>
      <c r="F44" s="870">
        <v>57837933.278000005</v>
      </c>
      <c r="G44" s="821">
        <f t="shared" si="5"/>
        <v>54814874.261</v>
      </c>
      <c r="H44" s="870">
        <v>35947832.994000003</v>
      </c>
      <c r="I44" s="870">
        <v>6866129.3669999996</v>
      </c>
      <c r="J44" s="870">
        <v>0</v>
      </c>
      <c r="K44" s="870">
        <v>627856.70600000001</v>
      </c>
      <c r="L44" s="870">
        <v>256296.30800000002</v>
      </c>
      <c r="M44" s="870">
        <v>648598.625</v>
      </c>
      <c r="N44" s="870">
        <v>10468160.261000002</v>
      </c>
      <c r="O44" s="121"/>
      <c r="P44" s="62" t="s">
        <v>403</v>
      </c>
      <c r="Q44" s="121"/>
      <c r="R44" s="122"/>
      <c r="S44" s="784">
        <f t="shared" si="6"/>
        <v>3023059.0170000005</v>
      </c>
      <c r="T44" s="784">
        <v>1711839.7020000003</v>
      </c>
      <c r="U44" s="784">
        <v>82487.267000000007</v>
      </c>
      <c r="V44" s="784">
        <v>57056.626000000004</v>
      </c>
      <c r="W44" s="784">
        <v>148718.59300000002</v>
      </c>
      <c r="X44" s="785">
        <v>177987.93699999998</v>
      </c>
      <c r="Y44" s="785">
        <v>844968.89199999999</v>
      </c>
      <c r="Z44" s="785">
        <v>814787.97399999993</v>
      </c>
      <c r="AA44" s="785">
        <v>247757.18300000002</v>
      </c>
      <c r="AB44" s="785">
        <v>567030.79100000008</v>
      </c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</row>
    <row r="45" spans="1:64" s="104" customFormat="1" ht="14.1" customHeight="1">
      <c r="A45" s="1045" t="s">
        <v>14</v>
      </c>
      <c r="B45" s="1045"/>
      <c r="C45" s="1045"/>
      <c r="D45" s="122"/>
      <c r="E45" s="784"/>
      <c r="F45" s="870"/>
      <c r="G45" s="870"/>
      <c r="H45" s="870"/>
      <c r="I45" s="870"/>
      <c r="J45" s="870"/>
      <c r="K45" s="870"/>
      <c r="L45" s="870"/>
      <c r="M45" s="870"/>
      <c r="N45" s="870"/>
      <c r="O45" s="1045" t="s">
        <v>14</v>
      </c>
      <c r="P45" s="1045"/>
      <c r="Q45" s="1045"/>
      <c r="R45" s="122"/>
      <c r="S45" s="784"/>
      <c r="T45" s="784"/>
      <c r="U45" s="784"/>
      <c r="V45" s="784"/>
      <c r="W45" s="784"/>
      <c r="X45" s="785"/>
      <c r="Y45" s="785"/>
      <c r="Z45" s="785"/>
      <c r="AA45" s="785"/>
      <c r="AB45" s="785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</row>
    <row r="46" spans="1:64" s="104" customFormat="1" ht="14.1" customHeight="1">
      <c r="A46" s="121"/>
      <c r="B46" s="62" t="s">
        <v>455</v>
      </c>
      <c r="C46" s="121"/>
      <c r="D46" s="122"/>
      <c r="E46" s="784">
        <v>15680438.507181704</v>
      </c>
      <c r="F46" s="870">
        <v>15242634.376882594</v>
      </c>
      <c r="G46" s="821">
        <f t="shared" si="5"/>
        <v>10449742.731740324</v>
      </c>
      <c r="H46" s="870">
        <v>6249410.9863781417</v>
      </c>
      <c r="I46" s="870">
        <v>2003226.7597033223</v>
      </c>
      <c r="J46" s="870">
        <v>38296.132148550787</v>
      </c>
      <c r="K46" s="870">
        <v>222642.11001600733</v>
      </c>
      <c r="L46" s="870">
        <v>80936.297892891496</v>
      </c>
      <c r="M46" s="870">
        <v>413805.19904331228</v>
      </c>
      <c r="N46" s="870">
        <v>1441425.2465580984</v>
      </c>
      <c r="O46" s="121"/>
      <c r="P46" s="62" t="s">
        <v>455</v>
      </c>
      <c r="Q46" s="121"/>
      <c r="R46" s="122"/>
      <c r="S46" s="784">
        <f t="shared" ref="S46:S55" si="7">SUM(T46:Y46)</f>
        <v>4792891.6451422796</v>
      </c>
      <c r="T46" s="784">
        <v>2224326.5208116486</v>
      </c>
      <c r="U46" s="784">
        <v>341921.79722914007</v>
      </c>
      <c r="V46" s="784">
        <v>141842.86757503526</v>
      </c>
      <c r="W46" s="784">
        <v>381831.88719523762</v>
      </c>
      <c r="X46" s="785">
        <v>25941.606356770808</v>
      </c>
      <c r="Y46" s="785">
        <v>1677026.9659744469</v>
      </c>
      <c r="Z46" s="785">
        <v>437804.13029911148</v>
      </c>
      <c r="AA46" s="785">
        <v>228658.44688773254</v>
      </c>
      <c r="AB46" s="785">
        <v>209145.68341137888</v>
      </c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  <c r="BK46" s="739"/>
      <c r="BL46" s="739"/>
    </row>
    <row r="47" spans="1:64" s="104" customFormat="1" ht="14.1" customHeight="1">
      <c r="A47" s="121"/>
      <c r="B47" s="62" t="s">
        <v>456</v>
      </c>
      <c r="C47" s="121"/>
      <c r="D47" s="122"/>
      <c r="E47" s="784">
        <v>14763014.532055238</v>
      </c>
      <c r="F47" s="870">
        <v>14670868.886203093</v>
      </c>
      <c r="G47" s="821">
        <f t="shared" si="5"/>
        <v>11674833.030704957</v>
      </c>
      <c r="H47" s="870">
        <v>7614690.1047169762</v>
      </c>
      <c r="I47" s="870">
        <v>1871392.6086681159</v>
      </c>
      <c r="J47" s="870">
        <v>22236.921396794383</v>
      </c>
      <c r="K47" s="870">
        <v>246848.12861382353</v>
      </c>
      <c r="L47" s="870">
        <v>104697.06729281675</v>
      </c>
      <c r="M47" s="870">
        <v>245578.03921823949</v>
      </c>
      <c r="N47" s="870">
        <v>1569390.1607981897</v>
      </c>
      <c r="O47" s="121"/>
      <c r="P47" s="62" t="s">
        <v>456</v>
      </c>
      <c r="Q47" s="121"/>
      <c r="R47" s="122"/>
      <c r="S47" s="784">
        <f t="shared" si="7"/>
        <v>2996035.8554981332</v>
      </c>
      <c r="T47" s="784">
        <v>1419572.0050793872</v>
      </c>
      <c r="U47" s="784">
        <v>112738.77919936297</v>
      </c>
      <c r="V47" s="784">
        <v>72907.193631350179</v>
      </c>
      <c r="W47" s="784">
        <v>135948.25507020555</v>
      </c>
      <c r="X47" s="785">
        <v>23143.242247220216</v>
      </c>
      <c r="Y47" s="785">
        <v>1231726.3802706073</v>
      </c>
      <c r="Z47" s="785">
        <v>92145.645852140515</v>
      </c>
      <c r="AA47" s="785">
        <v>68647.857772761578</v>
      </c>
      <c r="AB47" s="785">
        <v>23497.788079378912</v>
      </c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</row>
    <row r="48" spans="1:64" s="104" customFormat="1" ht="14.1" customHeight="1">
      <c r="A48" s="121"/>
      <c r="B48" s="62" t="s">
        <v>457</v>
      </c>
      <c r="C48" s="121"/>
      <c r="D48" s="122"/>
      <c r="E48" s="784">
        <v>38515284.155332871</v>
      </c>
      <c r="F48" s="870">
        <v>38172580.312551633</v>
      </c>
      <c r="G48" s="821">
        <f t="shared" si="5"/>
        <v>31926906.066296864</v>
      </c>
      <c r="H48" s="870">
        <v>21191585.523362592</v>
      </c>
      <c r="I48" s="870">
        <v>4572282.6095140884</v>
      </c>
      <c r="J48" s="870">
        <v>584441.13249109872</v>
      </c>
      <c r="K48" s="870">
        <v>480500.29064399732</v>
      </c>
      <c r="L48" s="870">
        <v>146188.77373478666</v>
      </c>
      <c r="M48" s="870">
        <v>519215.17971308361</v>
      </c>
      <c r="N48" s="870">
        <v>4432692.5568372188</v>
      </c>
      <c r="O48" s="121"/>
      <c r="P48" s="62" t="s">
        <v>457</v>
      </c>
      <c r="Q48" s="121"/>
      <c r="R48" s="122"/>
      <c r="S48" s="784">
        <f t="shared" si="7"/>
        <v>6245674.2462547785</v>
      </c>
      <c r="T48" s="784">
        <v>2598690.4917008034</v>
      </c>
      <c r="U48" s="784">
        <v>311384.65860033256</v>
      </c>
      <c r="V48" s="784">
        <v>130629.24946885236</v>
      </c>
      <c r="W48" s="784">
        <v>292187.89011018898</v>
      </c>
      <c r="X48" s="785">
        <v>44159.879831507511</v>
      </c>
      <c r="Y48" s="785">
        <v>2868622.0765430937</v>
      </c>
      <c r="Z48" s="785">
        <v>342703.84278121148</v>
      </c>
      <c r="AA48" s="785">
        <v>218823.82333354407</v>
      </c>
      <c r="AB48" s="785">
        <v>123880.01944766738</v>
      </c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</row>
    <row r="49" spans="1:64" s="104" customFormat="1" ht="14.1" customHeight="1">
      <c r="A49" s="661"/>
      <c r="B49" s="62" t="s">
        <v>458</v>
      </c>
      <c r="C49" s="661"/>
      <c r="D49" s="122"/>
      <c r="E49" s="784">
        <v>65314281.553691469</v>
      </c>
      <c r="F49" s="870">
        <v>64465569.461939119</v>
      </c>
      <c r="G49" s="821">
        <f t="shared" si="5"/>
        <v>54378382.585336789</v>
      </c>
      <c r="H49" s="870">
        <v>36605862.623911254</v>
      </c>
      <c r="I49" s="870">
        <v>7632855.4358412744</v>
      </c>
      <c r="J49" s="870">
        <v>154395.50318522923</v>
      </c>
      <c r="K49" s="870">
        <v>616632.95828149538</v>
      </c>
      <c r="L49" s="870">
        <v>104175.81706452121</v>
      </c>
      <c r="M49" s="870">
        <v>792045.85625944973</v>
      </c>
      <c r="N49" s="870">
        <v>8472414.3907935582</v>
      </c>
      <c r="O49" s="661"/>
      <c r="P49" s="62" t="s">
        <v>458</v>
      </c>
      <c r="Q49" s="661"/>
      <c r="R49" s="122"/>
      <c r="S49" s="784">
        <f t="shared" si="7"/>
        <v>10087186.876602402</v>
      </c>
      <c r="T49" s="784">
        <v>4366182.0937343957</v>
      </c>
      <c r="U49" s="784">
        <v>508749.30268584029</v>
      </c>
      <c r="V49" s="784">
        <v>176886.29369617422</v>
      </c>
      <c r="W49" s="784">
        <v>494076.82176562463</v>
      </c>
      <c r="X49" s="785">
        <v>112107.18307849603</v>
      </c>
      <c r="Y49" s="785">
        <v>4429185.1816418711</v>
      </c>
      <c r="Z49" s="785">
        <v>848712.09175234393</v>
      </c>
      <c r="AA49" s="785">
        <v>488061.3928310597</v>
      </c>
      <c r="AB49" s="785">
        <v>360650.69892128499</v>
      </c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</row>
    <row r="50" spans="1:64" s="104" customFormat="1" ht="14.1" customHeight="1">
      <c r="A50" s="661"/>
      <c r="B50" s="62" t="s">
        <v>459</v>
      </c>
      <c r="C50" s="661"/>
      <c r="D50" s="122"/>
      <c r="E50" s="784">
        <v>68520412.654499248</v>
      </c>
      <c r="F50" s="870">
        <v>67732887.945429102</v>
      </c>
      <c r="G50" s="821">
        <f t="shared" si="5"/>
        <v>60357725.248755969</v>
      </c>
      <c r="H50" s="870">
        <v>39488631.84263768</v>
      </c>
      <c r="I50" s="870">
        <v>8393522.2696683574</v>
      </c>
      <c r="J50" s="870">
        <v>1676226.233176061</v>
      </c>
      <c r="K50" s="870">
        <v>555336.71127039962</v>
      </c>
      <c r="L50" s="870">
        <v>217944.5184687881</v>
      </c>
      <c r="M50" s="870">
        <v>646062.39679144858</v>
      </c>
      <c r="N50" s="870">
        <v>9380001.2767432351</v>
      </c>
      <c r="O50" s="661"/>
      <c r="P50" s="62" t="s">
        <v>459</v>
      </c>
      <c r="Q50" s="661"/>
      <c r="R50" s="122"/>
      <c r="S50" s="784">
        <f t="shared" si="7"/>
        <v>7375162.6966731241</v>
      </c>
      <c r="T50" s="784">
        <v>3563551.1868081321</v>
      </c>
      <c r="U50" s="784">
        <v>343612.4334555731</v>
      </c>
      <c r="V50" s="784">
        <v>142214.06081816676</v>
      </c>
      <c r="W50" s="784">
        <v>332041.44993210293</v>
      </c>
      <c r="X50" s="785">
        <v>106161.77330058592</v>
      </c>
      <c r="Y50" s="785">
        <v>2887581.7923585633</v>
      </c>
      <c r="Z50" s="785">
        <v>787524.70907013572</v>
      </c>
      <c r="AA50" s="785">
        <v>439419.38456335629</v>
      </c>
      <c r="AB50" s="785">
        <v>348105.32450677967</v>
      </c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</row>
    <row r="51" spans="1:64" s="104" customFormat="1" ht="14.1" customHeight="1">
      <c r="A51" s="661"/>
      <c r="B51" s="62" t="s">
        <v>460</v>
      </c>
      <c r="C51" s="661"/>
      <c r="D51" s="122"/>
      <c r="E51" s="784">
        <v>120369939.5665071</v>
      </c>
      <c r="F51" s="870">
        <v>118821580.468646</v>
      </c>
      <c r="G51" s="821">
        <f t="shared" si="5"/>
        <v>106713576.190071</v>
      </c>
      <c r="H51" s="870">
        <v>68446812.555520192</v>
      </c>
      <c r="I51" s="870">
        <v>16013281.839386646</v>
      </c>
      <c r="J51" s="870">
        <v>1290458.8529726109</v>
      </c>
      <c r="K51" s="870">
        <v>1093610.3246559452</v>
      </c>
      <c r="L51" s="870">
        <v>333120.91163858189</v>
      </c>
      <c r="M51" s="870">
        <v>1289745.2727952518</v>
      </c>
      <c r="N51" s="870">
        <v>18246546.433101773</v>
      </c>
      <c r="O51" s="661"/>
      <c r="P51" s="62" t="s">
        <v>460</v>
      </c>
      <c r="Q51" s="661"/>
      <c r="R51" s="122"/>
      <c r="S51" s="784">
        <f t="shared" si="7"/>
        <v>12108004.27857508</v>
      </c>
      <c r="T51" s="784">
        <v>5846599.3603579765</v>
      </c>
      <c r="U51" s="784">
        <v>574130.6142784924</v>
      </c>
      <c r="V51" s="784">
        <v>273967.98262964678</v>
      </c>
      <c r="W51" s="784">
        <v>458142.09951965185</v>
      </c>
      <c r="X51" s="785">
        <v>169647.08493180189</v>
      </c>
      <c r="Y51" s="785">
        <v>4785517.1368575096</v>
      </c>
      <c r="Z51" s="785">
        <v>1548359.0978609466</v>
      </c>
      <c r="AA51" s="785">
        <v>875963.0751940246</v>
      </c>
      <c r="AB51" s="785">
        <v>672396.02266692254</v>
      </c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</row>
    <row r="52" spans="1:64" s="104" customFormat="1" ht="14.1" customHeight="1">
      <c r="A52" s="661"/>
      <c r="B52" s="62" t="s">
        <v>461</v>
      </c>
      <c r="C52" s="661"/>
      <c r="D52" s="122"/>
      <c r="E52" s="784">
        <v>43985950.815123476</v>
      </c>
      <c r="F52" s="870">
        <v>43424581.294339284</v>
      </c>
      <c r="G52" s="821">
        <f t="shared" si="5"/>
        <v>40205479.117712684</v>
      </c>
      <c r="H52" s="870">
        <v>27331096.246483054</v>
      </c>
      <c r="I52" s="870">
        <v>5692856.5162903555</v>
      </c>
      <c r="J52" s="870">
        <v>122091.98300000001</v>
      </c>
      <c r="K52" s="870">
        <v>384157.3948663745</v>
      </c>
      <c r="L52" s="870">
        <v>79857.378564469604</v>
      </c>
      <c r="M52" s="870">
        <v>490822.90217590355</v>
      </c>
      <c r="N52" s="870">
        <v>6104596.696332531</v>
      </c>
      <c r="O52" s="661"/>
      <c r="P52" s="62" t="s">
        <v>461</v>
      </c>
      <c r="Q52" s="661"/>
      <c r="R52" s="122"/>
      <c r="S52" s="784">
        <f t="shared" si="7"/>
        <v>3219102.1766265947</v>
      </c>
      <c r="T52" s="784">
        <v>1695522.1812211177</v>
      </c>
      <c r="U52" s="784">
        <v>161120.56164377448</v>
      </c>
      <c r="V52" s="784">
        <v>56335.119348250781</v>
      </c>
      <c r="W52" s="784">
        <v>100293.26955465259</v>
      </c>
      <c r="X52" s="785">
        <v>85388.956457706634</v>
      </c>
      <c r="Y52" s="785">
        <v>1120442.0884010929</v>
      </c>
      <c r="Z52" s="785">
        <v>561369.52078417735</v>
      </c>
      <c r="AA52" s="785">
        <v>178539.65224123985</v>
      </c>
      <c r="AB52" s="785">
        <v>382829.86854293756</v>
      </c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</row>
    <row r="53" spans="1:64" s="104" customFormat="1" ht="14.1" customHeight="1">
      <c r="A53" s="661"/>
      <c r="B53" s="62" t="s">
        <v>462</v>
      </c>
      <c r="C53" s="661"/>
      <c r="D53" s="122"/>
      <c r="E53" s="784">
        <v>50286255.93222487</v>
      </c>
      <c r="F53" s="870">
        <v>49035696.465803117</v>
      </c>
      <c r="G53" s="821">
        <f t="shared" si="5"/>
        <v>45207781.627665371</v>
      </c>
      <c r="H53" s="870">
        <v>27416509.248982735</v>
      </c>
      <c r="I53" s="870">
        <v>6843222.1660192078</v>
      </c>
      <c r="J53" s="870">
        <v>185081.26699999999</v>
      </c>
      <c r="K53" s="870">
        <v>1069639.2800080806</v>
      </c>
      <c r="L53" s="870">
        <v>164763.26372149744</v>
      </c>
      <c r="M53" s="870">
        <v>634984.1376322154</v>
      </c>
      <c r="N53" s="870">
        <v>8893582.2643016446</v>
      </c>
      <c r="O53" s="661"/>
      <c r="P53" s="62" t="s">
        <v>462</v>
      </c>
      <c r="Q53" s="661"/>
      <c r="R53" s="122"/>
      <c r="S53" s="784">
        <f t="shared" si="7"/>
        <v>3827914.8381377305</v>
      </c>
      <c r="T53" s="784">
        <v>2083346.4493366426</v>
      </c>
      <c r="U53" s="784">
        <v>177608.93194286065</v>
      </c>
      <c r="V53" s="784">
        <v>104847.37463580951</v>
      </c>
      <c r="W53" s="784">
        <v>155661.64802163249</v>
      </c>
      <c r="X53" s="785">
        <v>82240.018964345494</v>
      </c>
      <c r="Y53" s="785">
        <v>1224210.4152364396</v>
      </c>
      <c r="Z53" s="785">
        <v>1250559.4664217634</v>
      </c>
      <c r="AA53" s="785">
        <v>461182.93110014842</v>
      </c>
      <c r="AB53" s="785">
        <v>789376.53532161482</v>
      </c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</row>
    <row r="54" spans="1:64" s="104" customFormat="1" ht="14.1" customHeight="1">
      <c r="A54" s="661"/>
      <c r="B54" s="62" t="s">
        <v>463</v>
      </c>
      <c r="C54" s="661"/>
      <c r="D54" s="122"/>
      <c r="E54" s="784">
        <v>76842096.295999989</v>
      </c>
      <c r="F54" s="870">
        <v>75654947.338</v>
      </c>
      <c r="G54" s="821">
        <f t="shared" si="5"/>
        <v>69394162.574000031</v>
      </c>
      <c r="H54" s="870">
        <v>42931923.42400001</v>
      </c>
      <c r="I54" s="870">
        <v>10021208.881000003</v>
      </c>
      <c r="J54" s="870">
        <v>405825.90599999996</v>
      </c>
      <c r="K54" s="870">
        <v>534101.07500000007</v>
      </c>
      <c r="L54" s="870">
        <v>243509.79699999999</v>
      </c>
      <c r="M54" s="870">
        <v>868963.72600000014</v>
      </c>
      <c r="N54" s="870">
        <v>14388629.765000001</v>
      </c>
      <c r="O54" s="661"/>
      <c r="P54" s="62" t="s">
        <v>463</v>
      </c>
      <c r="Q54" s="661"/>
      <c r="R54" s="122"/>
      <c r="S54" s="784">
        <f t="shared" si="7"/>
        <v>6260784.7640000014</v>
      </c>
      <c r="T54" s="784">
        <v>3642523.1730000009</v>
      </c>
      <c r="U54" s="784">
        <v>242181.49800000002</v>
      </c>
      <c r="V54" s="784">
        <v>135714.59200000003</v>
      </c>
      <c r="W54" s="784">
        <v>189588.07599999997</v>
      </c>
      <c r="X54" s="785">
        <v>126614.41500000001</v>
      </c>
      <c r="Y54" s="785">
        <v>1924163.0099999998</v>
      </c>
      <c r="Z54" s="785">
        <v>1187148.9580000001</v>
      </c>
      <c r="AA54" s="785">
        <v>533516.58099999989</v>
      </c>
      <c r="AB54" s="785">
        <v>653632.37699999986</v>
      </c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</row>
    <row r="55" spans="1:64" s="104" customFormat="1" ht="14.1" customHeight="1">
      <c r="A55" s="661"/>
      <c r="B55" s="62" t="s">
        <v>403</v>
      </c>
      <c r="C55" s="661"/>
      <c r="D55" s="122"/>
      <c r="E55" s="784">
        <v>64635141.239000008</v>
      </c>
      <c r="F55" s="870">
        <v>63776130.553000003</v>
      </c>
      <c r="G55" s="821">
        <f t="shared" si="5"/>
        <v>60871023.778999999</v>
      </c>
      <c r="H55" s="870">
        <v>42663058.062999994</v>
      </c>
      <c r="I55" s="870">
        <v>6428665.6660000002</v>
      </c>
      <c r="J55" s="870">
        <v>0</v>
      </c>
      <c r="K55" s="870">
        <v>678075.53799999994</v>
      </c>
      <c r="L55" s="870">
        <v>250767.51700000005</v>
      </c>
      <c r="M55" s="870">
        <v>720205.23299999989</v>
      </c>
      <c r="N55" s="870">
        <v>10130251.762</v>
      </c>
      <c r="O55" s="661"/>
      <c r="P55" s="62" t="s">
        <v>403</v>
      </c>
      <c r="Q55" s="661"/>
      <c r="R55" s="122"/>
      <c r="S55" s="784">
        <f t="shared" si="7"/>
        <v>2905106.7740000002</v>
      </c>
      <c r="T55" s="784">
        <v>1691606.152</v>
      </c>
      <c r="U55" s="784">
        <v>77694.880000000005</v>
      </c>
      <c r="V55" s="784">
        <v>39720.372000000003</v>
      </c>
      <c r="W55" s="784">
        <v>122726.81300000001</v>
      </c>
      <c r="X55" s="785">
        <v>180427.08399999997</v>
      </c>
      <c r="Y55" s="785">
        <v>792931.47300000011</v>
      </c>
      <c r="Z55" s="785">
        <v>859010.68599999999</v>
      </c>
      <c r="AA55" s="785">
        <v>266426.17200000002</v>
      </c>
      <c r="AB55" s="785">
        <v>592584.51400000008</v>
      </c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</row>
    <row r="56" spans="1:64" s="104" customFormat="1" ht="14.1" customHeight="1">
      <c r="A56" s="1045" t="s">
        <v>15</v>
      </c>
      <c r="B56" s="1045"/>
      <c r="C56" s="1045"/>
      <c r="D56" s="2"/>
      <c r="E56" s="784"/>
      <c r="F56" s="870"/>
      <c r="G56" s="870"/>
      <c r="H56" s="870"/>
      <c r="I56" s="870"/>
      <c r="J56" s="870"/>
      <c r="K56" s="870"/>
      <c r="L56" s="870"/>
      <c r="M56" s="870"/>
      <c r="N56" s="870"/>
      <c r="O56" s="1045" t="s">
        <v>15</v>
      </c>
      <c r="P56" s="1045"/>
      <c r="Q56" s="1045"/>
      <c r="R56" s="2"/>
      <c r="S56" s="784"/>
      <c r="T56" s="784"/>
      <c r="U56" s="784"/>
      <c r="V56" s="784"/>
      <c r="W56" s="784"/>
      <c r="X56" s="785"/>
      <c r="Y56" s="785"/>
      <c r="Z56" s="785"/>
      <c r="AA56" s="785"/>
      <c r="AB56" s="785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  <c r="BK56" s="739"/>
      <c r="BL56" s="739"/>
    </row>
    <row r="57" spans="1:64" s="104" customFormat="1" ht="14.1" customHeight="1">
      <c r="A57" s="108"/>
      <c r="B57" s="62" t="s">
        <v>455</v>
      </c>
      <c r="C57" s="108"/>
      <c r="D57" s="123"/>
      <c r="E57" s="784">
        <v>16949136.652151771</v>
      </c>
      <c r="F57" s="870">
        <v>16915007.617992699</v>
      </c>
      <c r="G57" s="821">
        <f t="shared" si="5"/>
        <v>14140069.715648949</v>
      </c>
      <c r="H57" s="870">
        <v>9317820.7850802522</v>
      </c>
      <c r="I57" s="870">
        <v>1726410.9119968947</v>
      </c>
      <c r="J57" s="870">
        <v>0</v>
      </c>
      <c r="K57" s="870">
        <v>119341.63347105923</v>
      </c>
      <c r="L57" s="870">
        <v>119926.50036114619</v>
      </c>
      <c r="M57" s="870">
        <v>382163.09307410999</v>
      </c>
      <c r="N57" s="870">
        <v>2474406.7916654861</v>
      </c>
      <c r="O57" s="108"/>
      <c r="P57" s="62" t="s">
        <v>455</v>
      </c>
      <c r="Q57" s="108"/>
      <c r="R57" s="123"/>
      <c r="S57" s="858">
        <f t="shared" ref="S57:S66" si="8">SUM(T57:Y57)</f>
        <v>2774937.9023437379</v>
      </c>
      <c r="T57" s="784">
        <v>876116.20879048842</v>
      </c>
      <c r="U57" s="784">
        <v>66944.593366547066</v>
      </c>
      <c r="V57" s="784">
        <v>69732.040191227046</v>
      </c>
      <c r="W57" s="784">
        <v>157298.61467734462</v>
      </c>
      <c r="X57" s="814">
        <v>23201.535245657466</v>
      </c>
      <c r="Y57" s="814">
        <v>1581644.9100724731</v>
      </c>
      <c r="Z57" s="814">
        <v>34129.034159074014</v>
      </c>
      <c r="AA57" s="814">
        <v>21338.289989535195</v>
      </c>
      <c r="AB57" s="814">
        <v>12790.74416953883</v>
      </c>
    </row>
    <row r="58" spans="1:64" s="104" customFormat="1" ht="14.1" customHeight="1">
      <c r="A58" s="6"/>
      <c r="B58" s="62" t="s">
        <v>456</v>
      </c>
      <c r="C58" s="6"/>
      <c r="D58" s="2"/>
      <c r="E58" s="784">
        <v>19124248.725309644</v>
      </c>
      <c r="F58" s="870">
        <v>19063385.36503119</v>
      </c>
      <c r="G58" s="821">
        <f t="shared" si="5"/>
        <v>16013663.581225771</v>
      </c>
      <c r="H58" s="870">
        <v>10668829.873328654</v>
      </c>
      <c r="I58" s="870">
        <v>2562612.5700934618</v>
      </c>
      <c r="J58" s="870">
        <v>2367.6527485507891</v>
      </c>
      <c r="K58" s="870">
        <v>261691.75634445064</v>
      </c>
      <c r="L58" s="870">
        <v>86176.979951957983</v>
      </c>
      <c r="M58" s="870">
        <v>206943.53044189251</v>
      </c>
      <c r="N58" s="870">
        <v>2225041.2183168032</v>
      </c>
      <c r="O58" s="6"/>
      <c r="P58" s="62" t="s">
        <v>456</v>
      </c>
      <c r="Q58" s="6"/>
      <c r="R58" s="2"/>
      <c r="S58" s="858">
        <f t="shared" si="8"/>
        <v>3049721.7838054094</v>
      </c>
      <c r="T58" s="784">
        <v>1081500.8874099057</v>
      </c>
      <c r="U58" s="784">
        <v>86135.401628324864</v>
      </c>
      <c r="V58" s="784">
        <v>70544.761542122797</v>
      </c>
      <c r="W58" s="784">
        <v>194994.69757685636</v>
      </c>
      <c r="X58" s="785">
        <v>1491.4272189145556</v>
      </c>
      <c r="Y58" s="785">
        <v>1615054.608429285</v>
      </c>
      <c r="Z58" s="785">
        <v>60863.360278456857</v>
      </c>
      <c r="AA58" s="785">
        <v>33057.654816850583</v>
      </c>
      <c r="AB58" s="785">
        <v>27805.705461606292</v>
      </c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</row>
    <row r="59" spans="1:64" s="104" customFormat="1" ht="14.1" customHeight="1">
      <c r="A59" s="661"/>
      <c r="B59" s="62" t="s">
        <v>457</v>
      </c>
      <c r="C59" s="661"/>
      <c r="D59" s="122"/>
      <c r="E59" s="784">
        <v>30683093.469205163</v>
      </c>
      <c r="F59" s="870">
        <v>30544026.06764001</v>
      </c>
      <c r="G59" s="821">
        <f t="shared" si="5"/>
        <v>25012546.430124607</v>
      </c>
      <c r="H59" s="870">
        <v>18233833.706487026</v>
      </c>
      <c r="I59" s="870">
        <v>3036153.670298852</v>
      </c>
      <c r="J59" s="870">
        <v>0</v>
      </c>
      <c r="K59" s="870">
        <v>342174.09645251196</v>
      </c>
      <c r="L59" s="870">
        <v>69445.55034336778</v>
      </c>
      <c r="M59" s="870">
        <v>480336.04551639257</v>
      </c>
      <c r="N59" s="870">
        <v>2850603.3610264561</v>
      </c>
      <c r="O59" s="661"/>
      <c r="P59" s="62" t="s">
        <v>457</v>
      </c>
      <c r="Q59" s="661"/>
      <c r="R59" s="122"/>
      <c r="S59" s="858">
        <f t="shared" si="8"/>
        <v>5531479.637515422</v>
      </c>
      <c r="T59" s="784">
        <v>1836894.7083948357</v>
      </c>
      <c r="U59" s="784">
        <v>236141.26852493832</v>
      </c>
      <c r="V59" s="784">
        <v>94737.355475263714</v>
      </c>
      <c r="W59" s="784">
        <v>210329.51556458545</v>
      </c>
      <c r="X59" s="785">
        <v>53302.030035513999</v>
      </c>
      <c r="Y59" s="785">
        <v>3100074.7595202848</v>
      </c>
      <c r="Z59" s="785">
        <v>139067.40156512801</v>
      </c>
      <c r="AA59" s="785">
        <v>119986.61411986363</v>
      </c>
      <c r="AB59" s="785">
        <v>19080.787445264385</v>
      </c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</row>
    <row r="60" spans="1:64" s="104" customFormat="1" ht="14.1" customHeight="1">
      <c r="A60" s="661"/>
      <c r="B60" s="62" t="s">
        <v>458</v>
      </c>
      <c r="C60" s="661"/>
      <c r="D60" s="122"/>
      <c r="E60" s="784">
        <v>49410008.095323443</v>
      </c>
      <c r="F60" s="870">
        <v>49134625.866498195</v>
      </c>
      <c r="G60" s="821">
        <f t="shared" si="5"/>
        <v>41943921.31039238</v>
      </c>
      <c r="H60" s="870">
        <v>28458516.223102119</v>
      </c>
      <c r="I60" s="870">
        <v>5452919.2381149866</v>
      </c>
      <c r="J60" s="870">
        <v>0</v>
      </c>
      <c r="K60" s="870">
        <v>474201.09413363424</v>
      </c>
      <c r="L60" s="870">
        <v>150515.87844378469</v>
      </c>
      <c r="M60" s="870">
        <v>567483.19013075391</v>
      </c>
      <c r="N60" s="870">
        <v>6840285.6864670934</v>
      </c>
      <c r="O60" s="661"/>
      <c r="P60" s="62" t="s">
        <v>458</v>
      </c>
      <c r="Q60" s="661"/>
      <c r="R60" s="122"/>
      <c r="S60" s="858">
        <f t="shared" si="8"/>
        <v>7190704.556105772</v>
      </c>
      <c r="T60" s="784">
        <v>3163707.2071046163</v>
      </c>
      <c r="U60" s="784">
        <v>325760.85538825911</v>
      </c>
      <c r="V60" s="784">
        <v>137734.60787947915</v>
      </c>
      <c r="W60" s="784">
        <v>357047.1102450075</v>
      </c>
      <c r="X60" s="785">
        <v>20991.686349756223</v>
      </c>
      <c r="Y60" s="785">
        <v>3185463.0891386541</v>
      </c>
      <c r="Z60" s="785">
        <v>275382.22882528719</v>
      </c>
      <c r="AA60" s="785">
        <v>214108.11123841433</v>
      </c>
      <c r="AB60" s="785">
        <v>61274.117586872831</v>
      </c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</row>
    <row r="61" spans="1:64" s="104" customFormat="1" ht="14.1" customHeight="1">
      <c r="A61" s="661"/>
      <c r="B61" s="62" t="s">
        <v>459</v>
      </c>
      <c r="C61" s="661"/>
      <c r="D61" s="122"/>
      <c r="E61" s="784">
        <v>41923622.838686213</v>
      </c>
      <c r="F61" s="870">
        <v>41423518.503147624</v>
      </c>
      <c r="G61" s="821">
        <f t="shared" si="5"/>
        <v>35751165.848680921</v>
      </c>
      <c r="H61" s="870">
        <v>23980619.549603336</v>
      </c>
      <c r="I61" s="870">
        <v>5631486.3485736828</v>
      </c>
      <c r="J61" s="870">
        <v>74356.562235576508</v>
      </c>
      <c r="K61" s="870">
        <v>559438.57437979337</v>
      </c>
      <c r="L61" s="870">
        <v>132367.89663245447</v>
      </c>
      <c r="M61" s="870">
        <v>493007.19034619938</v>
      </c>
      <c r="N61" s="870">
        <v>4879889.7269098787</v>
      </c>
      <c r="O61" s="661"/>
      <c r="P61" s="62" t="s">
        <v>459</v>
      </c>
      <c r="Q61" s="661"/>
      <c r="R61" s="122"/>
      <c r="S61" s="858">
        <f t="shared" si="8"/>
        <v>5672352.6544667184</v>
      </c>
      <c r="T61" s="784">
        <v>2700116.8030942245</v>
      </c>
      <c r="U61" s="784">
        <v>370335.11877326632</v>
      </c>
      <c r="V61" s="784">
        <v>181346.3766970564</v>
      </c>
      <c r="W61" s="784">
        <v>284694.51651148021</v>
      </c>
      <c r="X61" s="785">
        <v>48654.899283701452</v>
      </c>
      <c r="Y61" s="785">
        <v>2087204.9401069896</v>
      </c>
      <c r="Z61" s="785">
        <v>500104.33553857909</v>
      </c>
      <c r="AA61" s="785">
        <v>298225.69377006433</v>
      </c>
      <c r="AB61" s="785">
        <v>201878.64176851447</v>
      </c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</row>
    <row r="62" spans="1:64" s="104" customFormat="1" ht="14.1" customHeight="1">
      <c r="A62" s="661"/>
      <c r="B62" s="62" t="s">
        <v>460</v>
      </c>
      <c r="C62" s="661"/>
      <c r="D62" s="122"/>
      <c r="E62" s="784">
        <v>89602002.488111123</v>
      </c>
      <c r="F62" s="870">
        <v>88379469.080034092</v>
      </c>
      <c r="G62" s="821">
        <f t="shared" si="5"/>
        <v>79176630.010649696</v>
      </c>
      <c r="H62" s="870">
        <v>53329371.59283682</v>
      </c>
      <c r="I62" s="870">
        <v>10143017.030793624</v>
      </c>
      <c r="J62" s="870">
        <v>1221793.49841993</v>
      </c>
      <c r="K62" s="870">
        <v>669936.26969797735</v>
      </c>
      <c r="L62" s="870">
        <v>187791.85149265741</v>
      </c>
      <c r="M62" s="870">
        <v>850538.66085725208</v>
      </c>
      <c r="N62" s="870">
        <v>12774181.106551431</v>
      </c>
      <c r="O62" s="661"/>
      <c r="P62" s="62" t="s">
        <v>460</v>
      </c>
      <c r="Q62" s="661"/>
      <c r="R62" s="122"/>
      <c r="S62" s="858">
        <f t="shared" si="8"/>
        <v>9202839.0693844408</v>
      </c>
      <c r="T62" s="784">
        <v>4805300.9340389306</v>
      </c>
      <c r="U62" s="784">
        <v>475329.05382949248</v>
      </c>
      <c r="V62" s="784">
        <v>189688.7653666102</v>
      </c>
      <c r="W62" s="784">
        <v>434161.11222588865</v>
      </c>
      <c r="X62" s="785">
        <v>94208.682799830698</v>
      </c>
      <c r="Y62" s="785">
        <v>3204150.5211236877</v>
      </c>
      <c r="Z62" s="785">
        <v>1222533.4080769857</v>
      </c>
      <c r="AA62" s="785">
        <v>642954.25253946648</v>
      </c>
      <c r="AB62" s="785">
        <v>579579.15553751937</v>
      </c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</row>
    <row r="63" spans="1:64" s="104" customFormat="1" ht="14.1" customHeight="1">
      <c r="A63" s="661"/>
      <c r="B63" s="62" t="s">
        <v>461</v>
      </c>
      <c r="C63" s="661"/>
      <c r="D63" s="122"/>
      <c r="E63" s="784">
        <v>40202853.520405389</v>
      </c>
      <c r="F63" s="870">
        <v>39815864.47105886</v>
      </c>
      <c r="G63" s="821">
        <f t="shared" si="5"/>
        <v>36429436.84300068</v>
      </c>
      <c r="H63" s="870">
        <v>24487601.349815413</v>
      </c>
      <c r="I63" s="870">
        <v>5492364.9616252985</v>
      </c>
      <c r="J63" s="870">
        <v>30047.567993676857</v>
      </c>
      <c r="K63" s="870">
        <v>345101.26392889529</v>
      </c>
      <c r="L63" s="870">
        <v>70470.836648234865</v>
      </c>
      <c r="M63" s="870">
        <v>418769.34366845811</v>
      </c>
      <c r="N63" s="870">
        <v>5585081.5193207059</v>
      </c>
      <c r="O63" s="661"/>
      <c r="P63" s="62" t="s">
        <v>461</v>
      </c>
      <c r="Q63" s="661"/>
      <c r="R63" s="122"/>
      <c r="S63" s="858">
        <f t="shared" si="8"/>
        <v>3386427.6280581662</v>
      </c>
      <c r="T63" s="784">
        <v>1649193.4387848743</v>
      </c>
      <c r="U63" s="784">
        <v>211548.01672958562</v>
      </c>
      <c r="V63" s="784">
        <v>63347.949568292461</v>
      </c>
      <c r="W63" s="784">
        <v>169274.65941447526</v>
      </c>
      <c r="X63" s="785">
        <v>45504.902705635424</v>
      </c>
      <c r="Y63" s="785">
        <v>1247558.6608553031</v>
      </c>
      <c r="Z63" s="785">
        <v>386989.0493465318</v>
      </c>
      <c r="AA63" s="785">
        <v>217186.49154071332</v>
      </c>
      <c r="AB63" s="785">
        <v>169802.55780581839</v>
      </c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</row>
    <row r="64" spans="1:64" s="104" customFormat="1" ht="14.1" customHeight="1">
      <c r="A64" s="661"/>
      <c r="B64" s="62" t="s">
        <v>462</v>
      </c>
      <c r="C64" s="661"/>
      <c r="D64" s="122"/>
      <c r="E64" s="784">
        <v>49360630.599939071</v>
      </c>
      <c r="F64" s="870">
        <v>48630712.86490535</v>
      </c>
      <c r="G64" s="821">
        <f t="shared" si="5"/>
        <v>43340517.820257954</v>
      </c>
      <c r="H64" s="870">
        <v>26819659.88550479</v>
      </c>
      <c r="I64" s="870">
        <v>8088948.957524173</v>
      </c>
      <c r="J64" s="870">
        <v>0</v>
      </c>
      <c r="K64" s="870">
        <v>885974.35481252265</v>
      </c>
      <c r="L64" s="870">
        <v>130393.23981037586</v>
      </c>
      <c r="M64" s="870">
        <v>575012.74626664759</v>
      </c>
      <c r="N64" s="870">
        <v>6840528.6363394381</v>
      </c>
      <c r="O64" s="661"/>
      <c r="P64" s="62" t="s">
        <v>462</v>
      </c>
      <c r="Q64" s="661"/>
      <c r="R64" s="122"/>
      <c r="S64" s="858">
        <f t="shared" si="8"/>
        <v>5290195.0446473602</v>
      </c>
      <c r="T64" s="784">
        <v>2969780.6586151174</v>
      </c>
      <c r="U64" s="784">
        <v>304159.60605392786</v>
      </c>
      <c r="V64" s="784">
        <v>91298.192815031958</v>
      </c>
      <c r="W64" s="784">
        <v>196645.17562699367</v>
      </c>
      <c r="X64" s="785">
        <v>111281.49165210153</v>
      </c>
      <c r="Y64" s="785">
        <v>1617029.9198841881</v>
      </c>
      <c r="Z64" s="785">
        <v>729917.73503375577</v>
      </c>
      <c r="AA64" s="785">
        <v>368289.06981699995</v>
      </c>
      <c r="AB64" s="785">
        <v>361628.66521675605</v>
      </c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  <c r="BK64" s="739"/>
      <c r="BL64" s="739"/>
    </row>
    <row r="65" spans="1:64" s="108" customFormat="1" ht="14.1" customHeight="1">
      <c r="A65" s="661"/>
      <c r="B65" s="62" t="s">
        <v>463</v>
      </c>
      <c r="C65" s="661"/>
      <c r="D65" s="122"/>
      <c r="E65" s="784">
        <v>70146387.412971318</v>
      </c>
      <c r="F65" s="870">
        <v>68778261.237306654</v>
      </c>
      <c r="G65" s="821">
        <f t="shared" si="5"/>
        <v>62074114.095456868</v>
      </c>
      <c r="H65" s="870">
        <v>36145283.507234186</v>
      </c>
      <c r="I65" s="870">
        <v>9627876.2869678456</v>
      </c>
      <c r="J65" s="870">
        <v>2617081.4769726107</v>
      </c>
      <c r="K65" s="870">
        <v>703000.64175066294</v>
      </c>
      <c r="L65" s="870">
        <v>209128.04869437381</v>
      </c>
      <c r="M65" s="870">
        <v>723444.47832719795</v>
      </c>
      <c r="N65" s="870">
        <v>12048299.655509997</v>
      </c>
      <c r="O65" s="661"/>
      <c r="P65" s="62" t="s">
        <v>463</v>
      </c>
      <c r="Q65" s="661"/>
      <c r="R65" s="122"/>
      <c r="S65" s="858">
        <f t="shared" si="8"/>
        <v>6704147.1418497572</v>
      </c>
      <c r="T65" s="784">
        <v>3738337.5370222372</v>
      </c>
      <c r="U65" s="784">
        <v>356870.63097180321</v>
      </c>
      <c r="V65" s="784">
        <v>105327.02121691998</v>
      </c>
      <c r="W65" s="784">
        <v>279433.27932666428</v>
      </c>
      <c r="X65" s="870">
        <v>212253.43587732309</v>
      </c>
      <c r="Y65" s="870">
        <v>2011925.2374348093</v>
      </c>
      <c r="Z65" s="870">
        <v>1368126.1756646987</v>
      </c>
      <c r="AA65" s="870">
        <v>528513.11409195769</v>
      </c>
      <c r="AB65" s="870">
        <v>839613.0615727409</v>
      </c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</row>
    <row r="66" spans="1:64" s="104" customFormat="1" ht="14.1" customHeight="1" thickBot="1">
      <c r="A66" s="662"/>
      <c r="B66" s="63" t="s">
        <v>403</v>
      </c>
      <c r="C66" s="662"/>
      <c r="D66" s="124"/>
      <c r="E66" s="623">
        <v>151510831.44951281</v>
      </c>
      <c r="F66" s="871">
        <v>148312606.02917948</v>
      </c>
      <c r="G66" s="825">
        <f t="shared" si="5"/>
        <v>137297547.2958461</v>
      </c>
      <c r="H66" s="871">
        <v>88498044.145999953</v>
      </c>
      <c r="I66" s="871">
        <v>17710724.776102562</v>
      </c>
      <c r="J66" s="871">
        <v>533407.17299999995</v>
      </c>
      <c r="K66" s="871">
        <v>1520684.1263846157</v>
      </c>
      <c r="L66" s="871">
        <v>569744.56000000006</v>
      </c>
      <c r="M66" s="871">
        <v>1923729.6639999996</v>
      </c>
      <c r="N66" s="871">
        <v>26541212.850358982</v>
      </c>
      <c r="O66" s="662"/>
      <c r="P66" s="63" t="s">
        <v>403</v>
      </c>
      <c r="Q66" s="662"/>
      <c r="R66" s="124"/>
      <c r="S66" s="862">
        <f t="shared" si="8"/>
        <v>11015058.733333334</v>
      </c>
      <c r="T66" s="623">
        <v>6310971.2307948712</v>
      </c>
      <c r="U66" s="623">
        <v>417918.91176923062</v>
      </c>
      <c r="V66" s="623">
        <v>271308.03505128209</v>
      </c>
      <c r="W66" s="623">
        <v>378619.52899999998</v>
      </c>
      <c r="X66" s="871">
        <v>344941.15300000005</v>
      </c>
      <c r="Y66" s="871">
        <v>3291299.8737179502</v>
      </c>
      <c r="Z66" s="871">
        <v>3198225.4203333338</v>
      </c>
      <c r="AA66" s="871">
        <v>1315580.0250000006</v>
      </c>
      <c r="AB66" s="871">
        <v>1882645.3953333336</v>
      </c>
      <c r="AC66" s="739"/>
      <c r="AD66" s="739"/>
      <c r="AE66" s="739"/>
      <c r="AF66" s="739"/>
      <c r="AG66" s="739"/>
      <c r="AH66" s="739"/>
      <c r="AI66" s="739"/>
      <c r="AJ66" s="739"/>
      <c r="AK66" s="739"/>
      <c r="AL66" s="739"/>
      <c r="AM66" s="739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  <c r="BC66" s="739"/>
      <c r="BD66" s="739"/>
      <c r="BE66" s="739"/>
      <c r="BF66" s="739"/>
      <c r="BG66" s="739"/>
      <c r="BH66" s="739"/>
      <c r="BI66" s="739"/>
      <c r="BJ66" s="739"/>
      <c r="BK66" s="739"/>
      <c r="BL66" s="739"/>
    </row>
    <row r="68" spans="1:64" s="874" customFormat="1" ht="12.75">
      <c r="A68" s="872"/>
      <c r="B68" s="872"/>
      <c r="C68" s="872"/>
      <c r="D68" s="873"/>
      <c r="O68" s="872"/>
      <c r="P68" s="872"/>
      <c r="Q68" s="872"/>
      <c r="R68" s="873"/>
    </row>
    <row r="69" spans="1:64" s="874" customFormat="1" ht="20.25" customHeight="1">
      <c r="A69" s="872"/>
      <c r="B69" s="872"/>
      <c r="C69" s="872"/>
      <c r="D69" s="873"/>
      <c r="O69" s="872"/>
      <c r="P69" s="872"/>
      <c r="Q69" s="872"/>
      <c r="R69" s="873"/>
    </row>
    <row r="70" spans="1:64" s="874" customFormat="1" ht="12.75">
      <c r="A70" s="872"/>
      <c r="B70" s="872"/>
      <c r="C70" s="872"/>
      <c r="D70" s="872"/>
      <c r="E70" s="872"/>
      <c r="F70" s="873"/>
      <c r="G70" s="873"/>
      <c r="O70" s="872"/>
      <c r="P70" s="872"/>
      <c r="Q70" s="872"/>
      <c r="R70" s="872"/>
      <c r="W70" s="872"/>
      <c r="X70" s="872"/>
      <c r="Y70" s="872"/>
      <c r="Z70" s="873"/>
    </row>
    <row r="71" spans="1:64" s="874" customFormat="1" ht="12.75">
      <c r="A71" s="872"/>
      <c r="B71" s="872"/>
      <c r="C71" s="872"/>
      <c r="D71" s="872"/>
      <c r="E71" s="872"/>
      <c r="F71" s="873"/>
      <c r="G71" s="873"/>
      <c r="O71" s="872"/>
      <c r="P71" s="872"/>
      <c r="Q71" s="872"/>
      <c r="R71" s="872"/>
      <c r="W71" s="872"/>
      <c r="X71" s="872"/>
      <c r="Y71" s="872"/>
      <c r="Z71" s="873"/>
    </row>
    <row r="72" spans="1:64" s="874" customFormat="1" ht="12.75">
      <c r="A72" s="872"/>
      <c r="B72" s="872"/>
      <c r="C72" s="872"/>
      <c r="D72" s="872"/>
      <c r="E72" s="872"/>
      <c r="F72" s="873"/>
      <c r="G72" s="873"/>
      <c r="O72" s="872"/>
      <c r="P72" s="872"/>
      <c r="Q72" s="872"/>
      <c r="R72" s="872"/>
      <c r="W72" s="872"/>
      <c r="X72" s="872"/>
      <c r="Y72" s="872"/>
      <c r="Z72" s="873"/>
    </row>
    <row r="73" spans="1:64" s="874" customFormat="1" ht="15">
      <c r="A73" s="872"/>
      <c r="B73" s="872"/>
      <c r="C73" s="872"/>
      <c r="D73" s="872"/>
      <c r="E73" s="872"/>
      <c r="F73" s="873"/>
      <c r="G73" s="873"/>
      <c r="J73" s="875"/>
      <c r="O73" s="872"/>
      <c r="P73" s="872"/>
      <c r="Q73" s="872"/>
      <c r="R73" s="872"/>
      <c r="W73" s="872"/>
      <c r="X73" s="872"/>
      <c r="Y73" s="872"/>
      <c r="Z73" s="873"/>
    </row>
    <row r="74" spans="1:64" s="874" customFormat="1" ht="12.75">
      <c r="A74" s="872"/>
      <c r="B74" s="872"/>
      <c r="C74" s="872"/>
      <c r="D74" s="872"/>
      <c r="E74" s="872"/>
      <c r="F74" s="873"/>
      <c r="G74" s="873"/>
      <c r="O74" s="872"/>
      <c r="P74" s="872"/>
      <c r="Q74" s="872"/>
      <c r="R74" s="872"/>
      <c r="W74" s="872"/>
      <c r="X74" s="872"/>
      <c r="Y74" s="872"/>
      <c r="Z74" s="873"/>
    </row>
    <row r="75" spans="1:64" s="874" customFormat="1" ht="12.75">
      <c r="A75" s="872"/>
      <c r="B75" s="872"/>
      <c r="C75" s="872"/>
      <c r="D75" s="872"/>
      <c r="E75" s="872"/>
      <c r="F75" s="873"/>
      <c r="G75" s="873"/>
      <c r="O75" s="872"/>
      <c r="P75" s="872"/>
      <c r="Q75" s="872"/>
      <c r="R75" s="872"/>
      <c r="W75" s="872"/>
      <c r="X75" s="872"/>
      <c r="Y75" s="872"/>
      <c r="Z75" s="873"/>
    </row>
    <row r="76" spans="1:64" s="874" customFormat="1" ht="15">
      <c r="A76" s="872"/>
      <c r="B76" s="872"/>
      <c r="C76" s="872"/>
      <c r="D76" s="872"/>
      <c r="E76" s="872"/>
      <c r="F76" s="873"/>
      <c r="G76" s="873"/>
      <c r="J76" s="875"/>
      <c r="O76" s="872"/>
      <c r="P76" s="872"/>
      <c r="Q76" s="872"/>
      <c r="R76" s="872"/>
      <c r="W76" s="872"/>
      <c r="X76" s="872"/>
      <c r="Y76" s="872"/>
      <c r="Z76" s="873"/>
    </row>
    <row r="77" spans="1:64" s="874" customFormat="1" ht="15">
      <c r="A77" s="872"/>
      <c r="B77" s="872"/>
      <c r="C77" s="872"/>
      <c r="D77" s="872"/>
      <c r="E77" s="872"/>
      <c r="F77" s="873"/>
      <c r="G77" s="873"/>
      <c r="J77" s="875"/>
      <c r="O77" s="872"/>
      <c r="P77" s="872"/>
      <c r="Q77" s="872"/>
      <c r="R77" s="872"/>
      <c r="W77" s="872"/>
      <c r="X77" s="872"/>
      <c r="Y77" s="872"/>
      <c r="Z77" s="873"/>
    </row>
    <row r="78" spans="1:64" s="874" customFormat="1" ht="12.75">
      <c r="A78" s="872"/>
      <c r="B78" s="872"/>
      <c r="C78" s="872"/>
      <c r="D78" s="872"/>
      <c r="E78" s="872"/>
      <c r="F78" s="873"/>
      <c r="G78" s="873"/>
      <c r="O78" s="872"/>
      <c r="P78" s="872"/>
      <c r="Q78" s="872"/>
      <c r="R78" s="872"/>
      <c r="W78" s="872"/>
      <c r="X78" s="872"/>
      <c r="Y78" s="872"/>
      <c r="Z78" s="873"/>
    </row>
    <row r="79" spans="1:64" s="874" customFormat="1" ht="15">
      <c r="A79" s="872"/>
      <c r="B79" s="872"/>
      <c r="C79" s="872"/>
      <c r="D79" s="872"/>
      <c r="E79" s="872"/>
      <c r="F79" s="873"/>
      <c r="G79" s="873"/>
      <c r="J79" s="875"/>
      <c r="O79" s="872"/>
      <c r="P79" s="872"/>
      <c r="Q79" s="872"/>
      <c r="R79" s="872"/>
      <c r="W79" s="872"/>
      <c r="X79" s="872"/>
      <c r="Y79" s="872"/>
      <c r="Z79" s="873"/>
    </row>
    <row r="80" spans="1:64" s="874" customFormat="1" ht="12.75">
      <c r="A80" s="872"/>
      <c r="B80" s="872"/>
      <c r="C80" s="872"/>
      <c r="D80" s="872"/>
      <c r="E80" s="872"/>
      <c r="F80" s="873"/>
      <c r="G80" s="873"/>
      <c r="O80" s="872"/>
      <c r="P80" s="872"/>
      <c r="Q80" s="872"/>
      <c r="R80" s="872"/>
      <c r="W80" s="872"/>
      <c r="X80" s="872"/>
      <c r="Y80" s="872"/>
      <c r="Z80" s="873"/>
    </row>
    <row r="81" spans="1:26" s="874" customFormat="1" ht="15">
      <c r="A81" s="872"/>
      <c r="B81" s="872"/>
      <c r="C81" s="872"/>
      <c r="D81" s="872"/>
      <c r="E81" s="872"/>
      <c r="F81" s="873"/>
      <c r="G81" s="873"/>
      <c r="J81" s="875"/>
      <c r="O81" s="872"/>
      <c r="P81" s="872"/>
      <c r="Q81" s="872"/>
      <c r="R81" s="872"/>
      <c r="W81" s="872"/>
      <c r="X81" s="872"/>
      <c r="Y81" s="872"/>
      <c r="Z81" s="873"/>
    </row>
    <row r="82" spans="1:26" s="874" customFormat="1" ht="12.75">
      <c r="A82" s="872"/>
      <c r="B82" s="872"/>
      <c r="C82" s="872"/>
      <c r="D82" s="872"/>
      <c r="E82" s="872"/>
      <c r="F82" s="873"/>
      <c r="G82" s="873"/>
      <c r="O82" s="872"/>
      <c r="P82" s="872"/>
      <c r="Q82" s="872"/>
      <c r="R82" s="872"/>
      <c r="W82" s="872"/>
      <c r="X82" s="872"/>
      <c r="Y82" s="872"/>
      <c r="Z82" s="873"/>
    </row>
    <row r="83" spans="1:26" s="874" customFormat="1" ht="12.75">
      <c r="A83" s="872"/>
      <c r="B83" s="872"/>
      <c r="C83" s="872"/>
      <c r="D83" s="872"/>
      <c r="E83" s="872"/>
      <c r="F83" s="873"/>
      <c r="G83" s="873"/>
      <c r="O83" s="872"/>
      <c r="P83" s="872"/>
      <c r="Q83" s="872"/>
      <c r="R83" s="872"/>
      <c r="W83" s="872"/>
      <c r="X83" s="872"/>
      <c r="Y83" s="872"/>
      <c r="Z83" s="873"/>
    </row>
    <row r="84" spans="1:26" s="874" customFormat="1" ht="12.75">
      <c r="A84" s="872"/>
      <c r="B84" s="872"/>
      <c r="C84" s="872"/>
      <c r="D84" s="872"/>
      <c r="E84" s="872"/>
      <c r="F84" s="873"/>
      <c r="G84" s="873"/>
      <c r="O84" s="872"/>
      <c r="P84" s="872"/>
      <c r="Q84" s="872"/>
      <c r="R84" s="872"/>
      <c r="W84" s="872"/>
      <c r="X84" s="872"/>
      <c r="Y84" s="872"/>
      <c r="Z84" s="873"/>
    </row>
    <row r="85" spans="1:26" s="874" customFormat="1" ht="12.75">
      <c r="A85" s="872"/>
      <c r="B85" s="872"/>
      <c r="C85" s="872"/>
      <c r="D85" s="872"/>
      <c r="E85" s="872"/>
      <c r="F85" s="873"/>
      <c r="G85" s="873"/>
      <c r="O85" s="872"/>
      <c r="P85" s="872"/>
      <c r="Q85" s="872"/>
      <c r="R85" s="872"/>
      <c r="W85" s="872"/>
      <c r="X85" s="872"/>
      <c r="Y85" s="872"/>
      <c r="Z85" s="873"/>
    </row>
    <row r="86" spans="1:26" s="874" customFormat="1" ht="12.75">
      <c r="A86" s="872"/>
      <c r="B86" s="872"/>
      <c r="C86" s="872"/>
      <c r="D86" s="872"/>
      <c r="E86" s="872"/>
      <c r="F86" s="873"/>
      <c r="G86" s="873"/>
      <c r="O86" s="872"/>
      <c r="P86" s="872"/>
      <c r="Q86" s="872"/>
      <c r="R86" s="872"/>
      <c r="W86" s="872"/>
      <c r="X86" s="872"/>
      <c r="Y86" s="872"/>
      <c r="Z86" s="873"/>
    </row>
    <row r="87" spans="1:26" s="874" customFormat="1" ht="15">
      <c r="A87" s="872"/>
      <c r="B87" s="872"/>
      <c r="C87" s="872"/>
      <c r="D87" s="872"/>
      <c r="E87" s="872"/>
      <c r="F87" s="873"/>
      <c r="G87" s="873"/>
      <c r="J87" s="875"/>
      <c r="O87" s="872"/>
      <c r="P87" s="872"/>
      <c r="Q87" s="872"/>
      <c r="R87" s="872"/>
      <c r="W87" s="872"/>
      <c r="X87" s="872"/>
      <c r="Y87" s="872"/>
      <c r="Z87" s="873"/>
    </row>
    <row r="88" spans="1:26" s="874" customFormat="1" ht="15">
      <c r="A88" s="872"/>
      <c r="B88" s="872"/>
      <c r="C88" s="872"/>
      <c r="D88" s="872"/>
      <c r="E88" s="872"/>
      <c r="F88" s="873"/>
      <c r="G88" s="873"/>
      <c r="J88" s="875"/>
      <c r="O88" s="872"/>
      <c r="P88" s="872"/>
      <c r="Q88" s="872"/>
      <c r="R88" s="872"/>
      <c r="W88" s="872"/>
      <c r="X88" s="872"/>
      <c r="Y88" s="872"/>
      <c r="Z88" s="873"/>
    </row>
    <row r="89" spans="1:26" s="874" customFormat="1" ht="12.75">
      <c r="A89" s="872"/>
      <c r="B89" s="872"/>
      <c r="C89" s="872"/>
      <c r="D89" s="872"/>
      <c r="E89" s="872"/>
      <c r="F89" s="873"/>
      <c r="G89" s="873"/>
      <c r="O89" s="872"/>
      <c r="P89" s="872"/>
      <c r="Q89" s="872"/>
      <c r="R89" s="872"/>
      <c r="W89" s="872"/>
      <c r="X89" s="872"/>
      <c r="Y89" s="872"/>
      <c r="Z89" s="873"/>
    </row>
    <row r="90" spans="1:26" s="874" customFormat="1" ht="12.75">
      <c r="A90" s="872"/>
      <c r="B90" s="872"/>
      <c r="C90" s="872"/>
      <c r="D90" s="872"/>
      <c r="E90" s="872"/>
      <c r="F90" s="873"/>
      <c r="G90" s="873"/>
      <c r="O90" s="872"/>
      <c r="P90" s="872"/>
      <c r="Q90" s="872"/>
      <c r="R90" s="872"/>
      <c r="W90" s="872"/>
      <c r="X90" s="872"/>
      <c r="Y90" s="872"/>
      <c r="Z90" s="873"/>
    </row>
    <row r="91" spans="1:26" s="874" customFormat="1" ht="12.75">
      <c r="A91" s="872"/>
      <c r="B91" s="872"/>
      <c r="C91" s="872"/>
      <c r="D91" s="872"/>
      <c r="E91" s="872"/>
      <c r="F91" s="873"/>
      <c r="G91" s="873"/>
      <c r="O91" s="872"/>
      <c r="P91" s="872"/>
      <c r="Q91" s="872"/>
      <c r="R91" s="872"/>
      <c r="W91" s="872"/>
      <c r="X91" s="872"/>
      <c r="Y91" s="872"/>
      <c r="Z91" s="873"/>
    </row>
    <row r="92" spans="1:26" s="874" customFormat="1" ht="12.75">
      <c r="A92" s="872"/>
      <c r="B92" s="872"/>
      <c r="C92" s="872"/>
      <c r="D92" s="872"/>
      <c r="E92" s="872"/>
      <c r="F92" s="873"/>
      <c r="G92" s="873"/>
      <c r="O92" s="872"/>
      <c r="P92" s="872"/>
      <c r="Q92" s="872"/>
      <c r="R92" s="872"/>
      <c r="W92" s="872"/>
      <c r="X92" s="872"/>
      <c r="Y92" s="872"/>
      <c r="Z92" s="873"/>
    </row>
    <row r="93" spans="1:26" s="874" customFormat="1" ht="12.75">
      <c r="A93" s="872"/>
      <c r="B93" s="872"/>
      <c r="C93" s="872"/>
      <c r="D93" s="872"/>
      <c r="E93" s="872"/>
      <c r="F93" s="873"/>
      <c r="G93" s="873"/>
      <c r="O93" s="872"/>
      <c r="P93" s="872"/>
      <c r="Q93" s="872"/>
      <c r="R93" s="872"/>
      <c r="W93" s="872"/>
      <c r="X93" s="872"/>
      <c r="Y93" s="872"/>
      <c r="Z93" s="873"/>
    </row>
    <row r="94" spans="1:26" s="874" customFormat="1" ht="15">
      <c r="A94" s="872"/>
      <c r="B94" s="872"/>
      <c r="C94" s="872"/>
      <c r="D94" s="872"/>
      <c r="E94" s="872"/>
      <c r="F94" s="873"/>
      <c r="G94" s="873"/>
      <c r="J94" s="875"/>
      <c r="O94" s="872"/>
      <c r="P94" s="872"/>
      <c r="Q94" s="872"/>
      <c r="R94" s="872"/>
      <c r="W94" s="872"/>
      <c r="X94" s="872"/>
      <c r="Y94" s="872"/>
      <c r="Z94" s="873"/>
    </row>
    <row r="95" spans="1:26" s="874" customFormat="1" ht="12.75">
      <c r="A95" s="872"/>
      <c r="B95" s="872"/>
      <c r="C95" s="872"/>
      <c r="D95" s="872"/>
      <c r="E95" s="872"/>
      <c r="F95" s="873"/>
      <c r="G95" s="873"/>
      <c r="O95" s="872"/>
      <c r="P95" s="872"/>
      <c r="Q95" s="872"/>
      <c r="R95" s="872"/>
      <c r="W95" s="872"/>
      <c r="X95" s="872"/>
      <c r="Y95" s="872"/>
      <c r="Z95" s="873"/>
    </row>
    <row r="96" spans="1:26" s="874" customFormat="1" ht="12.75">
      <c r="A96" s="872"/>
      <c r="B96" s="872"/>
      <c r="C96" s="872"/>
      <c r="D96" s="872"/>
      <c r="E96" s="872"/>
      <c r="F96" s="873"/>
      <c r="G96" s="873"/>
      <c r="O96" s="872"/>
      <c r="P96" s="872"/>
      <c r="Q96" s="872"/>
      <c r="R96" s="872"/>
      <c r="W96" s="872"/>
      <c r="X96" s="872"/>
      <c r="Y96" s="872"/>
      <c r="Z96" s="873"/>
    </row>
    <row r="97" spans="1:26" s="874" customFormat="1" ht="12.75">
      <c r="A97" s="872"/>
      <c r="B97" s="872"/>
      <c r="C97" s="872"/>
      <c r="D97" s="872"/>
      <c r="E97" s="872"/>
      <c r="F97" s="873"/>
      <c r="G97" s="873"/>
      <c r="O97" s="872"/>
      <c r="P97" s="872"/>
      <c r="Q97" s="872"/>
      <c r="R97" s="872"/>
      <c r="W97" s="872"/>
      <c r="X97" s="872"/>
      <c r="Y97" s="872"/>
      <c r="Z97" s="873"/>
    </row>
    <row r="98" spans="1:26" s="874" customFormat="1" ht="12.75">
      <c r="A98" s="872"/>
      <c r="B98" s="872"/>
      <c r="C98" s="872"/>
      <c r="D98" s="872"/>
      <c r="E98" s="872"/>
      <c r="F98" s="873"/>
      <c r="G98" s="873"/>
      <c r="O98" s="872"/>
      <c r="P98" s="872"/>
      <c r="Q98" s="872"/>
      <c r="R98" s="872"/>
      <c r="W98" s="872"/>
      <c r="X98" s="872"/>
      <c r="Y98" s="872"/>
      <c r="Z98" s="873"/>
    </row>
    <row r="99" spans="1:26" s="874" customFormat="1" ht="12.75">
      <c r="A99" s="872"/>
      <c r="B99" s="872"/>
      <c r="C99" s="872"/>
      <c r="D99" s="872"/>
      <c r="E99" s="872"/>
      <c r="F99" s="873"/>
      <c r="G99" s="873"/>
      <c r="O99" s="872"/>
      <c r="P99" s="872"/>
      <c r="Q99" s="872"/>
      <c r="R99" s="872"/>
      <c r="W99" s="872"/>
      <c r="X99" s="872"/>
      <c r="Y99" s="872"/>
      <c r="Z99" s="873"/>
    </row>
    <row r="100" spans="1:26" s="874" customFormat="1" ht="15">
      <c r="A100" s="872"/>
      <c r="B100" s="872"/>
      <c r="C100" s="872"/>
      <c r="D100" s="872"/>
      <c r="E100" s="872"/>
      <c r="F100" s="873"/>
      <c r="G100" s="873"/>
      <c r="J100" s="875"/>
      <c r="O100" s="872"/>
      <c r="P100" s="872"/>
      <c r="Q100" s="872"/>
      <c r="R100" s="872"/>
      <c r="W100" s="872"/>
      <c r="X100" s="872"/>
      <c r="Y100" s="872"/>
      <c r="Z100" s="873"/>
    </row>
    <row r="101" spans="1:26" s="874" customFormat="1" ht="12.75">
      <c r="A101" s="872"/>
      <c r="B101" s="872"/>
      <c r="C101" s="872"/>
      <c r="D101" s="872"/>
      <c r="E101" s="872"/>
      <c r="F101" s="873"/>
      <c r="G101" s="873"/>
      <c r="O101" s="872"/>
      <c r="P101" s="872"/>
      <c r="Q101" s="872"/>
      <c r="R101" s="872"/>
      <c r="W101" s="872"/>
      <c r="X101" s="872"/>
      <c r="Y101" s="872"/>
      <c r="Z101" s="873"/>
    </row>
    <row r="102" spans="1:26" s="874" customFormat="1" ht="12.75">
      <c r="A102" s="872"/>
      <c r="B102" s="872"/>
      <c r="C102" s="872"/>
      <c r="D102" s="872"/>
      <c r="E102" s="872"/>
      <c r="F102" s="873"/>
      <c r="G102" s="873"/>
      <c r="O102" s="872"/>
      <c r="P102" s="872"/>
      <c r="Q102" s="872"/>
      <c r="R102" s="872"/>
      <c r="W102" s="872"/>
      <c r="X102" s="872"/>
      <c r="Y102" s="872"/>
      <c r="Z102" s="873"/>
    </row>
    <row r="103" spans="1:26" s="874" customFormat="1" ht="12.75">
      <c r="A103" s="872"/>
      <c r="B103" s="872"/>
      <c r="C103" s="872"/>
      <c r="D103" s="872"/>
      <c r="E103" s="872"/>
      <c r="F103" s="873"/>
      <c r="G103" s="873"/>
      <c r="O103" s="872"/>
      <c r="P103" s="872"/>
      <c r="Q103" s="872"/>
      <c r="R103" s="872"/>
      <c r="W103" s="872"/>
      <c r="X103" s="872"/>
      <c r="Y103" s="872"/>
      <c r="Z103" s="873"/>
    </row>
    <row r="104" spans="1:26" s="874" customFormat="1" ht="15">
      <c r="A104" s="872"/>
      <c r="B104" s="872"/>
      <c r="C104" s="872"/>
      <c r="D104" s="872"/>
      <c r="E104" s="872"/>
      <c r="F104" s="873"/>
      <c r="G104" s="873"/>
      <c r="J104" s="875"/>
      <c r="O104" s="872"/>
      <c r="P104" s="872"/>
      <c r="Q104" s="872"/>
      <c r="R104" s="872"/>
      <c r="W104" s="872"/>
      <c r="X104" s="872"/>
      <c r="Y104" s="872"/>
      <c r="Z104" s="873"/>
    </row>
    <row r="105" spans="1:26" s="874" customFormat="1" ht="15">
      <c r="A105" s="872"/>
      <c r="B105" s="872"/>
      <c r="C105" s="872"/>
      <c r="D105" s="872"/>
      <c r="E105" s="872"/>
      <c r="F105" s="873"/>
      <c r="G105" s="873"/>
      <c r="J105" s="875"/>
      <c r="O105" s="872"/>
      <c r="P105" s="872"/>
      <c r="Q105" s="872"/>
      <c r="R105" s="872"/>
      <c r="W105" s="872"/>
      <c r="X105" s="872"/>
      <c r="Y105" s="872"/>
      <c r="Z105" s="873"/>
    </row>
    <row r="106" spans="1:26" s="874" customFormat="1" ht="15">
      <c r="A106" s="872"/>
      <c r="B106" s="872"/>
      <c r="C106" s="872"/>
      <c r="D106" s="872"/>
      <c r="E106" s="872"/>
      <c r="F106" s="873"/>
      <c r="G106" s="873"/>
      <c r="J106" s="875"/>
      <c r="O106" s="872"/>
      <c r="P106" s="872"/>
      <c r="Q106" s="872"/>
      <c r="R106" s="872"/>
      <c r="W106" s="872"/>
      <c r="X106" s="872"/>
      <c r="Y106" s="872"/>
      <c r="Z106" s="873"/>
    </row>
    <row r="107" spans="1:26" s="874" customFormat="1" ht="15">
      <c r="A107" s="872"/>
      <c r="B107" s="872"/>
      <c r="C107" s="872"/>
      <c r="D107" s="872"/>
      <c r="E107" s="872"/>
      <c r="F107" s="873"/>
      <c r="G107" s="873"/>
      <c r="J107" s="875"/>
      <c r="O107" s="872"/>
      <c r="P107" s="872"/>
      <c r="Q107" s="872"/>
      <c r="R107" s="872"/>
      <c r="W107" s="872"/>
      <c r="X107" s="872"/>
      <c r="Y107" s="872"/>
      <c r="Z107" s="873"/>
    </row>
    <row r="108" spans="1:26" s="874" customFormat="1" ht="12.75">
      <c r="A108" s="872"/>
      <c r="B108" s="872"/>
      <c r="C108" s="872"/>
      <c r="D108" s="872"/>
      <c r="E108" s="872"/>
      <c r="F108" s="873"/>
      <c r="G108" s="873"/>
      <c r="O108" s="872"/>
      <c r="P108" s="872"/>
      <c r="Q108" s="872"/>
      <c r="R108" s="872"/>
      <c r="W108" s="872"/>
      <c r="X108" s="872"/>
      <c r="Y108" s="872"/>
      <c r="Z108" s="873"/>
    </row>
    <row r="109" spans="1:26" s="874" customFormat="1" ht="12.75">
      <c r="A109" s="872"/>
      <c r="B109" s="872"/>
      <c r="C109" s="872"/>
      <c r="D109" s="872"/>
      <c r="E109" s="872"/>
      <c r="F109" s="873"/>
      <c r="G109" s="873"/>
      <c r="O109" s="872"/>
      <c r="P109" s="872"/>
      <c r="Q109" s="872"/>
      <c r="R109" s="872"/>
      <c r="W109" s="872"/>
      <c r="X109" s="872"/>
      <c r="Y109" s="872"/>
      <c r="Z109" s="873"/>
    </row>
    <row r="110" spans="1:26" s="874" customFormat="1" ht="12.75">
      <c r="A110" s="872"/>
      <c r="B110" s="872"/>
      <c r="C110" s="872"/>
      <c r="D110" s="872"/>
      <c r="E110" s="872"/>
      <c r="F110" s="873"/>
      <c r="G110" s="873"/>
      <c r="O110" s="872"/>
      <c r="P110" s="872"/>
      <c r="Q110" s="872"/>
      <c r="R110" s="872"/>
      <c r="W110" s="872"/>
      <c r="X110" s="872"/>
      <c r="Y110" s="872"/>
      <c r="Z110" s="873"/>
    </row>
    <row r="111" spans="1:26" s="874" customFormat="1" ht="12.75">
      <c r="A111" s="872"/>
      <c r="B111" s="872"/>
      <c r="C111" s="872"/>
      <c r="D111" s="872"/>
      <c r="E111" s="872"/>
      <c r="F111" s="873"/>
      <c r="G111" s="873"/>
      <c r="O111" s="872"/>
      <c r="P111" s="872"/>
      <c r="Q111" s="872"/>
      <c r="R111" s="872"/>
      <c r="W111" s="872"/>
      <c r="X111" s="872"/>
      <c r="Y111" s="872"/>
      <c r="Z111" s="873"/>
    </row>
    <row r="112" spans="1:26" s="874" customFormat="1" ht="12.75">
      <c r="A112" s="872"/>
      <c r="B112" s="872"/>
      <c r="C112" s="872"/>
      <c r="D112" s="872"/>
      <c r="E112" s="872"/>
      <c r="F112" s="873"/>
      <c r="G112" s="873"/>
      <c r="O112" s="872"/>
      <c r="P112" s="872"/>
      <c r="Q112" s="872"/>
      <c r="R112" s="872"/>
      <c r="W112" s="872"/>
      <c r="X112" s="872"/>
      <c r="Y112" s="872"/>
      <c r="Z112" s="873"/>
    </row>
    <row r="113" spans="1:26" s="874" customFormat="1" ht="12.75">
      <c r="A113" s="872"/>
      <c r="B113" s="872"/>
      <c r="C113" s="872"/>
      <c r="D113" s="872"/>
      <c r="E113" s="872"/>
      <c r="F113" s="873"/>
      <c r="G113" s="873"/>
      <c r="O113" s="872"/>
      <c r="P113" s="872"/>
      <c r="Q113" s="872"/>
      <c r="R113" s="872"/>
      <c r="W113" s="872"/>
      <c r="X113" s="872"/>
      <c r="Y113" s="872"/>
      <c r="Z113" s="873"/>
    </row>
    <row r="114" spans="1:26" s="874" customFormat="1" ht="12.75">
      <c r="A114" s="872"/>
      <c r="B114" s="872"/>
      <c r="C114" s="872"/>
      <c r="D114" s="872"/>
      <c r="E114" s="872"/>
      <c r="F114" s="873"/>
      <c r="G114" s="873"/>
      <c r="O114" s="872"/>
      <c r="P114" s="872"/>
      <c r="Q114" s="872"/>
      <c r="R114" s="872"/>
      <c r="W114" s="872"/>
      <c r="X114" s="872"/>
      <c r="Y114" s="872"/>
      <c r="Z114" s="873"/>
    </row>
    <row r="115" spans="1:26" s="874" customFormat="1" ht="15">
      <c r="A115" s="872"/>
      <c r="B115" s="872"/>
      <c r="C115" s="872"/>
      <c r="D115" s="872"/>
      <c r="E115" s="872"/>
      <c r="F115" s="873"/>
      <c r="G115" s="873"/>
      <c r="J115" s="875"/>
      <c r="O115" s="872"/>
      <c r="P115" s="872"/>
      <c r="Q115" s="872"/>
      <c r="R115" s="872"/>
      <c r="W115" s="872"/>
      <c r="X115" s="872"/>
      <c r="Y115" s="872"/>
      <c r="Z115" s="873"/>
    </row>
    <row r="116" spans="1:26" s="874" customFormat="1" ht="12.75">
      <c r="A116" s="872"/>
      <c r="B116" s="872"/>
      <c r="C116" s="872"/>
      <c r="D116" s="872"/>
      <c r="E116" s="872"/>
      <c r="F116" s="873"/>
      <c r="G116" s="873"/>
      <c r="O116" s="872"/>
      <c r="P116" s="872"/>
      <c r="Q116" s="872"/>
      <c r="R116" s="872"/>
      <c r="W116" s="872"/>
      <c r="X116" s="872"/>
      <c r="Y116" s="872"/>
      <c r="Z116" s="873"/>
    </row>
    <row r="117" spans="1:26" s="874" customFormat="1" ht="12.75">
      <c r="A117" s="872"/>
      <c r="B117" s="872"/>
      <c r="C117" s="872"/>
      <c r="D117" s="872"/>
      <c r="E117" s="872"/>
      <c r="F117" s="873"/>
      <c r="G117" s="873"/>
      <c r="O117" s="872"/>
      <c r="P117" s="872"/>
      <c r="Q117" s="872"/>
      <c r="R117" s="872"/>
      <c r="W117" s="872"/>
      <c r="X117" s="872"/>
      <c r="Y117" s="872"/>
      <c r="Z117" s="873"/>
    </row>
    <row r="118" spans="1:26" s="874" customFormat="1" ht="12.75">
      <c r="A118" s="872"/>
      <c r="B118" s="872"/>
      <c r="C118" s="872"/>
      <c r="D118" s="872"/>
      <c r="E118" s="872"/>
      <c r="F118" s="873"/>
      <c r="G118" s="873"/>
      <c r="O118" s="872"/>
      <c r="P118" s="872"/>
      <c r="Q118" s="872"/>
      <c r="R118" s="872"/>
      <c r="W118" s="872"/>
      <c r="X118" s="872"/>
      <c r="Y118" s="872"/>
      <c r="Z118" s="873"/>
    </row>
    <row r="119" spans="1:26" s="874" customFormat="1" ht="12.75">
      <c r="A119" s="872"/>
      <c r="B119" s="872"/>
      <c r="C119" s="872"/>
      <c r="D119" s="872"/>
      <c r="E119" s="872"/>
      <c r="F119" s="873"/>
      <c r="G119" s="873"/>
      <c r="O119" s="872"/>
      <c r="P119" s="872"/>
      <c r="Q119" s="872"/>
      <c r="R119" s="872"/>
      <c r="W119" s="872"/>
      <c r="X119" s="872"/>
      <c r="Y119" s="872"/>
      <c r="Z119" s="873"/>
    </row>
    <row r="120" spans="1:26" s="874" customFormat="1" ht="12.75">
      <c r="A120" s="872"/>
      <c r="B120" s="872"/>
      <c r="C120" s="872"/>
      <c r="D120" s="872"/>
      <c r="E120" s="872"/>
      <c r="F120" s="873"/>
      <c r="G120" s="873"/>
      <c r="O120" s="872"/>
      <c r="P120" s="872"/>
      <c r="Q120" s="872"/>
      <c r="R120" s="872"/>
      <c r="W120" s="872"/>
      <c r="X120" s="872"/>
      <c r="Y120" s="872"/>
      <c r="Z120" s="873"/>
    </row>
    <row r="121" spans="1:26" s="874" customFormat="1" ht="12.75">
      <c r="A121" s="872"/>
      <c r="B121" s="872"/>
      <c r="C121" s="872"/>
      <c r="D121" s="872"/>
      <c r="E121" s="872"/>
      <c r="F121" s="873"/>
      <c r="G121" s="873"/>
      <c r="O121" s="872"/>
      <c r="P121" s="872"/>
      <c r="Q121" s="872"/>
      <c r="R121" s="872"/>
      <c r="W121" s="872"/>
      <c r="X121" s="872"/>
      <c r="Y121" s="872"/>
      <c r="Z121" s="873"/>
    </row>
    <row r="122" spans="1:26" s="874" customFormat="1" ht="12.75">
      <c r="A122" s="872"/>
      <c r="B122" s="872"/>
      <c r="C122" s="872"/>
      <c r="D122" s="872"/>
      <c r="E122" s="872"/>
      <c r="F122" s="873"/>
      <c r="G122" s="873"/>
      <c r="O122" s="872"/>
      <c r="P122" s="872"/>
      <c r="Q122" s="872"/>
      <c r="R122" s="872"/>
      <c r="W122" s="872"/>
      <c r="X122" s="872"/>
      <c r="Y122" s="872"/>
      <c r="Z122" s="873"/>
    </row>
    <row r="123" spans="1:26" s="874" customFormat="1" ht="12.75">
      <c r="A123" s="872"/>
      <c r="B123" s="872"/>
      <c r="C123" s="872"/>
      <c r="D123" s="872"/>
      <c r="E123" s="872"/>
      <c r="F123" s="873"/>
      <c r="G123" s="873"/>
      <c r="O123" s="872"/>
      <c r="P123" s="872"/>
      <c r="Q123" s="872"/>
      <c r="R123" s="872"/>
      <c r="W123" s="872"/>
      <c r="X123" s="872"/>
      <c r="Y123" s="872"/>
      <c r="Z123" s="873"/>
    </row>
    <row r="124" spans="1:26" s="874" customFormat="1" ht="15">
      <c r="A124" s="872"/>
      <c r="B124" s="872"/>
      <c r="C124" s="872"/>
      <c r="D124" s="872"/>
      <c r="E124" s="872"/>
      <c r="F124" s="873"/>
      <c r="G124" s="873"/>
      <c r="J124" s="875"/>
      <c r="O124" s="872"/>
      <c r="P124" s="872"/>
      <c r="Q124" s="872"/>
      <c r="R124" s="872"/>
      <c r="W124" s="872"/>
      <c r="X124" s="872"/>
      <c r="Y124" s="872"/>
      <c r="Z124" s="873"/>
    </row>
    <row r="125" spans="1:26" s="874" customFormat="1" ht="15">
      <c r="A125" s="872"/>
      <c r="B125" s="872"/>
      <c r="C125" s="872"/>
      <c r="D125" s="872"/>
      <c r="E125" s="872"/>
      <c r="F125" s="873"/>
      <c r="G125" s="873"/>
      <c r="J125" s="875"/>
      <c r="O125" s="872"/>
      <c r="P125" s="872"/>
      <c r="Q125" s="872"/>
      <c r="R125" s="872"/>
      <c r="W125" s="872"/>
      <c r="X125" s="872"/>
      <c r="Y125" s="872"/>
      <c r="Z125" s="873"/>
    </row>
    <row r="126" spans="1:26" s="874" customFormat="1" ht="15">
      <c r="A126" s="872"/>
      <c r="B126" s="872"/>
      <c r="C126" s="872"/>
      <c r="D126" s="872"/>
      <c r="E126" s="872"/>
      <c r="F126" s="873"/>
      <c r="G126" s="873"/>
      <c r="J126" s="875"/>
      <c r="O126" s="872"/>
      <c r="P126" s="872"/>
      <c r="Q126" s="872"/>
      <c r="R126" s="872"/>
      <c r="W126" s="872"/>
      <c r="X126" s="872"/>
      <c r="Y126" s="872"/>
      <c r="Z126" s="873"/>
    </row>
    <row r="127" spans="1:26" s="874" customFormat="1" ht="15">
      <c r="A127" s="872"/>
      <c r="B127" s="872"/>
      <c r="C127" s="872"/>
      <c r="D127" s="872"/>
      <c r="E127" s="872"/>
      <c r="F127" s="873"/>
      <c r="G127" s="873"/>
      <c r="J127" s="875"/>
      <c r="O127" s="872"/>
      <c r="P127" s="872"/>
      <c r="Q127" s="872"/>
      <c r="R127" s="872"/>
      <c r="W127" s="872"/>
      <c r="X127" s="872"/>
      <c r="Y127" s="872"/>
      <c r="Z127" s="873"/>
    </row>
    <row r="128" spans="1:26" s="874" customFormat="1" ht="12.75">
      <c r="A128" s="872"/>
      <c r="B128" s="872"/>
      <c r="C128" s="872"/>
      <c r="D128" s="872"/>
      <c r="E128" s="872"/>
      <c r="F128" s="873"/>
      <c r="G128" s="873"/>
      <c r="O128" s="872"/>
      <c r="P128" s="872"/>
      <c r="Q128" s="872"/>
      <c r="R128" s="872"/>
      <c r="W128" s="872"/>
      <c r="X128" s="872"/>
      <c r="Y128" s="872"/>
      <c r="Z128" s="873"/>
    </row>
    <row r="129" spans="1:26" s="874" customFormat="1" ht="12.75">
      <c r="A129" s="872"/>
      <c r="B129" s="872"/>
      <c r="C129" s="872"/>
      <c r="D129" s="872"/>
      <c r="E129" s="872"/>
      <c r="F129" s="873"/>
      <c r="G129" s="873"/>
      <c r="O129" s="872"/>
      <c r="P129" s="872"/>
      <c r="Q129" s="872"/>
      <c r="R129" s="872"/>
      <c r="W129" s="872"/>
      <c r="X129" s="872"/>
      <c r="Y129" s="872"/>
      <c r="Z129" s="873"/>
    </row>
    <row r="130" spans="1:26" s="874" customFormat="1" ht="12.75">
      <c r="A130" s="872"/>
      <c r="B130" s="872"/>
      <c r="C130" s="872"/>
      <c r="D130" s="872"/>
      <c r="E130" s="872"/>
      <c r="F130" s="873"/>
      <c r="G130" s="873"/>
      <c r="O130" s="872"/>
      <c r="P130" s="872"/>
      <c r="Q130" s="872"/>
      <c r="R130" s="872"/>
      <c r="W130" s="872"/>
      <c r="X130" s="872"/>
      <c r="Y130" s="872"/>
      <c r="Z130" s="873"/>
    </row>
    <row r="131" spans="1:26" s="874" customFormat="1" ht="15">
      <c r="A131" s="872"/>
      <c r="B131" s="872"/>
      <c r="C131" s="872"/>
      <c r="D131" s="872"/>
      <c r="E131" s="872"/>
      <c r="F131" s="873"/>
      <c r="G131" s="873"/>
      <c r="J131" s="875"/>
      <c r="O131" s="872"/>
      <c r="P131" s="872"/>
      <c r="Q131" s="872"/>
      <c r="R131" s="872"/>
      <c r="W131" s="872"/>
      <c r="X131" s="872"/>
      <c r="Y131" s="872"/>
      <c r="Z131" s="873"/>
    </row>
    <row r="132" spans="1:26" s="874" customFormat="1" ht="12.75">
      <c r="A132" s="872"/>
      <c r="B132" s="872"/>
      <c r="C132" s="872"/>
      <c r="D132" s="872"/>
      <c r="E132" s="872"/>
      <c r="F132" s="873"/>
      <c r="G132" s="873"/>
      <c r="O132" s="872"/>
      <c r="P132" s="872"/>
      <c r="Q132" s="872"/>
      <c r="R132" s="872"/>
      <c r="W132" s="872"/>
      <c r="X132" s="872"/>
      <c r="Y132" s="872"/>
      <c r="Z132" s="873"/>
    </row>
    <row r="133" spans="1:26" s="874" customFormat="1" ht="12.75">
      <c r="A133" s="872"/>
      <c r="B133" s="872"/>
      <c r="C133" s="872"/>
      <c r="D133" s="872"/>
      <c r="E133" s="872"/>
      <c r="F133" s="873"/>
      <c r="G133" s="873"/>
      <c r="O133" s="872"/>
      <c r="P133" s="872"/>
      <c r="Q133" s="872"/>
      <c r="R133" s="872"/>
      <c r="W133" s="872"/>
      <c r="X133" s="872"/>
      <c r="Y133" s="872"/>
      <c r="Z133" s="873"/>
    </row>
    <row r="134" spans="1:26" s="874" customFormat="1" ht="12.75">
      <c r="A134" s="872"/>
      <c r="B134" s="872"/>
      <c r="C134" s="872"/>
      <c r="D134" s="873"/>
      <c r="O134" s="872"/>
      <c r="P134" s="872"/>
      <c r="Q134" s="872"/>
      <c r="R134" s="873"/>
      <c r="S134" s="873"/>
    </row>
    <row r="135" spans="1:26" s="874" customFormat="1" ht="12.75">
      <c r="A135" s="872"/>
      <c r="B135" s="872"/>
      <c r="C135" s="872"/>
      <c r="D135" s="873"/>
      <c r="O135" s="872"/>
      <c r="P135" s="872"/>
      <c r="Q135" s="872"/>
      <c r="R135" s="873"/>
      <c r="S135" s="873"/>
    </row>
    <row r="136" spans="1:26" s="874" customFormat="1" ht="12.75">
      <c r="A136" s="872"/>
      <c r="B136" s="872"/>
      <c r="C136" s="872"/>
      <c r="D136" s="873"/>
      <c r="O136" s="872"/>
      <c r="P136" s="872"/>
      <c r="Q136" s="872"/>
      <c r="R136" s="873"/>
    </row>
    <row r="137" spans="1:26" s="874" customFormat="1" ht="12.75">
      <c r="A137" s="872"/>
      <c r="B137" s="872"/>
      <c r="C137" s="872"/>
      <c r="D137" s="873"/>
      <c r="O137" s="872"/>
      <c r="P137" s="872"/>
      <c r="Q137" s="872"/>
      <c r="R137" s="873"/>
    </row>
    <row r="138" spans="1:26" s="874" customFormat="1" ht="12.75">
      <c r="A138" s="872"/>
      <c r="B138" s="872"/>
      <c r="C138" s="872"/>
      <c r="D138" s="873"/>
      <c r="O138" s="872"/>
      <c r="P138" s="872"/>
      <c r="Q138" s="872"/>
      <c r="R138" s="873"/>
    </row>
    <row r="139" spans="1:26" s="874" customFormat="1" ht="12.75">
      <c r="A139" s="872"/>
      <c r="B139" s="872"/>
      <c r="C139" s="872"/>
      <c r="D139" s="873"/>
      <c r="O139" s="872"/>
      <c r="P139" s="872"/>
      <c r="Q139" s="872"/>
      <c r="R139" s="873"/>
    </row>
    <row r="140" spans="1:26" s="874" customFormat="1" ht="12.75">
      <c r="A140" s="872"/>
      <c r="B140" s="872"/>
      <c r="C140" s="872"/>
      <c r="D140" s="873"/>
      <c r="O140" s="872"/>
      <c r="P140" s="872"/>
      <c r="Q140" s="872"/>
      <c r="R140" s="873"/>
    </row>
    <row r="141" spans="1:26" s="874" customFormat="1" ht="12.75">
      <c r="A141" s="872"/>
      <c r="B141" s="872"/>
      <c r="C141" s="872"/>
      <c r="D141" s="873"/>
      <c r="O141" s="872"/>
      <c r="P141" s="872"/>
      <c r="Q141" s="872"/>
      <c r="R141" s="873"/>
    </row>
    <row r="142" spans="1:26" s="878" customFormat="1" ht="12.75">
      <c r="A142" s="876"/>
      <c r="B142" s="876"/>
      <c r="C142" s="876"/>
      <c r="D142" s="877"/>
      <c r="O142" s="876"/>
      <c r="P142" s="876"/>
      <c r="Q142" s="876"/>
      <c r="R142" s="877"/>
    </row>
    <row r="143" spans="1:26" s="878" customFormat="1" ht="12.75">
      <c r="A143" s="876"/>
      <c r="B143" s="876"/>
      <c r="C143" s="876"/>
      <c r="D143" s="877"/>
      <c r="O143" s="876"/>
      <c r="P143" s="876"/>
      <c r="Q143" s="876"/>
      <c r="R143" s="877"/>
    </row>
    <row r="144" spans="1:26" s="878" customFormat="1" ht="12.75">
      <c r="A144" s="876"/>
      <c r="B144" s="876"/>
      <c r="C144" s="876"/>
      <c r="D144" s="877"/>
      <c r="O144" s="876"/>
      <c r="P144" s="876"/>
      <c r="Q144" s="876"/>
      <c r="R144" s="877"/>
    </row>
    <row r="145" spans="1:18" s="878" customFormat="1" ht="12.75">
      <c r="A145" s="876"/>
      <c r="B145" s="876"/>
      <c r="C145" s="876"/>
      <c r="D145" s="877"/>
      <c r="O145" s="876"/>
      <c r="P145" s="876"/>
      <c r="Q145" s="876"/>
      <c r="R145" s="877"/>
    </row>
    <row r="146" spans="1:18" s="878" customFormat="1" ht="12.75">
      <c r="A146" s="876"/>
      <c r="B146" s="876"/>
      <c r="C146" s="876"/>
      <c r="D146" s="877"/>
      <c r="O146" s="876"/>
      <c r="P146" s="876"/>
      <c r="Q146" s="876"/>
      <c r="R146" s="877"/>
    </row>
    <row r="147" spans="1:18" s="878" customFormat="1" ht="12.75">
      <c r="A147" s="876"/>
      <c r="B147" s="876"/>
      <c r="C147" s="876"/>
      <c r="D147" s="877"/>
      <c r="O147" s="876"/>
      <c r="P147" s="876"/>
      <c r="Q147" s="876"/>
      <c r="R147" s="877"/>
    </row>
    <row r="148" spans="1:18" s="878" customFormat="1" ht="12.75">
      <c r="A148" s="876"/>
      <c r="B148" s="876"/>
      <c r="C148" s="876"/>
      <c r="D148" s="877"/>
      <c r="O148" s="876"/>
      <c r="P148" s="876"/>
      <c r="Q148" s="876"/>
      <c r="R148" s="877"/>
    </row>
    <row r="149" spans="1:18" s="878" customFormat="1" ht="12.75">
      <c r="A149" s="876"/>
      <c r="B149" s="876"/>
      <c r="C149" s="876"/>
      <c r="D149" s="877"/>
      <c r="O149" s="876"/>
      <c r="P149" s="876"/>
      <c r="Q149" s="876"/>
      <c r="R149" s="877"/>
    </row>
    <row r="150" spans="1:18" s="878" customFormat="1" ht="12.75">
      <c r="A150" s="876"/>
      <c r="B150" s="876"/>
      <c r="C150" s="876"/>
      <c r="D150" s="877"/>
      <c r="O150" s="876"/>
      <c r="P150" s="876"/>
      <c r="Q150" s="876"/>
      <c r="R150" s="877"/>
    </row>
    <row r="151" spans="1:18" s="878" customFormat="1" ht="12.75">
      <c r="A151" s="876"/>
      <c r="B151" s="876"/>
      <c r="C151" s="876"/>
      <c r="D151" s="877"/>
      <c r="O151" s="876"/>
      <c r="P151" s="876"/>
      <c r="Q151" s="876"/>
      <c r="R151" s="877"/>
    </row>
    <row r="152" spans="1:18" s="878" customFormat="1" ht="12.75">
      <c r="A152" s="876"/>
      <c r="B152" s="876"/>
      <c r="C152" s="876"/>
      <c r="D152" s="877"/>
      <c r="O152" s="876"/>
      <c r="P152" s="876"/>
      <c r="Q152" s="876"/>
      <c r="R152" s="877"/>
    </row>
    <row r="153" spans="1:18" s="878" customFormat="1" ht="12.75">
      <c r="A153" s="876"/>
      <c r="B153" s="876"/>
      <c r="C153" s="876"/>
      <c r="D153" s="877"/>
      <c r="O153" s="876"/>
      <c r="P153" s="876"/>
      <c r="Q153" s="876"/>
      <c r="R153" s="877"/>
    </row>
    <row r="154" spans="1:18" s="878" customFormat="1" ht="12.75">
      <c r="A154" s="876"/>
      <c r="B154" s="876"/>
      <c r="C154" s="876"/>
      <c r="D154" s="877"/>
      <c r="O154" s="876"/>
      <c r="P154" s="876"/>
      <c r="Q154" s="876"/>
      <c r="R154" s="877"/>
    </row>
    <row r="155" spans="1:18" s="878" customFormat="1" ht="12.75">
      <c r="A155" s="876"/>
      <c r="B155" s="876"/>
      <c r="C155" s="876"/>
      <c r="D155" s="877"/>
      <c r="O155" s="876"/>
      <c r="P155" s="876"/>
      <c r="Q155" s="876"/>
      <c r="R155" s="877"/>
    </row>
    <row r="156" spans="1:18" s="878" customFormat="1" ht="12.75">
      <c r="A156" s="876"/>
      <c r="B156" s="876"/>
      <c r="C156" s="876"/>
      <c r="D156" s="877"/>
      <c r="O156" s="876"/>
      <c r="P156" s="876"/>
      <c r="Q156" s="876"/>
      <c r="R156" s="877"/>
    </row>
    <row r="157" spans="1:18" s="878" customFormat="1" ht="12.75">
      <c r="A157" s="876"/>
      <c r="B157" s="876"/>
      <c r="C157" s="876"/>
      <c r="D157" s="877"/>
      <c r="O157" s="876"/>
      <c r="P157" s="876"/>
      <c r="Q157" s="876"/>
      <c r="R157" s="877"/>
    </row>
    <row r="158" spans="1:18" s="878" customFormat="1" ht="12.75">
      <c r="A158" s="876"/>
      <c r="B158" s="876"/>
      <c r="C158" s="876"/>
      <c r="D158" s="877"/>
      <c r="O158" s="876"/>
      <c r="P158" s="876"/>
      <c r="Q158" s="876"/>
      <c r="R158" s="877"/>
    </row>
    <row r="159" spans="1:18" s="878" customFormat="1" ht="12.75">
      <c r="A159" s="876"/>
      <c r="B159" s="876"/>
      <c r="C159" s="876"/>
      <c r="D159" s="877"/>
      <c r="O159" s="876"/>
      <c r="P159" s="876"/>
      <c r="Q159" s="876"/>
      <c r="R159" s="877"/>
    </row>
  </sheetData>
  <mergeCells count="76">
    <mergeCell ref="O27:Q27"/>
    <mergeCell ref="A24:C24"/>
    <mergeCell ref="O56:Q56"/>
    <mergeCell ref="A15:C15"/>
    <mergeCell ref="O15:Q15"/>
    <mergeCell ref="O34:Q34"/>
    <mergeCell ref="A27:C27"/>
    <mergeCell ref="A20:C20"/>
    <mergeCell ref="O20:Q20"/>
    <mergeCell ref="A18:C18"/>
    <mergeCell ref="O18:Q18"/>
    <mergeCell ref="A34:C34"/>
    <mergeCell ref="A45:C45"/>
    <mergeCell ref="A22:C22"/>
    <mergeCell ref="O22:Q22"/>
    <mergeCell ref="A56:C56"/>
    <mergeCell ref="O45:Q45"/>
    <mergeCell ref="A13:C13"/>
    <mergeCell ref="O13:Q13"/>
    <mergeCell ref="A14:C14"/>
    <mergeCell ref="O14:Q14"/>
    <mergeCell ref="A25:C25"/>
    <mergeCell ref="O25:Q25"/>
    <mergeCell ref="A21:C21"/>
    <mergeCell ref="O16:Q16"/>
    <mergeCell ref="A17:C17"/>
    <mergeCell ref="O17:Q17"/>
    <mergeCell ref="O19:Q19"/>
    <mergeCell ref="O21:Q21"/>
    <mergeCell ref="A23:C23"/>
    <mergeCell ref="O23:Q23"/>
    <mergeCell ref="A16:C16"/>
    <mergeCell ref="A19:C19"/>
    <mergeCell ref="G4:N4"/>
    <mergeCell ref="I5:I6"/>
    <mergeCell ref="A8:C8"/>
    <mergeCell ref="O8:Q8"/>
    <mergeCell ref="N5:N6"/>
    <mergeCell ref="J5:J6"/>
    <mergeCell ref="K5:K6"/>
    <mergeCell ref="A7:C7"/>
    <mergeCell ref="O7:Q7"/>
    <mergeCell ref="A3:C6"/>
    <mergeCell ref="E3:E6"/>
    <mergeCell ref="S3:Y3"/>
    <mergeCell ref="S4:Y4"/>
    <mergeCell ref="I1:N1"/>
    <mergeCell ref="W1:AB1"/>
    <mergeCell ref="Z4:Z6"/>
    <mergeCell ref="AA4:AA6"/>
    <mergeCell ref="AB4:AB6"/>
    <mergeCell ref="T5:T6"/>
    <mergeCell ref="U5:U6"/>
    <mergeCell ref="L5:L6"/>
    <mergeCell ref="M5:M6"/>
    <mergeCell ref="X5:X6"/>
    <mergeCell ref="F3:N3"/>
    <mergeCell ref="O3:Q6"/>
    <mergeCell ref="F4:F6"/>
    <mergeCell ref="G5:G6"/>
    <mergeCell ref="A26:C26"/>
    <mergeCell ref="O24:Q24"/>
    <mergeCell ref="O26:Q26"/>
    <mergeCell ref="Y5:Y6"/>
    <mergeCell ref="V5:V6"/>
    <mergeCell ref="W5:W6"/>
    <mergeCell ref="H5:H6"/>
    <mergeCell ref="S5:S6"/>
    <mergeCell ref="A11:C11"/>
    <mergeCell ref="O11:Q11"/>
    <mergeCell ref="A12:C12"/>
    <mergeCell ref="O12:Q12"/>
    <mergeCell ref="A9:C9"/>
    <mergeCell ref="O9:Q9"/>
    <mergeCell ref="A10:C10"/>
    <mergeCell ref="O10:Q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58" man="1"/>
    <brk id="14" max="58" man="1"/>
    <brk id="22" max="5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AX200"/>
  <sheetViews>
    <sheetView view="pageBreakPreview" topLeftCell="S2" zoomScaleNormal="60" zoomScaleSheetLayoutView="100" workbookViewId="0">
      <selection activeCell="N3" sqref="N3"/>
    </sheetView>
  </sheetViews>
  <sheetFormatPr defaultColWidth="9.140625" defaultRowHeight="15.75"/>
  <cols>
    <col min="1" max="1" width="2.28515625" style="227" customWidth="1"/>
    <col min="2" max="2" width="15.7109375" style="227" customWidth="1"/>
    <col min="3" max="3" width="2.28515625" style="227" customWidth="1"/>
    <col min="4" max="4" width="1.7109375" style="228" customWidth="1"/>
    <col min="5" max="5" width="10.7109375" style="833" customWidth="1"/>
    <col min="6" max="6" width="13.85546875" style="104" customWidth="1"/>
    <col min="7" max="9" width="13.85546875" style="833" customWidth="1"/>
    <col min="10" max="13" width="22.85546875" style="833" customWidth="1"/>
    <col min="14" max="14" width="2.140625" style="227" customWidth="1"/>
    <col min="15" max="15" width="18.7109375" style="227" customWidth="1"/>
    <col min="16" max="16" width="2.28515625" style="227" customWidth="1"/>
    <col min="17" max="17" width="1.7109375" style="228" customWidth="1"/>
    <col min="18" max="20" width="12" style="833" customWidth="1"/>
    <col min="21" max="22" width="22" style="851" customWidth="1"/>
    <col min="23" max="26" width="22.85546875" style="833" customWidth="1"/>
    <col min="27" max="27" width="9.140625" style="845"/>
    <col min="28" max="31" width="9.140625" style="833"/>
    <col min="32" max="32" width="8.5703125" style="833" bestFit="1" customWidth="1"/>
    <col min="33" max="36" width="13.5703125" style="833" bestFit="1" customWidth="1"/>
    <col min="37" max="37" width="4.85546875" style="833" bestFit="1" customWidth="1"/>
    <col min="38" max="38" width="14.85546875" style="833" bestFit="1" customWidth="1"/>
    <col min="39" max="39" width="13.5703125" style="833" bestFit="1" customWidth="1"/>
    <col min="40" max="43" width="9.140625" style="833"/>
    <col min="44" max="44" width="9.7109375" style="833" bestFit="1" customWidth="1"/>
    <col min="45" max="46" width="11" style="833" bestFit="1" customWidth="1"/>
    <col min="47" max="50" width="13.5703125" style="833" bestFit="1" customWidth="1"/>
    <col min="51" max="16384" width="9.140625" style="833"/>
  </cols>
  <sheetData>
    <row r="1" spans="1:50" s="210" customFormat="1" ht="35.1" customHeight="1">
      <c r="A1" s="208"/>
      <c r="B1" s="208"/>
      <c r="C1" s="208"/>
      <c r="D1" s="208"/>
      <c r="E1" s="208"/>
      <c r="F1" s="656"/>
      <c r="G1" s="208"/>
      <c r="H1" s="208"/>
      <c r="I1" s="209" t="s">
        <v>533</v>
      </c>
      <c r="J1" s="1229" t="s">
        <v>255</v>
      </c>
      <c r="K1" s="1229"/>
      <c r="L1" s="1229"/>
      <c r="M1" s="1229"/>
      <c r="N1" s="208"/>
      <c r="O1" s="208"/>
      <c r="P1" s="208"/>
      <c r="Q1" s="208"/>
      <c r="R1" s="208"/>
      <c r="S1" s="208"/>
      <c r="T1" s="208"/>
      <c r="U1" s="849"/>
      <c r="V1" s="209" t="s">
        <v>534</v>
      </c>
      <c r="W1" s="646" t="s">
        <v>256</v>
      </c>
      <c r="X1" s="646"/>
      <c r="Y1" s="646"/>
      <c r="Z1" s="646"/>
      <c r="AA1" s="850"/>
    </row>
    <row r="2" spans="1:50" ht="12.95" customHeight="1" thickBot="1">
      <c r="A2" s="833"/>
      <c r="B2" s="211"/>
      <c r="C2" s="211"/>
      <c r="D2" s="212"/>
      <c r="M2" s="213" t="s">
        <v>60</v>
      </c>
      <c r="N2" s="834"/>
      <c r="O2" s="211"/>
      <c r="P2" s="211"/>
      <c r="Q2" s="212"/>
      <c r="R2" s="834"/>
      <c r="S2" s="834"/>
      <c r="T2" s="834"/>
      <c r="Z2" s="213" t="s">
        <v>60</v>
      </c>
    </row>
    <row r="3" spans="1:50" s="214" customFormat="1" ht="15" customHeight="1">
      <c r="A3" s="1233" t="s">
        <v>18</v>
      </c>
      <c r="B3" s="1233"/>
      <c r="C3" s="1233"/>
      <c r="D3" s="852"/>
      <c r="E3" s="1236" t="s">
        <v>153</v>
      </c>
      <c r="F3" s="1051" t="s">
        <v>326</v>
      </c>
      <c r="G3" s="1236" t="s">
        <v>14</v>
      </c>
      <c r="H3" s="1236" t="s">
        <v>70</v>
      </c>
      <c r="I3" s="1231" t="s">
        <v>190</v>
      </c>
      <c r="J3" s="1239" t="s">
        <v>191</v>
      </c>
      <c r="K3" s="1236" t="s">
        <v>155</v>
      </c>
      <c r="L3" s="1236" t="s">
        <v>169</v>
      </c>
      <c r="M3" s="1236" t="s">
        <v>42</v>
      </c>
      <c r="N3" s="1233" t="s">
        <v>18</v>
      </c>
      <c r="O3" s="1233"/>
      <c r="P3" s="1233"/>
      <c r="Q3" s="649"/>
      <c r="R3" s="1238" t="s">
        <v>446</v>
      </c>
      <c r="S3" s="1238"/>
      <c r="T3" s="1238"/>
      <c r="U3" s="1242" t="s">
        <v>777</v>
      </c>
      <c r="V3" s="1242" t="s">
        <v>778</v>
      </c>
      <c r="W3" s="1239" t="s">
        <v>43</v>
      </c>
      <c r="X3" s="1051" t="s">
        <v>44</v>
      </c>
      <c r="Y3" s="1236" t="s">
        <v>45</v>
      </c>
      <c r="Z3" s="1231" t="s">
        <v>325</v>
      </c>
    </row>
    <row r="4" spans="1:50" s="214" customFormat="1" ht="15" customHeight="1">
      <c r="A4" s="1234"/>
      <c r="B4" s="1234"/>
      <c r="C4" s="1234"/>
      <c r="D4" s="215"/>
      <c r="E4" s="1237"/>
      <c r="F4" s="1052"/>
      <c r="G4" s="1237"/>
      <c r="H4" s="1237"/>
      <c r="I4" s="1232"/>
      <c r="J4" s="1240"/>
      <c r="K4" s="1237"/>
      <c r="L4" s="1237"/>
      <c r="M4" s="1237"/>
      <c r="N4" s="1234"/>
      <c r="O4" s="1234"/>
      <c r="P4" s="1234"/>
      <c r="Q4" s="652"/>
      <c r="R4" s="1246"/>
      <c r="S4" s="1246"/>
      <c r="T4" s="1246"/>
      <c r="U4" s="1243"/>
      <c r="V4" s="1243"/>
      <c r="W4" s="1245"/>
      <c r="X4" s="1052"/>
      <c r="Y4" s="1237"/>
      <c r="Z4" s="1241"/>
    </row>
    <row r="5" spans="1:50" s="215" customFormat="1" ht="40.5" customHeight="1">
      <c r="A5" s="1235"/>
      <c r="B5" s="1235"/>
      <c r="C5" s="1235"/>
      <c r="D5" s="853"/>
      <c r="E5" s="1238"/>
      <c r="F5" s="1053"/>
      <c r="G5" s="1238"/>
      <c r="H5" s="1238"/>
      <c r="I5" s="654" t="s">
        <v>48</v>
      </c>
      <c r="J5" s="216" t="s">
        <v>46</v>
      </c>
      <c r="K5" s="1238"/>
      <c r="L5" s="1238"/>
      <c r="M5" s="1238"/>
      <c r="N5" s="1235"/>
      <c r="O5" s="1235"/>
      <c r="P5" s="1235"/>
      <c r="Q5" s="650"/>
      <c r="R5" s="651" t="s">
        <v>447</v>
      </c>
      <c r="S5" s="651" t="s">
        <v>448</v>
      </c>
      <c r="T5" s="651" t="s">
        <v>449</v>
      </c>
      <c r="U5" s="1244"/>
      <c r="V5" s="1244"/>
      <c r="W5" s="1240"/>
      <c r="X5" s="1053"/>
      <c r="Y5" s="1238"/>
      <c r="Z5" s="1232"/>
    </row>
    <row r="6" spans="1:50" s="220" customFormat="1" ht="24.6" hidden="1" customHeight="1">
      <c r="A6" s="1230" t="s">
        <v>192</v>
      </c>
      <c r="B6" s="1230"/>
      <c r="C6" s="1230"/>
      <c r="D6" s="217"/>
      <c r="E6" s="112">
        <v>15868</v>
      </c>
      <c r="F6" s="50"/>
      <c r="G6" s="117">
        <v>38000283</v>
      </c>
      <c r="H6" s="117">
        <v>14880553</v>
      </c>
      <c r="I6" s="117">
        <v>14414416</v>
      </c>
      <c r="J6" s="117">
        <v>14269542</v>
      </c>
      <c r="K6" s="117">
        <v>16883181</v>
      </c>
      <c r="L6" s="117">
        <v>55706999</v>
      </c>
      <c r="M6" s="117">
        <v>11504050</v>
      </c>
      <c r="N6" s="1230" t="s">
        <v>192</v>
      </c>
      <c r="O6" s="1230"/>
      <c r="P6" s="1230"/>
      <c r="Q6" s="22"/>
      <c r="R6" s="218">
        <v>18.899999999999999</v>
      </c>
      <c r="S6" s="218"/>
      <c r="T6" s="218"/>
      <c r="U6" s="219">
        <v>41.92</v>
      </c>
      <c r="V6" s="219">
        <v>94.56</v>
      </c>
      <c r="W6" s="117">
        <v>8469278</v>
      </c>
      <c r="X6" s="117">
        <v>34947120</v>
      </c>
      <c r="Y6" s="117">
        <v>33164217</v>
      </c>
      <c r="Z6" s="117">
        <v>36373904</v>
      </c>
      <c r="AA6" s="854"/>
    </row>
    <row r="7" spans="1:50" s="220" customFormat="1" ht="24.6" hidden="1" customHeight="1">
      <c r="A7" s="1228" t="s">
        <v>193</v>
      </c>
      <c r="B7" s="1228"/>
      <c r="C7" s="1228"/>
      <c r="D7" s="217"/>
      <c r="E7" s="116">
        <v>15359.729863485445</v>
      </c>
      <c r="F7" s="50"/>
      <c r="G7" s="117">
        <v>32226756</v>
      </c>
      <c r="H7" s="117">
        <v>10087914</v>
      </c>
      <c r="I7" s="117">
        <v>9627870</v>
      </c>
      <c r="J7" s="117">
        <v>9484193</v>
      </c>
      <c r="K7" s="117">
        <v>17277708</v>
      </c>
      <c r="L7" s="117">
        <v>78915637</v>
      </c>
      <c r="M7" s="117">
        <v>12322412</v>
      </c>
      <c r="N7" s="1228" t="s">
        <v>193</v>
      </c>
      <c r="O7" s="1228"/>
      <c r="P7" s="1228"/>
      <c r="Q7" s="22"/>
      <c r="R7" s="218">
        <v>16</v>
      </c>
      <c r="S7" s="218"/>
      <c r="T7" s="218"/>
      <c r="U7" s="219">
        <v>59.76</v>
      </c>
      <c r="V7" s="219">
        <v>90.97</v>
      </c>
      <c r="W7" s="117">
        <v>8025685</v>
      </c>
      <c r="X7" s="117">
        <v>32649973</v>
      </c>
      <c r="Y7" s="117">
        <v>32569579</v>
      </c>
      <c r="Z7" s="117">
        <v>31897761</v>
      </c>
      <c r="AA7" s="221"/>
    </row>
    <row r="8" spans="1:50" s="220" customFormat="1" ht="24.6" hidden="1" customHeight="1">
      <c r="A8" s="1228" t="s">
        <v>1214</v>
      </c>
      <c r="B8" s="1228"/>
      <c r="C8" s="1228"/>
      <c r="D8" s="217"/>
      <c r="E8" s="116">
        <v>16753</v>
      </c>
      <c r="F8" s="50"/>
      <c r="G8" s="117">
        <v>29069572.076642986</v>
      </c>
      <c r="H8" s="117">
        <v>7421640.541992479</v>
      </c>
      <c r="I8" s="117">
        <v>7118931.4749597088</v>
      </c>
      <c r="J8" s="117">
        <v>6988200.5610935353</v>
      </c>
      <c r="K8" s="164" t="s">
        <v>9</v>
      </c>
      <c r="L8" s="117">
        <v>57010888.165052943</v>
      </c>
      <c r="M8" s="117">
        <v>15098341.343795979</v>
      </c>
      <c r="N8" s="1228" t="s">
        <v>1214</v>
      </c>
      <c r="O8" s="1228"/>
      <c r="P8" s="1228"/>
      <c r="Q8" s="22"/>
      <c r="R8" s="218">
        <v>13.57619530830299</v>
      </c>
      <c r="S8" s="218"/>
      <c r="T8" s="218"/>
      <c r="U8" s="219">
        <v>164.07353906762967</v>
      </c>
      <c r="V8" s="219">
        <v>135.94096579717066</v>
      </c>
      <c r="W8" s="117">
        <v>5637055.8108995399</v>
      </c>
      <c r="X8" s="117">
        <v>30230996.896078315</v>
      </c>
      <c r="Y8" s="117">
        <v>29201524.025547665</v>
      </c>
      <c r="Z8" s="117">
        <v>28838948.785292186</v>
      </c>
      <c r="AA8" s="221"/>
    </row>
    <row r="9" spans="1:50" s="220" customFormat="1" ht="19.5" hidden="1" customHeight="1">
      <c r="A9" s="1228" t="s">
        <v>1215</v>
      </c>
      <c r="B9" s="1228"/>
      <c r="C9" s="1228"/>
      <c r="D9" s="217"/>
      <c r="E9" s="116">
        <v>16709.810728069348</v>
      </c>
      <c r="F9" s="50"/>
      <c r="G9" s="117">
        <v>24819993.317398824</v>
      </c>
      <c r="H9" s="117">
        <v>6975698.5134360436</v>
      </c>
      <c r="I9" s="117">
        <v>6548806.3404298052</v>
      </c>
      <c r="J9" s="117">
        <v>6417702.466510267</v>
      </c>
      <c r="K9" s="117">
        <v>14805676.077794375</v>
      </c>
      <c r="L9" s="117">
        <v>53138709.460663401</v>
      </c>
      <c r="M9" s="117">
        <v>8445820.0297598224</v>
      </c>
      <c r="N9" s="1228" t="s">
        <v>1215</v>
      </c>
      <c r="O9" s="1228"/>
      <c r="P9" s="1228"/>
      <c r="Q9" s="22"/>
      <c r="R9" s="218">
        <v>13.847147503094851</v>
      </c>
      <c r="S9" s="218"/>
      <c r="T9" s="218"/>
      <c r="U9" s="219">
        <v>61.15</v>
      </c>
      <c r="V9" s="219">
        <v>78.349999999999994</v>
      </c>
      <c r="W9" s="117">
        <v>5466865</v>
      </c>
      <c r="X9" s="117">
        <v>24047011</v>
      </c>
      <c r="Y9" s="117">
        <v>25081570.798095502</v>
      </c>
      <c r="Z9" s="117">
        <v>24475804</v>
      </c>
      <c r="AA9" s="221"/>
    </row>
    <row r="10" spans="1:50" s="220" customFormat="1" ht="19.5" hidden="1" customHeight="1">
      <c r="A10" s="1228" t="s">
        <v>1216</v>
      </c>
      <c r="B10" s="1228"/>
      <c r="C10" s="1228"/>
      <c r="D10" s="217"/>
      <c r="E10" s="116">
        <v>16533.995190724807</v>
      </c>
      <c r="F10" s="50"/>
      <c r="G10" s="117">
        <v>29102293.856366757</v>
      </c>
      <c r="H10" s="117">
        <v>8265246.9581146343</v>
      </c>
      <c r="I10" s="117">
        <v>7858442.3894925797</v>
      </c>
      <c r="J10" s="117">
        <v>7712526.0002924874</v>
      </c>
      <c r="K10" s="117">
        <v>17081478.033633858</v>
      </c>
      <c r="L10" s="117">
        <v>66167213.224742383</v>
      </c>
      <c r="M10" s="117">
        <v>9760846.2545314189</v>
      </c>
      <c r="N10" s="1228" t="s">
        <v>1216</v>
      </c>
      <c r="O10" s="1228"/>
      <c r="P10" s="1228"/>
      <c r="Q10" s="22"/>
      <c r="R10" s="218">
        <v>13.847147503094851</v>
      </c>
      <c r="S10" s="218"/>
      <c r="T10" s="218"/>
      <c r="U10" s="219">
        <v>68.360652328271073</v>
      </c>
      <c r="V10" s="219">
        <v>84.572712609675065</v>
      </c>
      <c r="W10" s="117">
        <v>6094944.5022909548</v>
      </c>
      <c r="X10" s="117">
        <v>26861193.28509086</v>
      </c>
      <c r="Y10" s="117">
        <v>28831743.493352219</v>
      </c>
      <c r="Z10" s="117">
        <v>28796357.604535799</v>
      </c>
      <c r="AA10" s="221"/>
    </row>
    <row r="11" spans="1:50" s="220" customFormat="1" ht="19.5" hidden="1" customHeight="1">
      <c r="A11" s="1228" t="s">
        <v>1217</v>
      </c>
      <c r="B11" s="1228"/>
      <c r="C11" s="1228"/>
      <c r="D11" s="217"/>
      <c r="E11" s="116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228" t="s">
        <v>1217</v>
      </c>
      <c r="O11" s="1228"/>
      <c r="P11" s="1228"/>
      <c r="Q11" s="22"/>
      <c r="R11" s="218">
        <v>14.903616465171332</v>
      </c>
      <c r="S11" s="218"/>
      <c r="T11" s="218"/>
      <c r="U11" s="186">
        <v>58.440175409068338</v>
      </c>
      <c r="V11" s="186">
        <v>92.121796485387435</v>
      </c>
      <c r="W11" s="50">
        <v>8039996.3683346724</v>
      </c>
      <c r="X11" s="50">
        <v>36036883.255956419</v>
      </c>
      <c r="Y11" s="50">
        <v>38156267.566526264</v>
      </c>
      <c r="Z11" s="50">
        <v>40418461.932847165</v>
      </c>
      <c r="AA11" s="221"/>
    </row>
    <row r="12" spans="1:50" s="220" customFormat="1" ht="19.5" hidden="1" customHeight="1">
      <c r="A12" s="1228" t="s">
        <v>1218</v>
      </c>
      <c r="B12" s="1228"/>
      <c r="C12" s="1228"/>
      <c r="D12" s="217"/>
      <c r="E12" s="116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228" t="s">
        <v>1218</v>
      </c>
      <c r="O12" s="1228"/>
      <c r="P12" s="1228"/>
      <c r="Q12" s="22"/>
      <c r="R12" s="222">
        <v>13.100477577883749</v>
      </c>
      <c r="S12" s="222"/>
      <c r="T12" s="222"/>
      <c r="U12" s="186">
        <v>90.247757722919943</v>
      </c>
      <c r="V12" s="186">
        <v>97.045204296512836</v>
      </c>
      <c r="W12" s="50">
        <v>7963101.510900951</v>
      </c>
      <c r="X12" s="50">
        <v>39498517.644465148</v>
      </c>
      <c r="Y12" s="50">
        <v>41772861.846913978</v>
      </c>
      <c r="Z12" s="50">
        <v>42917264.444858715</v>
      </c>
      <c r="AA12" s="221"/>
    </row>
    <row r="13" spans="1:50" s="220" customFormat="1" ht="18.600000000000001" hidden="1" customHeight="1">
      <c r="A13" s="1228" t="s">
        <v>1219</v>
      </c>
      <c r="B13" s="1228"/>
      <c r="C13" s="1228"/>
      <c r="D13" s="217"/>
      <c r="E13" s="116">
        <v>12737</v>
      </c>
      <c r="F13" s="119" t="s">
        <v>369</v>
      </c>
      <c r="G13" s="50">
        <f>AG13/12.737</f>
        <v>47259483.913721323</v>
      </c>
      <c r="H13" s="50">
        <f>AH13/12.737</f>
        <v>13574827.144921239</v>
      </c>
      <c r="I13" s="50">
        <f>AI13/12.737</f>
        <v>13062430.544395834</v>
      </c>
      <c r="J13" s="50">
        <f>AJ13/12.737</f>
        <v>12871699.04661341</v>
      </c>
      <c r="K13" s="119" t="s">
        <v>369</v>
      </c>
      <c r="L13" s="50">
        <f>AL13/12.737</f>
        <v>142431770.12462345</v>
      </c>
      <c r="M13" s="50">
        <f>AM13/12.737</f>
        <v>12961093.194887342</v>
      </c>
      <c r="N13" s="1228" t="s">
        <v>1219</v>
      </c>
      <c r="O13" s="1228"/>
      <c r="P13" s="1228"/>
      <c r="Q13" s="22"/>
      <c r="R13" s="222">
        <f>AR13/12737</f>
        <v>12.240656488573869</v>
      </c>
      <c r="S13" s="119" t="s">
        <v>369</v>
      </c>
      <c r="T13" s="119" t="s">
        <v>369</v>
      </c>
      <c r="U13" s="186">
        <f>AS13/12737</f>
        <v>131.52585555764125</v>
      </c>
      <c r="V13" s="186">
        <f>AT13/12737</f>
        <v>127.80136291986295</v>
      </c>
      <c r="W13" s="50">
        <f>AU13/12.737</f>
        <v>7929324.4792687837</v>
      </c>
      <c r="X13" s="50">
        <f>AV13/12.737</f>
        <v>43826792.517200515</v>
      </c>
      <c r="Y13" s="50">
        <f>AW13/12.737</f>
        <v>42144515.372293949</v>
      </c>
      <c r="Z13" s="50">
        <f>AX13/12.737</f>
        <v>46621288.660913199</v>
      </c>
      <c r="AA13" s="221"/>
      <c r="AB13" s="1045" t="s">
        <v>1207</v>
      </c>
      <c r="AC13" s="1045"/>
      <c r="AD13" s="1045"/>
      <c r="AE13" s="2"/>
      <c r="AF13" s="50">
        <v>12737</v>
      </c>
      <c r="AG13" s="50">
        <v>601944046.60906851</v>
      </c>
      <c r="AH13" s="50">
        <v>172902573.34486184</v>
      </c>
      <c r="AI13" s="50">
        <v>166376177.84396973</v>
      </c>
      <c r="AJ13" s="50">
        <v>163946830.756715</v>
      </c>
      <c r="AK13" s="50" t="s">
        <v>135</v>
      </c>
      <c r="AL13" s="50">
        <v>1814153456.0773289</v>
      </c>
      <c r="AM13" s="50">
        <v>165085444.02328008</v>
      </c>
      <c r="AN13" s="1045" t="s">
        <v>1207</v>
      </c>
      <c r="AO13" s="1045"/>
      <c r="AP13" s="1045"/>
      <c r="AQ13" s="2"/>
      <c r="AR13" s="50">
        <v>155909.24169496537</v>
      </c>
      <c r="AS13" s="50">
        <v>1675244.8222376767</v>
      </c>
      <c r="AT13" s="50">
        <v>1627805.9595102945</v>
      </c>
      <c r="AU13" s="50">
        <v>100995805.8924465</v>
      </c>
      <c r="AV13" s="50">
        <v>558221856.29158294</v>
      </c>
      <c r="AW13" s="50">
        <v>536794692.29690802</v>
      </c>
      <c r="AX13" s="50">
        <v>593815353.6740514</v>
      </c>
    </row>
    <row r="14" spans="1:50" s="220" customFormat="1" ht="18.600000000000001" hidden="1" customHeight="1">
      <c r="A14" s="1228" t="s">
        <v>1220</v>
      </c>
      <c r="B14" s="1228"/>
      <c r="C14" s="1228"/>
      <c r="D14" s="217"/>
      <c r="E14" s="116">
        <v>13442</v>
      </c>
      <c r="F14" s="119" t="s">
        <v>699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228" t="s">
        <v>1220</v>
      </c>
      <c r="O14" s="1228"/>
      <c r="P14" s="1228"/>
      <c r="Q14" s="22"/>
      <c r="R14" s="222">
        <v>10.831309840344083</v>
      </c>
      <c r="S14" s="119" t="s">
        <v>699</v>
      </c>
      <c r="T14" s="119" t="s">
        <v>699</v>
      </c>
      <c r="U14" s="186">
        <v>113.26823231784209</v>
      </c>
      <c r="V14" s="186">
        <v>129.80041048940825</v>
      </c>
      <c r="W14" s="50">
        <v>6822570.1342531946</v>
      </c>
      <c r="X14" s="50">
        <v>42281520.22431957</v>
      </c>
      <c r="Y14" s="50">
        <v>41212179.990529448</v>
      </c>
      <c r="Z14" s="50">
        <v>42139700.34691707</v>
      </c>
      <c r="AA14" s="221"/>
    </row>
    <row r="15" spans="1:50" s="220" customFormat="1" ht="18.75" hidden="1" customHeight="1">
      <c r="A15" s="1228" t="s">
        <v>1221</v>
      </c>
      <c r="B15" s="1228"/>
      <c r="C15" s="1228"/>
      <c r="D15" s="22"/>
      <c r="E15" s="50">
        <v>13388.599999999908</v>
      </c>
      <c r="F15" s="119" t="s">
        <v>699</v>
      </c>
      <c r="G15" s="117">
        <f>('1'!G16/'1'!$E$16)*1000</f>
        <v>44155190.766599782</v>
      </c>
      <c r="H15" s="117">
        <f>('1'!H16/'1'!$E$16)*1000</f>
        <v>9004430.1931582335</v>
      </c>
      <c r="I15" s="117">
        <f>('1'!I16/'1'!$E$16)*1000</f>
        <v>8587820.6020268314</v>
      </c>
      <c r="J15" s="117">
        <f>('1'!J16/'1'!$E$16)*1000</f>
        <v>8427731.5318030715</v>
      </c>
      <c r="K15" s="117">
        <f>('1'!K16/'1'!$E$16)*1000</f>
        <v>21797162.505395111</v>
      </c>
      <c r="L15" s="117">
        <f>('1'!L16/'1'!$E$16)*1000</f>
        <v>120770471.13732949</v>
      </c>
      <c r="M15" s="117">
        <f>('1'!M16/'1'!$E$16)*1000</f>
        <v>12226858.972444175</v>
      </c>
      <c r="N15" s="1228" t="s">
        <v>1221</v>
      </c>
      <c r="O15" s="1228"/>
      <c r="P15" s="1228"/>
      <c r="Q15" s="22"/>
      <c r="R15" s="218">
        <f>('1'!R16/'1'!$E$16)</f>
        <v>10.332716066932209</v>
      </c>
      <c r="S15" s="119" t="s">
        <v>699</v>
      </c>
      <c r="T15" s="119" t="s">
        <v>699</v>
      </c>
      <c r="U15" s="219">
        <f>('1'!U16/'1'!$E$16)</f>
        <v>112.45681335526096</v>
      </c>
      <c r="V15" s="219">
        <f>('1'!V16/'1'!$E$16)</f>
        <v>123.02323353233747</v>
      </c>
      <c r="W15" s="117">
        <f>('1'!W16/'1'!$E$16)*1000</f>
        <v>6206733.0816315329</v>
      </c>
      <c r="X15" s="117">
        <f>('1'!X16/'1'!$E$16)*1000</f>
        <v>41438903.097240709</v>
      </c>
      <c r="Y15" s="117">
        <f>('1'!Y16/'1'!$E$16)*1000</f>
        <v>41831884.227947295</v>
      </c>
      <c r="Z15" s="117">
        <f>('1'!Z16/'1'!$E$16)*1000</f>
        <v>49010148.666992024</v>
      </c>
      <c r="AA15" s="221"/>
    </row>
    <row r="16" spans="1:50" s="220" customFormat="1" ht="19.5" hidden="1" customHeight="1">
      <c r="A16" s="1228" t="s">
        <v>1210</v>
      </c>
      <c r="B16" s="1228"/>
      <c r="C16" s="1228"/>
      <c r="D16" s="217"/>
      <c r="E16" s="116">
        <v>13660.999999999831</v>
      </c>
      <c r="F16" s="119">
        <v>42446412.520102024</v>
      </c>
      <c r="G16" s="117">
        <v>38200211.007092766</v>
      </c>
      <c r="H16" s="117">
        <v>8360227.7814652566</v>
      </c>
      <c r="I16" s="117">
        <v>7973972.2527150605</v>
      </c>
      <c r="J16" s="117">
        <v>7820158.1750555597</v>
      </c>
      <c r="K16" s="117">
        <v>21122603.460555427</v>
      </c>
      <c r="L16" s="117">
        <v>122811991.37389635</v>
      </c>
      <c r="M16" s="117">
        <v>12003172.649837723</v>
      </c>
      <c r="N16" s="1228" t="s">
        <v>1210</v>
      </c>
      <c r="O16" s="1228"/>
      <c r="P16" s="1228"/>
      <c r="Q16" s="22"/>
      <c r="R16" s="218">
        <v>10.118940514693909</v>
      </c>
      <c r="S16" s="119" t="s">
        <v>699</v>
      </c>
      <c r="T16" s="119" t="s">
        <v>699</v>
      </c>
      <c r="U16" s="219">
        <v>98.129397653440961</v>
      </c>
      <c r="V16" s="219">
        <v>108.47500227458528</v>
      </c>
      <c r="W16" s="117">
        <v>6240397.617036419</v>
      </c>
      <c r="X16" s="117">
        <v>38246013.372758999</v>
      </c>
      <c r="Y16" s="117">
        <v>36351802.774204522</v>
      </c>
      <c r="Z16" s="117">
        <v>43135040.312187381</v>
      </c>
      <c r="AA16" s="221"/>
    </row>
    <row r="17" spans="1:27" s="220" customFormat="1" ht="21.75" hidden="1" customHeight="1">
      <c r="A17" s="1228" t="s">
        <v>1157</v>
      </c>
      <c r="B17" s="1228"/>
      <c r="C17" s="1228"/>
      <c r="D17" s="217"/>
      <c r="E17" s="206">
        <v>13884.215801226181</v>
      </c>
      <c r="F17" s="178">
        <v>49115862.536230616</v>
      </c>
      <c r="G17" s="195">
        <v>42535953.206094816</v>
      </c>
      <c r="H17" s="195">
        <v>9551601.6308908071</v>
      </c>
      <c r="I17" s="195">
        <v>9158464.8092755899</v>
      </c>
      <c r="J17" s="195">
        <v>8997663.2648026906</v>
      </c>
      <c r="K17" s="195">
        <v>22350964.708077282</v>
      </c>
      <c r="L17" s="195">
        <v>137271807.67072111</v>
      </c>
      <c r="M17" s="195">
        <v>13756847.357891547</v>
      </c>
      <c r="N17" s="1228" t="s">
        <v>1157</v>
      </c>
      <c r="O17" s="1228"/>
      <c r="P17" s="1228"/>
      <c r="Q17" s="22"/>
      <c r="R17" s="855">
        <v>10.69811914487429</v>
      </c>
      <c r="S17" s="856" t="s">
        <v>699</v>
      </c>
      <c r="T17" s="856" t="s">
        <v>699</v>
      </c>
      <c r="U17" s="223">
        <v>132.6044055498507</v>
      </c>
      <c r="V17" s="223">
        <v>144.08993176227312</v>
      </c>
      <c r="W17" s="195">
        <v>6698070.0509349806</v>
      </c>
      <c r="X17" s="195">
        <v>40964835.446321748</v>
      </c>
      <c r="Y17" s="195">
        <v>39820027.144423097</v>
      </c>
      <c r="Z17" s="195">
        <v>48378006.616693579</v>
      </c>
      <c r="AA17" s="221"/>
    </row>
    <row r="18" spans="1:27" s="220" customFormat="1" ht="17.25" hidden="1" customHeight="1">
      <c r="A18" s="1228" t="s">
        <v>1158</v>
      </c>
      <c r="B18" s="1228"/>
      <c r="C18" s="1228"/>
      <c r="D18" s="22"/>
      <c r="E18" s="178">
        <v>14177.803997248742</v>
      </c>
      <c r="F18" s="182" t="s">
        <v>760</v>
      </c>
      <c r="G18" s="195">
        <f>'[1]1'!G19/'[1]1'!$E$19*1000</f>
        <v>42829781.066332154</v>
      </c>
      <c r="H18" s="195">
        <f>'[1]1'!H19/'[1]1'!$E$19*1000</f>
        <v>12007051.62516146</v>
      </c>
      <c r="I18" s="195">
        <f>'[1]1'!I19/'[1]1'!$E$19*1000</f>
        <v>11584673.074904718</v>
      </c>
      <c r="J18" s="195">
        <f>'[1]1'!J19/'[1]1'!$E$19*1000</f>
        <v>11420663.849207671</v>
      </c>
      <c r="K18" s="224" t="s">
        <v>761</v>
      </c>
      <c r="L18" s="195">
        <f>'[1]1'!L19/'[1]1'!$E$19*1000</f>
        <v>133487314.86550899</v>
      </c>
      <c r="M18" s="195">
        <f>'[1]1'!M19/'[1]1'!$E$19*1000</f>
        <v>10482399.909803633</v>
      </c>
      <c r="N18" s="1228" t="s">
        <v>1158</v>
      </c>
      <c r="O18" s="1228"/>
      <c r="P18" s="1228"/>
      <c r="Q18" s="22"/>
      <c r="R18" s="207">
        <f>'[1]1'!R19/'[1]1'!E19</f>
        <v>11.226386672059109</v>
      </c>
      <c r="S18" s="225" t="s">
        <v>760</v>
      </c>
      <c r="T18" s="225" t="s">
        <v>760</v>
      </c>
      <c r="U18" s="225" t="s">
        <v>760</v>
      </c>
      <c r="V18" s="225" t="s">
        <v>760</v>
      </c>
      <c r="W18" s="195">
        <f>'[1]1'!W19/'[1]1'!$E$19*1000</f>
        <v>6540541.8101217076</v>
      </c>
      <c r="X18" s="195">
        <f>'[1]1'!X19/'[1]1'!$E$19*1000</f>
        <v>43382558.55981715</v>
      </c>
      <c r="Y18" s="195">
        <f>'[1]1'!Y19/'[1]1'!$E$19*1000</f>
        <v>38731168.642797194</v>
      </c>
      <c r="Z18" s="195">
        <f>'[1]1'!Z19/'[1]1'!$E$19*1000</f>
        <v>58083639.396758847</v>
      </c>
      <c r="AA18" s="221"/>
    </row>
    <row r="19" spans="1:27" s="220" customFormat="1" ht="17.25" hidden="1" customHeight="1">
      <c r="A19" s="1228" t="s">
        <v>1235</v>
      </c>
      <c r="B19" s="1228"/>
      <c r="C19" s="1228"/>
      <c r="D19" s="217"/>
      <c r="E19" s="206">
        <v>14412.000000000007</v>
      </c>
      <c r="F19" s="178">
        <v>47435023.247933954</v>
      </c>
      <c r="G19" s="195">
        <v>39879561.30494196</v>
      </c>
      <c r="H19" s="195">
        <v>9115642.151042521</v>
      </c>
      <c r="I19" s="195">
        <v>8660463.1377619859</v>
      </c>
      <c r="J19" s="195">
        <v>8493793.4604348596</v>
      </c>
      <c r="K19" s="195">
        <v>23571814.181840964</v>
      </c>
      <c r="L19" s="195">
        <v>133087571.49141754</v>
      </c>
      <c r="M19" s="195">
        <v>13230544.797983168</v>
      </c>
      <c r="N19" s="1228" t="s">
        <v>1235</v>
      </c>
      <c r="O19" s="1228"/>
      <c r="P19" s="1228"/>
      <c r="Q19" s="22"/>
      <c r="R19" s="207">
        <v>9.7218342469995918</v>
      </c>
      <c r="S19" s="207">
        <v>7.5465635776771265</v>
      </c>
      <c r="T19" s="207">
        <v>2.1752706693224568</v>
      </c>
      <c r="U19" s="207">
        <v>104.97929521473753</v>
      </c>
      <c r="V19" s="207">
        <v>137.86796058334116</v>
      </c>
      <c r="W19" s="195">
        <v>6259954.0290331859</v>
      </c>
      <c r="X19" s="195">
        <v>39096934.490936048</v>
      </c>
      <c r="Y19" s="195">
        <v>36707776.877159506</v>
      </c>
      <c r="Z19" s="195">
        <v>47697245.190451905</v>
      </c>
      <c r="AA19" s="221"/>
    </row>
    <row r="20" spans="1:27" s="220" customFormat="1" ht="17.25" hidden="1" customHeight="1">
      <c r="A20" s="1228" t="s">
        <v>1160</v>
      </c>
      <c r="B20" s="1228"/>
      <c r="C20" s="1228"/>
      <c r="D20" s="217"/>
      <c r="E20" s="116">
        <v>14563.000000000739</v>
      </c>
      <c r="F20" s="50">
        <v>45509962.204318993</v>
      </c>
      <c r="G20" s="117">
        <v>38989204.94335188</v>
      </c>
      <c r="H20" s="117">
        <v>8939243.2289417535</v>
      </c>
      <c r="I20" s="117">
        <v>8321274.0637128521</v>
      </c>
      <c r="J20" s="117">
        <v>8120514.1035530707</v>
      </c>
      <c r="K20" s="117">
        <v>21957904.250088058</v>
      </c>
      <c r="L20" s="117">
        <v>137543935.25461546</v>
      </c>
      <c r="M20" s="117">
        <v>13075241.425932759</v>
      </c>
      <c r="N20" s="1228" t="s">
        <v>1160</v>
      </c>
      <c r="O20" s="1228"/>
      <c r="P20" s="1228"/>
      <c r="Q20" s="22"/>
      <c r="R20" s="207">
        <v>8.5109939004192352</v>
      </c>
      <c r="S20" s="207">
        <v>6.6164437711059216</v>
      </c>
      <c r="T20" s="207">
        <v>1.8945501293133007</v>
      </c>
      <c r="U20" s="207">
        <v>131.54422071410485</v>
      </c>
      <c r="V20" s="207">
        <v>140.13021375550409</v>
      </c>
      <c r="W20" s="117">
        <v>5752775.2306968234</v>
      </c>
      <c r="X20" s="117">
        <v>37552211.996995367</v>
      </c>
      <c r="Y20" s="117">
        <v>36384650.840976566</v>
      </c>
      <c r="Z20" s="117">
        <v>45364093.473824903</v>
      </c>
      <c r="AA20" s="221"/>
    </row>
    <row r="21" spans="1:27" s="220" customFormat="1" ht="17.25" customHeight="1">
      <c r="A21" s="1228" t="s">
        <v>1161</v>
      </c>
      <c r="B21" s="1228"/>
      <c r="C21" s="1228"/>
      <c r="D21" s="217"/>
      <c r="E21" s="206">
        <v>14821.00000024477</v>
      </c>
      <c r="F21" s="178">
        <v>48327530.361962661</v>
      </c>
      <c r="G21" s="195">
        <v>41210969.153543569</v>
      </c>
      <c r="H21" s="195">
        <v>9544437.6522240601</v>
      </c>
      <c r="I21" s="195">
        <v>9024502.1241934709</v>
      </c>
      <c r="J21" s="195">
        <v>8827576.9486802239</v>
      </c>
      <c r="K21" s="195">
        <v>22459416.915849142</v>
      </c>
      <c r="L21" s="195">
        <v>152701417.52390888</v>
      </c>
      <c r="M21" s="195">
        <v>13994991.850793503</v>
      </c>
      <c r="N21" s="1228" t="s">
        <v>1161</v>
      </c>
      <c r="O21" s="1228"/>
      <c r="P21" s="1228"/>
      <c r="Q21" s="22"/>
      <c r="R21" s="207">
        <v>8.7543969219633251</v>
      </c>
      <c r="S21" s="207">
        <v>6.7780893239552684</v>
      </c>
      <c r="T21" s="207">
        <v>1.9763075980080611</v>
      </c>
      <c r="U21" s="207">
        <v>131.95636741124386</v>
      </c>
      <c r="V21" s="207">
        <v>141.57546016262012</v>
      </c>
      <c r="W21" s="195">
        <v>6113501.9775059745</v>
      </c>
      <c r="X21" s="195">
        <v>39670326.330035061</v>
      </c>
      <c r="Y21" s="195">
        <v>38180245.582422793</v>
      </c>
      <c r="Z21" s="195">
        <v>48014488.17296461</v>
      </c>
      <c r="AA21" s="221"/>
    </row>
    <row r="22" spans="1:27" s="220" customFormat="1" ht="18.600000000000001" customHeight="1">
      <c r="A22" s="1228" t="s">
        <v>1162</v>
      </c>
      <c r="B22" s="1228"/>
      <c r="C22" s="1228"/>
      <c r="D22" s="217"/>
      <c r="E22" s="206">
        <v>14935.000010349095</v>
      </c>
      <c r="F22" s="178">
        <v>48501149.157458</v>
      </c>
      <c r="G22" s="195">
        <v>39613652.357231922</v>
      </c>
      <c r="H22" s="195">
        <v>8863421.8810383417</v>
      </c>
      <c r="I22" s="195">
        <v>8406973.1728139557</v>
      </c>
      <c r="J22" s="195">
        <v>8164089.7418151125</v>
      </c>
      <c r="K22" s="195">
        <v>22543901.875294793</v>
      </c>
      <c r="L22" s="195">
        <v>153797652.24766204</v>
      </c>
      <c r="M22" s="195">
        <v>14606058.191880787</v>
      </c>
      <c r="N22" s="1228" t="s">
        <v>1162</v>
      </c>
      <c r="O22" s="1228"/>
      <c r="P22" s="1228"/>
      <c r="Q22" s="22"/>
      <c r="R22" s="207">
        <v>8.7311312693919358</v>
      </c>
      <c r="S22" s="207">
        <v>6.7894131812802048</v>
      </c>
      <c r="T22" s="207">
        <v>1.941718088111746</v>
      </c>
      <c r="U22" s="207">
        <v>119.39517283194242</v>
      </c>
      <c r="V22" s="207">
        <v>129.4933603741249</v>
      </c>
      <c r="W22" s="195">
        <v>6134118.1102373004</v>
      </c>
      <c r="X22" s="195">
        <v>38278493.919796385</v>
      </c>
      <c r="Y22" s="195">
        <v>37099225.316913657</v>
      </c>
      <c r="Z22" s="195">
        <v>48963204.266625918</v>
      </c>
      <c r="AA22" s="221"/>
    </row>
    <row r="23" spans="1:27" s="220" customFormat="1" ht="18.600000000000001" customHeight="1">
      <c r="A23" s="1228" t="s">
        <v>1163</v>
      </c>
      <c r="B23" s="1228"/>
      <c r="C23" s="1228"/>
      <c r="D23" s="217"/>
      <c r="E23" s="206">
        <v>15207</v>
      </c>
      <c r="F23" s="182" t="s">
        <v>495</v>
      </c>
      <c r="G23" s="195">
        <v>36010509.158527561</v>
      </c>
      <c r="H23" s="195">
        <v>9017329.9167078398</v>
      </c>
      <c r="I23" s="195">
        <v>8508699.0303050708</v>
      </c>
      <c r="J23" s="195">
        <v>8285652.3650080366</v>
      </c>
      <c r="K23" s="224" t="s">
        <v>1024</v>
      </c>
      <c r="L23" s="224" t="s">
        <v>495</v>
      </c>
      <c r="M23" s="224" t="s">
        <v>495</v>
      </c>
      <c r="N23" s="1228" t="s">
        <v>1163</v>
      </c>
      <c r="O23" s="1228"/>
      <c r="P23" s="1228"/>
      <c r="Q23" s="22"/>
      <c r="R23" s="207">
        <v>8.8398869672457678</v>
      </c>
      <c r="S23" s="207">
        <v>6.8091582154013741</v>
      </c>
      <c r="T23" s="207">
        <v>2.0307287518443906</v>
      </c>
      <c r="U23" s="514" t="s">
        <v>495</v>
      </c>
      <c r="V23" s="514" t="s">
        <v>1024</v>
      </c>
      <c r="W23" s="195">
        <v>5276409.4781992389</v>
      </c>
      <c r="X23" s="195">
        <v>37922584.824932076</v>
      </c>
      <c r="Y23" s="195">
        <v>34004943.652264342</v>
      </c>
      <c r="Z23" s="195">
        <v>43664833.496219203</v>
      </c>
      <c r="AA23" s="221"/>
    </row>
    <row r="24" spans="1:27" s="220" customFormat="1" ht="18.600000000000001" customHeight="1">
      <c r="A24" s="1228" t="s">
        <v>1155</v>
      </c>
      <c r="B24" s="1228"/>
      <c r="C24" s="1228"/>
      <c r="D24" s="217"/>
      <c r="E24" s="206">
        <v>15829.00000003121</v>
      </c>
      <c r="F24" s="178">
        <v>44787428.027866423</v>
      </c>
      <c r="G24" s="195">
        <v>35826800.760368414</v>
      </c>
      <c r="H24" s="195">
        <v>8412531.073877342</v>
      </c>
      <c r="I24" s="195">
        <v>7872467.9194049016</v>
      </c>
      <c r="J24" s="195">
        <v>7707094.8490345934</v>
      </c>
      <c r="K24" s="195">
        <v>21708477.966003411</v>
      </c>
      <c r="L24" s="195">
        <v>161707327.15504503</v>
      </c>
      <c r="M24" s="195">
        <v>16000991.308701592</v>
      </c>
      <c r="N24" s="1228" t="s">
        <v>1155</v>
      </c>
      <c r="O24" s="1228"/>
      <c r="P24" s="1228"/>
      <c r="Q24" s="22"/>
      <c r="R24" s="207">
        <v>8.4320990754390888</v>
      </c>
      <c r="S24" s="207">
        <v>6.5566005323134746</v>
      </c>
      <c r="T24" s="207">
        <v>1.8754985431256332</v>
      </c>
      <c r="U24" s="207">
        <v>110.29933753839295</v>
      </c>
      <c r="V24" s="207">
        <v>121.34833274718869</v>
      </c>
      <c r="W24" s="195">
        <v>5954001.2618598454</v>
      </c>
      <c r="X24" s="195">
        <v>34590952.917160973</v>
      </c>
      <c r="Y24" s="195">
        <v>32879487.357863542</v>
      </c>
      <c r="Z24" s="195">
        <v>44876284.006412983</v>
      </c>
      <c r="AA24" s="221"/>
    </row>
    <row r="25" spans="1:27" s="220" customFormat="1" ht="18.600000000000001" customHeight="1">
      <c r="A25" s="1228" t="s">
        <v>1149</v>
      </c>
      <c r="B25" s="1228"/>
      <c r="C25" s="1228"/>
      <c r="D25" s="217"/>
      <c r="E25" s="206">
        <v>15486.999999856676</v>
      </c>
      <c r="F25" s="178">
        <v>46622290.562010638</v>
      </c>
      <c r="G25" s="195">
        <v>38464977.872487344</v>
      </c>
      <c r="H25" s="195">
        <v>9692166.9347200114</v>
      </c>
      <c r="I25" s="195">
        <v>9092701.1793842986</v>
      </c>
      <c r="J25" s="195">
        <v>8898924.047066262</v>
      </c>
      <c r="K25" s="195">
        <v>22598666.175456252</v>
      </c>
      <c r="L25" s="195">
        <v>123937160.22374637</v>
      </c>
      <c r="M25" s="195">
        <v>14825373.363543099</v>
      </c>
      <c r="N25" s="1228" t="s">
        <v>1149</v>
      </c>
      <c r="O25" s="1228"/>
      <c r="P25" s="1228"/>
      <c r="Q25" s="22"/>
      <c r="R25" s="207">
        <v>8.4743755048060709</v>
      </c>
      <c r="S25" s="207">
        <v>6.5450001693339797</v>
      </c>
      <c r="T25" s="207">
        <v>1.9293753354720882</v>
      </c>
      <c r="U25" s="207">
        <v>108.64745099929938</v>
      </c>
      <c r="V25" s="207">
        <v>125.97980910126782</v>
      </c>
      <c r="W25" s="195">
        <v>6366916.4051820328</v>
      </c>
      <c r="X25" s="195">
        <v>38633573.144521169</v>
      </c>
      <c r="Y25" s="195">
        <v>36089159.634324804</v>
      </c>
      <c r="Z25" s="195">
        <v>47771024.118998587</v>
      </c>
      <c r="AA25" s="221"/>
    </row>
    <row r="26" spans="1:27" ht="18.600000000000001" customHeight="1">
      <c r="A26" s="1228" t="s">
        <v>57</v>
      </c>
      <c r="B26" s="1228"/>
      <c r="C26" s="1228"/>
      <c r="D26" s="217"/>
      <c r="E26" s="206"/>
      <c r="F26" s="784"/>
      <c r="G26" s="178"/>
      <c r="H26" s="178"/>
      <c r="I26" s="178"/>
      <c r="J26" s="178"/>
      <c r="K26" s="178"/>
      <c r="L26" s="178"/>
      <c r="M26" s="178"/>
      <c r="N26" s="1228" t="s">
        <v>57</v>
      </c>
      <c r="O26" s="1228"/>
      <c r="P26" s="1228"/>
      <c r="Q26" s="22"/>
      <c r="R26" s="855"/>
      <c r="S26" s="207"/>
      <c r="T26" s="207"/>
      <c r="U26" s="207"/>
      <c r="V26" s="207"/>
      <c r="W26" s="195"/>
      <c r="X26" s="195"/>
      <c r="Y26" s="195"/>
      <c r="Z26" s="195"/>
      <c r="AA26" s="844"/>
    </row>
    <row r="27" spans="1:27" ht="18.600000000000001" customHeight="1">
      <c r="A27" s="226"/>
      <c r="B27" s="226" t="s">
        <v>58</v>
      </c>
      <c r="C27" s="226"/>
      <c r="D27" s="857"/>
      <c r="E27" s="858">
        <v>10823.650746298248</v>
      </c>
      <c r="F27" s="784">
        <v>63180591.101302795</v>
      </c>
      <c r="G27" s="784">
        <v>51760061.924860403</v>
      </c>
      <c r="H27" s="784">
        <v>13075844.589763727</v>
      </c>
      <c r="I27" s="784">
        <v>12293465.91680873</v>
      </c>
      <c r="J27" s="784">
        <v>12038964.134914674</v>
      </c>
      <c r="K27" s="784">
        <v>31762643.165022038</v>
      </c>
      <c r="L27" s="784">
        <v>174862683.15456954</v>
      </c>
      <c r="M27" s="784">
        <v>19869405.99692909</v>
      </c>
      <c r="N27" s="226"/>
      <c r="O27" s="226" t="s">
        <v>58</v>
      </c>
      <c r="P27" s="226"/>
      <c r="Q27" s="839"/>
      <c r="R27" s="842">
        <v>10.616715345821786</v>
      </c>
      <c r="S27" s="843">
        <v>8.1702441267726407</v>
      </c>
      <c r="T27" s="843">
        <v>2.4464712190491489</v>
      </c>
      <c r="U27" s="843">
        <v>139.51743241070832</v>
      </c>
      <c r="V27" s="843">
        <v>158.95543561726384</v>
      </c>
      <c r="W27" s="621">
        <v>8648139.1845449023</v>
      </c>
      <c r="X27" s="621">
        <v>52116083.587718472</v>
      </c>
      <c r="Y27" s="621">
        <v>48725033.779298291</v>
      </c>
      <c r="Z27" s="621">
        <v>64825253.191684343</v>
      </c>
      <c r="AA27" s="844"/>
    </row>
    <row r="28" spans="1:27" ht="18.600000000000001" customHeight="1">
      <c r="A28" s="226"/>
      <c r="B28" s="226" t="s">
        <v>708</v>
      </c>
      <c r="C28" s="226"/>
      <c r="D28" s="857"/>
      <c r="E28" s="858">
        <v>4663.3492535584373</v>
      </c>
      <c r="F28" s="784">
        <v>8190414.1905843019</v>
      </c>
      <c r="G28" s="784">
        <v>7607038.9532092633</v>
      </c>
      <c r="H28" s="784">
        <v>1838638.668892537</v>
      </c>
      <c r="I28" s="784">
        <v>1663714.4672023996</v>
      </c>
      <c r="J28" s="784">
        <v>1610879.469595921</v>
      </c>
      <c r="K28" s="784">
        <v>1329041.9227826397</v>
      </c>
      <c r="L28" s="784">
        <v>5738834.4485043678</v>
      </c>
      <c r="M28" s="784">
        <v>3118155.094389929</v>
      </c>
      <c r="N28" s="226"/>
      <c r="O28" s="226" t="s">
        <v>708</v>
      </c>
      <c r="P28" s="226"/>
      <c r="Q28" s="839"/>
      <c r="R28" s="842">
        <v>3.501996864853171</v>
      </c>
      <c r="S28" s="843">
        <v>2.7728029744907001</v>
      </c>
      <c r="T28" s="843">
        <v>0.72919389036247229</v>
      </c>
      <c r="U28" s="843">
        <v>36.998110755942733</v>
      </c>
      <c r="V28" s="843">
        <v>49.443258835991365</v>
      </c>
      <c r="W28" s="621">
        <v>1072189.9551991904</v>
      </c>
      <c r="X28" s="621">
        <v>7340616.8837109059</v>
      </c>
      <c r="Y28" s="621">
        <v>6761249.3314428022</v>
      </c>
      <c r="Z28" s="621">
        <v>8188095.7999874987</v>
      </c>
      <c r="AA28" s="844"/>
    </row>
    <row r="29" spans="1:27" ht="18.600000000000001" customHeight="1">
      <c r="A29" s="1228" t="s">
        <v>709</v>
      </c>
      <c r="B29" s="1228"/>
      <c r="C29" s="1228"/>
      <c r="D29" s="217"/>
      <c r="E29" s="858"/>
      <c r="F29" s="784"/>
      <c r="G29" s="784"/>
      <c r="H29" s="784"/>
      <c r="I29" s="784"/>
      <c r="J29" s="784"/>
      <c r="K29" s="784"/>
      <c r="L29" s="784"/>
      <c r="M29" s="784"/>
      <c r="N29" s="1228" t="s">
        <v>709</v>
      </c>
      <c r="O29" s="1228"/>
      <c r="P29" s="1228"/>
      <c r="Q29" s="22"/>
      <c r="R29" s="842"/>
      <c r="S29" s="843"/>
      <c r="T29" s="843"/>
      <c r="U29" s="843"/>
      <c r="V29" s="843"/>
      <c r="W29" s="621"/>
      <c r="X29" s="621"/>
      <c r="Y29" s="621"/>
      <c r="Z29" s="621"/>
      <c r="AA29" s="844"/>
    </row>
    <row r="30" spans="1:27" ht="18.600000000000001" customHeight="1">
      <c r="A30" s="226"/>
      <c r="B30" s="661" t="s">
        <v>71</v>
      </c>
      <c r="C30" s="226"/>
      <c r="D30" s="857"/>
      <c r="E30" s="858">
        <v>2406.9999999774313</v>
      </c>
      <c r="F30" s="784">
        <v>174750047.6307672</v>
      </c>
      <c r="G30" s="784">
        <v>147531537.06114864</v>
      </c>
      <c r="H30" s="784">
        <v>37060287.600789689</v>
      </c>
      <c r="I30" s="784">
        <v>35180168.629519962</v>
      </c>
      <c r="J30" s="784">
        <v>34435050.241099566</v>
      </c>
      <c r="K30" s="784">
        <v>107676835.74946482</v>
      </c>
      <c r="L30" s="784">
        <v>603724331.03108048</v>
      </c>
      <c r="M30" s="784">
        <v>48145002.25812991</v>
      </c>
      <c r="N30" s="226"/>
      <c r="O30" s="661" t="s">
        <v>71</v>
      </c>
      <c r="P30" s="226"/>
      <c r="Q30" s="839"/>
      <c r="R30" s="842">
        <v>24.266116612537513</v>
      </c>
      <c r="S30" s="843">
        <v>18.963068785789297</v>
      </c>
      <c r="T30" s="843">
        <v>5.303047826748239</v>
      </c>
      <c r="U30" s="843">
        <v>207.7018540613204</v>
      </c>
      <c r="V30" s="843">
        <v>318.09292499430819</v>
      </c>
      <c r="W30" s="621">
        <v>25696271.656207036</v>
      </c>
      <c r="X30" s="621">
        <v>152701664.35996085</v>
      </c>
      <c r="Y30" s="621">
        <v>141249476.80918449</v>
      </c>
      <c r="Z30" s="621">
        <v>186787202.1774168</v>
      </c>
      <c r="AA30" s="844"/>
    </row>
    <row r="31" spans="1:27" ht="18.600000000000001" customHeight="1">
      <c r="A31" s="226"/>
      <c r="B31" s="661" t="s">
        <v>72</v>
      </c>
      <c r="C31" s="226"/>
      <c r="D31" s="857"/>
      <c r="E31" s="858">
        <v>1060.999999989624</v>
      </c>
      <c r="F31" s="784">
        <v>55846531.620276563</v>
      </c>
      <c r="G31" s="784">
        <v>42068580.46636188</v>
      </c>
      <c r="H31" s="784">
        <v>8922276.2722814828</v>
      </c>
      <c r="I31" s="784">
        <v>8310921.0997240702</v>
      </c>
      <c r="J31" s="784">
        <v>8135114.2862739451</v>
      </c>
      <c r="K31" s="784">
        <v>16993007.90319046</v>
      </c>
      <c r="L31" s="784">
        <v>78728864.071289569</v>
      </c>
      <c r="M31" s="784">
        <v>14412340.560523568</v>
      </c>
      <c r="N31" s="226"/>
      <c r="O31" s="661" t="s">
        <v>72</v>
      </c>
      <c r="P31" s="226"/>
      <c r="Q31" s="839"/>
      <c r="R31" s="842">
        <v>9.1849396808858224</v>
      </c>
      <c r="S31" s="843">
        <v>6.9148495299470145</v>
      </c>
      <c r="T31" s="843">
        <v>2.2700901509388052</v>
      </c>
      <c r="U31" s="843">
        <v>93.594093388929409</v>
      </c>
      <c r="V31" s="843">
        <v>125.19575014258791</v>
      </c>
      <c r="W31" s="621">
        <v>5788213.4558481015</v>
      </c>
      <c r="X31" s="621">
        <v>39495395.161079153</v>
      </c>
      <c r="Y31" s="621">
        <v>37653821.088830821</v>
      </c>
      <c r="Z31" s="621">
        <v>61208450.386528492</v>
      </c>
      <c r="AA31" s="844"/>
    </row>
    <row r="32" spans="1:27" ht="18.600000000000001" customHeight="1">
      <c r="A32" s="226"/>
      <c r="B32" s="661" t="s">
        <v>73</v>
      </c>
      <c r="C32" s="226"/>
      <c r="D32" s="857"/>
      <c r="E32" s="858">
        <v>5725.0000000805139</v>
      </c>
      <c r="F32" s="784">
        <v>21320209.513211336</v>
      </c>
      <c r="G32" s="784">
        <v>16685002.507996064</v>
      </c>
      <c r="H32" s="784">
        <v>4634962.5204947274</v>
      </c>
      <c r="I32" s="784">
        <v>4285562.1367484089</v>
      </c>
      <c r="J32" s="784">
        <v>4194706.3522046488</v>
      </c>
      <c r="K32" s="784">
        <v>6458914.3220245549</v>
      </c>
      <c r="L32" s="784">
        <v>29906005.65461548</v>
      </c>
      <c r="M32" s="784">
        <v>8689950.5488170404</v>
      </c>
      <c r="N32" s="226"/>
      <c r="O32" s="661" t="s">
        <v>73</v>
      </c>
      <c r="P32" s="226"/>
      <c r="Q32" s="839"/>
      <c r="R32" s="842">
        <v>4.8248172640676978</v>
      </c>
      <c r="S32" s="843">
        <v>3.6053073706839251</v>
      </c>
      <c r="T32" s="843">
        <v>1.2195098933837689</v>
      </c>
      <c r="U32" s="843">
        <v>60.174839786640177</v>
      </c>
      <c r="V32" s="843">
        <v>76.92707744085304</v>
      </c>
      <c r="W32" s="621">
        <v>2589799.6309448504</v>
      </c>
      <c r="X32" s="621">
        <v>16266632.521843582</v>
      </c>
      <c r="Y32" s="621">
        <v>14942764.983842712</v>
      </c>
      <c r="Z32" s="621">
        <v>20445390.848013353</v>
      </c>
      <c r="AA32" s="844"/>
    </row>
    <row r="33" spans="1:27" ht="18.600000000000001" customHeight="1">
      <c r="A33" s="226"/>
      <c r="B33" s="661" t="s">
        <v>710</v>
      </c>
      <c r="C33" s="226"/>
      <c r="D33" s="857"/>
      <c r="E33" s="858">
        <v>5874.9999998090861</v>
      </c>
      <c r="F33" s="784">
        <v>8011312.6660435218</v>
      </c>
      <c r="G33" s="784">
        <v>7139326.3779079784</v>
      </c>
      <c r="H33" s="784">
        <v>1724803.0268393424</v>
      </c>
      <c r="I33" s="784">
        <v>1588376.0428448492</v>
      </c>
      <c r="J33" s="784">
        <v>1539489.4745570442</v>
      </c>
      <c r="K33" s="784">
        <v>1482073.9606099117</v>
      </c>
      <c r="L33" s="784">
        <v>6791868.042997078</v>
      </c>
      <c r="M33" s="784">
        <v>3853034.8557152688</v>
      </c>
      <c r="N33" s="226"/>
      <c r="O33" s="661" t="s">
        <v>710</v>
      </c>
      <c r="P33" s="226"/>
      <c r="Q33" s="839"/>
      <c r="R33" s="842">
        <v>3.2850741988108054</v>
      </c>
      <c r="S33" s="843">
        <v>2.5260035755565853</v>
      </c>
      <c r="T33" s="843">
        <v>0.75907062325422003</v>
      </c>
      <c r="U33" s="843">
        <v>35.091914898437786</v>
      </c>
      <c r="V33" s="843">
        <v>49.978965758916758</v>
      </c>
      <c r="W33" s="621">
        <v>1033511.1498665176</v>
      </c>
      <c r="X33" s="621">
        <v>6829351.7024045615</v>
      </c>
      <c r="Y33" s="621">
        <v>6345322.8437015703</v>
      </c>
      <c r="Z33" s="621">
        <v>7920064.7340891212</v>
      </c>
      <c r="AA33" s="844"/>
    </row>
    <row r="34" spans="1:27" ht="13.5" customHeight="1">
      <c r="A34" s="226"/>
      <c r="B34" s="661" t="s">
        <v>711</v>
      </c>
      <c r="C34" s="226"/>
      <c r="D34" s="857"/>
      <c r="E34" s="858">
        <v>419</v>
      </c>
      <c r="F34" s="784">
        <v>174315555.74940333</v>
      </c>
      <c r="G34" s="784">
        <v>139615171.59904534</v>
      </c>
      <c r="H34" s="784">
        <v>35235235.620525062</v>
      </c>
      <c r="I34" s="784">
        <v>32113502.391408116</v>
      </c>
      <c r="J34" s="784">
        <v>31603627.682577565</v>
      </c>
      <c r="K34" s="784">
        <v>64661930.81622912</v>
      </c>
      <c r="L34" s="784">
        <v>409558242.68257755</v>
      </c>
      <c r="M34" s="784">
        <v>62141997.233890213</v>
      </c>
      <c r="N34" s="226"/>
      <c r="O34" s="661" t="s">
        <v>711</v>
      </c>
      <c r="P34" s="226"/>
      <c r="Q34" s="839"/>
      <c r="R34" s="842">
        <v>38.584725536992842</v>
      </c>
      <c r="S34" s="843">
        <v>30.78997613365155</v>
      </c>
      <c r="T34" s="843">
        <v>7.7947494033412887</v>
      </c>
      <c r="U34" s="843">
        <v>1271.397183770883</v>
      </c>
      <c r="V34" s="843">
        <v>760.22195704057276</v>
      </c>
      <c r="W34" s="621">
        <v>23183133.94033413</v>
      </c>
      <c r="X34" s="621">
        <v>132724855.53221957</v>
      </c>
      <c r="Y34" s="621">
        <v>134006012.31742243</v>
      </c>
      <c r="Z34" s="621">
        <v>147280778.30548927</v>
      </c>
      <c r="AA34" s="844"/>
    </row>
    <row r="35" spans="1:27" ht="18.600000000000001" customHeight="1">
      <c r="A35" s="1228" t="s">
        <v>712</v>
      </c>
      <c r="B35" s="1228"/>
      <c r="C35" s="1228"/>
      <c r="D35" s="217"/>
      <c r="E35" s="858"/>
      <c r="F35" s="784"/>
      <c r="G35" s="784"/>
      <c r="H35" s="784"/>
      <c r="I35" s="784"/>
      <c r="J35" s="784"/>
      <c r="K35" s="784"/>
      <c r="L35" s="784"/>
      <c r="M35" s="784"/>
      <c r="N35" s="1228" t="s">
        <v>712</v>
      </c>
      <c r="O35" s="1228"/>
      <c r="P35" s="1228"/>
      <c r="Q35" s="22"/>
      <c r="R35" s="842"/>
      <c r="S35" s="843"/>
      <c r="T35" s="843"/>
      <c r="U35" s="843"/>
      <c r="V35" s="843"/>
      <c r="W35" s="621"/>
      <c r="X35" s="621"/>
      <c r="Y35" s="621"/>
      <c r="Z35" s="621"/>
      <c r="AA35" s="844"/>
    </row>
    <row r="36" spans="1:27" ht="18.600000000000001" customHeight="1">
      <c r="A36" s="1049" t="s">
        <v>59</v>
      </c>
      <c r="B36" s="1049"/>
      <c r="C36" s="859"/>
      <c r="D36" s="217"/>
      <c r="E36" s="858">
        <v>15113.999999902679</v>
      </c>
      <c r="F36" s="784">
        <v>47378309.771270357</v>
      </c>
      <c r="G36" s="784">
        <v>39042231.112919331</v>
      </c>
      <c r="H36" s="784">
        <v>9840538.68893403</v>
      </c>
      <c r="I36" s="784">
        <v>9242803.3630652931</v>
      </c>
      <c r="J36" s="784">
        <v>9045023.9522287864</v>
      </c>
      <c r="K36" s="784">
        <v>22992083.673237868</v>
      </c>
      <c r="L36" s="784">
        <v>126379573.2277395</v>
      </c>
      <c r="M36" s="784">
        <v>15048605.009771811</v>
      </c>
      <c r="N36" s="1049" t="s">
        <v>59</v>
      </c>
      <c r="O36" s="1049"/>
      <c r="P36" s="859"/>
      <c r="Q36" s="22"/>
      <c r="R36" s="842">
        <v>8.5755566915174182</v>
      </c>
      <c r="S36" s="843">
        <v>6.6229258656819203</v>
      </c>
      <c r="T36" s="843">
        <v>1.9526308258354974</v>
      </c>
      <c r="U36" s="843">
        <v>109.93535349333023</v>
      </c>
      <c r="V36" s="843">
        <v>126.63598311613603</v>
      </c>
      <c r="W36" s="621">
        <v>6470618.1840575626</v>
      </c>
      <c r="X36" s="621">
        <v>39228600.253108248</v>
      </c>
      <c r="Y36" s="621">
        <v>36626024.860958725</v>
      </c>
      <c r="Z36" s="621">
        <v>48534585.25119476</v>
      </c>
      <c r="AA36" s="844"/>
    </row>
    <row r="37" spans="1:27" ht="18.600000000000001" customHeight="1">
      <c r="A37" s="7"/>
      <c r="B37" s="661" t="s">
        <v>713</v>
      </c>
      <c r="C37" s="860"/>
      <c r="D37" s="217"/>
      <c r="E37" s="858">
        <v>4946.0000000516193</v>
      </c>
      <c r="F37" s="784">
        <v>70455635.543956742</v>
      </c>
      <c r="G37" s="784">
        <v>60794679.042264536</v>
      </c>
      <c r="H37" s="784">
        <v>16356311.264399299</v>
      </c>
      <c r="I37" s="784">
        <v>15472590.719018511</v>
      </c>
      <c r="J37" s="784">
        <v>15138434.837579535</v>
      </c>
      <c r="K37" s="784">
        <v>42377713.62534342</v>
      </c>
      <c r="L37" s="784">
        <v>240058327.19252491</v>
      </c>
      <c r="M37" s="784">
        <v>26086420.598938718</v>
      </c>
      <c r="N37" s="7"/>
      <c r="O37" s="661" t="s">
        <v>713</v>
      </c>
      <c r="P37" s="860"/>
      <c r="Q37" s="22"/>
      <c r="R37" s="842">
        <v>13.049425794728094</v>
      </c>
      <c r="S37" s="843">
        <v>10.296495741203998</v>
      </c>
      <c r="T37" s="843">
        <v>2.7529300535241132</v>
      </c>
      <c r="U37" s="843">
        <v>117.17237826439083</v>
      </c>
      <c r="V37" s="843">
        <v>208.27820165749259</v>
      </c>
      <c r="W37" s="621">
        <v>10908539.534314308</v>
      </c>
      <c r="X37" s="621">
        <v>61037734.747403271</v>
      </c>
      <c r="Y37" s="621">
        <v>57280442.515500627</v>
      </c>
      <c r="Z37" s="621">
        <v>72617726.92367135</v>
      </c>
      <c r="AA37" s="844"/>
    </row>
    <row r="38" spans="1:27" ht="18.600000000000001" customHeight="1">
      <c r="A38" s="121"/>
      <c r="B38" s="121" t="s">
        <v>1150</v>
      </c>
      <c r="C38" s="838"/>
      <c r="D38" s="857"/>
      <c r="E38" s="858">
        <v>1492.000000031793</v>
      </c>
      <c r="F38" s="784">
        <v>47842997.063447118</v>
      </c>
      <c r="G38" s="784">
        <v>42753474.136830866</v>
      </c>
      <c r="H38" s="784">
        <v>10855010.662071688</v>
      </c>
      <c r="I38" s="784">
        <v>10161138.782143449</v>
      </c>
      <c r="J38" s="784">
        <v>9975001.3127485793</v>
      </c>
      <c r="K38" s="784">
        <v>29741056.446529675</v>
      </c>
      <c r="L38" s="784">
        <v>158473681.6296058</v>
      </c>
      <c r="M38" s="784">
        <v>22518773.799886379</v>
      </c>
      <c r="N38" s="121"/>
      <c r="O38" s="121" t="s">
        <v>1150</v>
      </c>
      <c r="P38" s="838"/>
      <c r="Q38" s="839"/>
      <c r="R38" s="842">
        <v>9.7309751411728875</v>
      </c>
      <c r="S38" s="843">
        <v>7.7938412627716627</v>
      </c>
      <c r="T38" s="843">
        <v>1.9371338784012211</v>
      </c>
      <c r="U38" s="843">
        <v>75.194335418706572</v>
      </c>
      <c r="V38" s="843">
        <v>209.52609022994142</v>
      </c>
      <c r="W38" s="621">
        <v>6770898.1782958545</v>
      </c>
      <c r="X38" s="621">
        <v>43710573.869410001</v>
      </c>
      <c r="Y38" s="621">
        <v>38894728.200261228</v>
      </c>
      <c r="Z38" s="621">
        <v>46621821.716013528</v>
      </c>
      <c r="AA38" s="844"/>
    </row>
    <row r="39" spans="1:27" ht="18.600000000000001" customHeight="1">
      <c r="A39" s="121"/>
      <c r="B39" s="121" t="s">
        <v>1151</v>
      </c>
      <c r="C39" s="838"/>
      <c r="D39" s="857"/>
      <c r="E39" s="858">
        <v>1019.9999999992461</v>
      </c>
      <c r="F39" s="784">
        <v>168050024.9218877</v>
      </c>
      <c r="G39" s="784">
        <v>150571226.73147172</v>
      </c>
      <c r="H39" s="784">
        <v>44320173.611153677</v>
      </c>
      <c r="I39" s="784">
        <v>42159387.689250953</v>
      </c>
      <c r="J39" s="784">
        <v>41194586.12786933</v>
      </c>
      <c r="K39" s="784">
        <v>123189479.82830942</v>
      </c>
      <c r="L39" s="784">
        <v>727851676.52622092</v>
      </c>
      <c r="M39" s="784">
        <v>68994247.5507759</v>
      </c>
      <c r="N39" s="121"/>
      <c r="O39" s="121" t="s">
        <v>1151</v>
      </c>
      <c r="P39" s="838"/>
      <c r="Q39" s="839"/>
      <c r="R39" s="842">
        <v>31.223380280179736</v>
      </c>
      <c r="S39" s="843">
        <v>24.634801253421802</v>
      </c>
      <c r="T39" s="843">
        <v>6.5885790267579321</v>
      </c>
      <c r="U39" s="843">
        <v>259.64759720146407</v>
      </c>
      <c r="V39" s="843">
        <v>443.46871391377357</v>
      </c>
      <c r="W39" s="621">
        <v>29751052.837903969</v>
      </c>
      <c r="X39" s="621">
        <v>148593440.98076329</v>
      </c>
      <c r="Y39" s="621">
        <v>143698342.83479747</v>
      </c>
      <c r="Z39" s="621">
        <v>176431827.17764482</v>
      </c>
      <c r="AA39" s="844"/>
    </row>
    <row r="40" spans="1:27" ht="18.600000000000001" customHeight="1">
      <c r="A40" s="121"/>
      <c r="B40" s="121" t="s">
        <v>1152</v>
      </c>
      <c r="C40" s="838"/>
      <c r="D40" s="857"/>
      <c r="E40" s="858">
        <v>1216.0000000707414</v>
      </c>
      <c r="F40" s="784">
        <v>45529269.816055067</v>
      </c>
      <c r="G40" s="784">
        <v>35810515.048639119</v>
      </c>
      <c r="H40" s="784">
        <v>8251332.5626741983</v>
      </c>
      <c r="I40" s="784">
        <v>7713183.4753745208</v>
      </c>
      <c r="J40" s="784">
        <v>7509031.5985482736</v>
      </c>
      <c r="K40" s="784">
        <v>19309815.994934674</v>
      </c>
      <c r="L40" s="784">
        <v>107920211.47166216</v>
      </c>
      <c r="M40" s="784">
        <v>12895942.440157043</v>
      </c>
      <c r="N40" s="121"/>
      <c r="O40" s="121" t="s">
        <v>1152</v>
      </c>
      <c r="P40" s="838"/>
      <c r="Q40" s="839"/>
      <c r="R40" s="842">
        <v>7.1911127977274587</v>
      </c>
      <c r="S40" s="843">
        <v>5.5236051364325265</v>
      </c>
      <c r="T40" s="843">
        <v>1.6675076612949333</v>
      </c>
      <c r="U40" s="843">
        <v>97.407409866691239</v>
      </c>
      <c r="V40" s="843">
        <v>137.02060044354536</v>
      </c>
      <c r="W40" s="621">
        <v>5213782.8969555544</v>
      </c>
      <c r="X40" s="621">
        <v>37293778.365028173</v>
      </c>
      <c r="Y40" s="621">
        <v>33342572.203977987</v>
      </c>
      <c r="Z40" s="621">
        <v>49752097.906105705</v>
      </c>
      <c r="AA40" s="844"/>
    </row>
    <row r="41" spans="1:27" ht="18.600000000000001" customHeight="1">
      <c r="A41" s="121"/>
      <c r="B41" s="121" t="s">
        <v>1153</v>
      </c>
      <c r="C41" s="838"/>
      <c r="D41" s="857"/>
      <c r="E41" s="858">
        <v>1217.9999999498373</v>
      </c>
      <c r="F41" s="784">
        <v>41311333.551882163</v>
      </c>
      <c r="G41" s="784">
        <v>32655222.961116318</v>
      </c>
      <c r="H41" s="784">
        <v>7768835.900375979</v>
      </c>
      <c r="I41" s="784">
        <v>7377018.1318127224</v>
      </c>
      <c r="J41" s="784">
        <v>7259882.1626555622</v>
      </c>
      <c r="K41" s="784">
        <v>13212241.131889531</v>
      </c>
      <c r="L41" s="784">
        <v>63420415.517256618</v>
      </c>
      <c r="M41" s="784">
        <v>7692797.4253319763</v>
      </c>
      <c r="N41" s="121"/>
      <c r="O41" s="121" t="s">
        <v>1153</v>
      </c>
      <c r="P41" s="838"/>
      <c r="Q41" s="839"/>
      <c r="R41" s="842">
        <v>7.7435172598874074</v>
      </c>
      <c r="S41" s="843">
        <v>6.1197501213185328</v>
      </c>
      <c r="T41" s="843">
        <v>1.6237671385688746</v>
      </c>
      <c r="U41" s="843">
        <v>69.012048364532902</v>
      </c>
      <c r="V41" s="843">
        <v>80.932611200555272</v>
      </c>
      <c r="W41" s="621">
        <v>5882941.3445301577</v>
      </c>
      <c r="X41" s="621">
        <v>32645250.867090322</v>
      </c>
      <c r="Y41" s="621">
        <v>31331081.047936898</v>
      </c>
      <c r="Z41" s="621">
        <v>40351810.008265853</v>
      </c>
      <c r="AA41" s="844"/>
    </row>
    <row r="42" spans="1:27" ht="18.600000000000001" customHeight="1">
      <c r="A42" s="121"/>
      <c r="B42" s="661" t="s">
        <v>714</v>
      </c>
      <c r="C42" s="838"/>
      <c r="D42" s="857"/>
      <c r="E42" s="858">
        <v>4607.999999930139</v>
      </c>
      <c r="F42" s="784">
        <v>35944438.07577046</v>
      </c>
      <c r="G42" s="784">
        <v>28050985.760607239</v>
      </c>
      <c r="H42" s="784">
        <v>6563521.9978005011</v>
      </c>
      <c r="I42" s="784">
        <v>6162741.1400208902</v>
      </c>
      <c r="J42" s="784">
        <v>6034166.6414828934</v>
      </c>
      <c r="K42" s="784">
        <v>13317950.970708752</v>
      </c>
      <c r="L42" s="784">
        <v>60840681.147487924</v>
      </c>
      <c r="M42" s="784">
        <v>9844908.692148827</v>
      </c>
      <c r="N42" s="121"/>
      <c r="O42" s="661" t="s">
        <v>714</v>
      </c>
      <c r="P42" s="838"/>
      <c r="Q42" s="839"/>
      <c r="R42" s="842">
        <v>5.9730977450743747</v>
      </c>
      <c r="S42" s="843">
        <v>4.4290791193281054</v>
      </c>
      <c r="T42" s="843">
        <v>1.5440186257462725</v>
      </c>
      <c r="U42" s="843">
        <v>60.323724028799596</v>
      </c>
      <c r="V42" s="843">
        <v>72.915555969296264</v>
      </c>
      <c r="W42" s="621">
        <v>4282274.944081177</v>
      </c>
      <c r="X42" s="621">
        <v>28083908.270844452</v>
      </c>
      <c r="Y42" s="621">
        <v>26356880.531347279</v>
      </c>
      <c r="Z42" s="621">
        <v>36434479.40591722</v>
      </c>
      <c r="AA42" s="844"/>
    </row>
    <row r="43" spans="1:27" s="845" customFormat="1" ht="18.600000000000001" customHeight="1">
      <c r="A43" s="121"/>
      <c r="B43" s="121" t="s">
        <v>1136</v>
      </c>
      <c r="C43" s="838"/>
      <c r="D43" s="857"/>
      <c r="E43" s="858">
        <v>2229.9999999700453</v>
      </c>
      <c r="F43" s="784">
        <v>50767766.129148096</v>
      </c>
      <c r="G43" s="784">
        <v>38677767.41916351</v>
      </c>
      <c r="H43" s="784">
        <v>10074319.676355697</v>
      </c>
      <c r="I43" s="784">
        <v>9646626.009790184</v>
      </c>
      <c r="J43" s="784">
        <v>9475102.4812428337</v>
      </c>
      <c r="K43" s="784">
        <v>19437467.342874199</v>
      </c>
      <c r="L43" s="784">
        <v>93998377.182922497</v>
      </c>
      <c r="M43" s="784">
        <v>13955248.339787791</v>
      </c>
      <c r="N43" s="121"/>
      <c r="O43" s="121" t="s">
        <v>1136</v>
      </c>
      <c r="P43" s="838"/>
      <c r="Q43" s="839"/>
      <c r="R43" s="842">
        <v>7.8304172511723422</v>
      </c>
      <c r="S43" s="843">
        <v>5.7644891774230498</v>
      </c>
      <c r="T43" s="843">
        <v>2.0659280737492889</v>
      </c>
      <c r="U43" s="843">
        <v>64.54316095263998</v>
      </c>
      <c r="V43" s="843">
        <v>92.51253060330464</v>
      </c>
      <c r="W43" s="621">
        <v>6851705.6933933739</v>
      </c>
      <c r="X43" s="621">
        <v>40477794.810349792</v>
      </c>
      <c r="Y43" s="621">
        <v>37078598.157277927</v>
      </c>
      <c r="Z43" s="621">
        <v>50478983.322260059</v>
      </c>
      <c r="AA43" s="844"/>
    </row>
    <row r="44" spans="1:27" ht="18.600000000000001" customHeight="1">
      <c r="A44" s="121"/>
      <c r="B44" s="121" t="s">
        <v>1137</v>
      </c>
      <c r="C44" s="838"/>
      <c r="D44" s="857"/>
      <c r="E44" s="858">
        <v>2377.999999960105</v>
      </c>
      <c r="F44" s="784">
        <v>22043672.07108463</v>
      </c>
      <c r="G44" s="784">
        <v>18085584.96217997</v>
      </c>
      <c r="H44" s="784">
        <v>3271226.4455699171</v>
      </c>
      <c r="I44" s="784">
        <v>2895683.4194104658</v>
      </c>
      <c r="J44" s="784">
        <v>2807384.9246240263</v>
      </c>
      <c r="K44" s="784">
        <v>7579296.00436108</v>
      </c>
      <c r="L44" s="784">
        <v>29746626.412724733</v>
      </c>
      <c r="M44" s="784">
        <v>5990384.9687402286</v>
      </c>
      <c r="N44" s="121"/>
      <c r="O44" s="121" t="s">
        <v>1137</v>
      </c>
      <c r="P44" s="838"/>
      <c r="Q44" s="839"/>
      <c r="R44" s="842">
        <v>4.2313725564232474</v>
      </c>
      <c r="S44" s="843">
        <v>3.1767812095039898</v>
      </c>
      <c r="T44" s="843">
        <v>1.0545913469192614</v>
      </c>
      <c r="U44" s="843">
        <v>56.3668929353613</v>
      </c>
      <c r="V44" s="843">
        <v>54.538241657275243</v>
      </c>
      <c r="W44" s="621">
        <v>1872758.3036331448</v>
      </c>
      <c r="X44" s="621">
        <v>16461382.205583883</v>
      </c>
      <c r="Y44" s="621">
        <v>16302452.311874783</v>
      </c>
      <c r="Z44" s="621">
        <v>23264065.724861924</v>
      </c>
      <c r="AA44" s="844"/>
    </row>
    <row r="45" spans="1:27" ht="18.600000000000001" customHeight="1">
      <c r="A45" s="121"/>
      <c r="B45" s="661" t="s">
        <v>715</v>
      </c>
      <c r="C45" s="838"/>
      <c r="D45" s="857"/>
      <c r="E45" s="858">
        <v>4815.9999999663351</v>
      </c>
      <c r="F45" s="784">
        <v>38967593.652113549</v>
      </c>
      <c r="G45" s="784">
        <v>30428651.328781653</v>
      </c>
      <c r="H45" s="784">
        <v>7103862.4793987833</v>
      </c>
      <c r="I45" s="784">
        <v>6575363.0118825091</v>
      </c>
      <c r="J45" s="784">
        <v>6444362.800089648</v>
      </c>
      <c r="K45" s="784">
        <v>14936090.958765229</v>
      </c>
      <c r="L45" s="784">
        <v>88308265.30111897</v>
      </c>
      <c r="M45" s="784">
        <v>10299379.754245505</v>
      </c>
      <c r="N45" s="121"/>
      <c r="O45" s="661" t="s">
        <v>715</v>
      </c>
      <c r="P45" s="838"/>
      <c r="Q45" s="839"/>
      <c r="R45" s="842">
        <v>6.8821935186311487</v>
      </c>
      <c r="S45" s="843">
        <v>5.2363626954821436</v>
      </c>
      <c r="T45" s="843">
        <v>1.6458308231490066</v>
      </c>
      <c r="U45" s="843">
        <v>156.99795585281549</v>
      </c>
      <c r="V45" s="843">
        <v>104.79387527914716</v>
      </c>
      <c r="W45" s="621">
        <v>4599244.7130584363</v>
      </c>
      <c r="X45" s="621">
        <v>30645199.162418459</v>
      </c>
      <c r="Y45" s="621">
        <v>28434291.110364452</v>
      </c>
      <c r="Z45" s="621">
        <v>39468758.446904749</v>
      </c>
      <c r="AA45" s="844"/>
    </row>
    <row r="46" spans="1:27" ht="18.600000000000001" customHeight="1">
      <c r="A46" s="121"/>
      <c r="B46" s="121" t="s">
        <v>1138</v>
      </c>
      <c r="C46" s="859"/>
      <c r="D46" s="217"/>
      <c r="E46" s="858">
        <v>1355.9999999543591</v>
      </c>
      <c r="F46" s="784">
        <v>35154362.611406922</v>
      </c>
      <c r="G46" s="784">
        <v>27863951.113394886</v>
      </c>
      <c r="H46" s="784">
        <v>6189794.9810148645</v>
      </c>
      <c r="I46" s="784">
        <v>5749104.2177406736</v>
      </c>
      <c r="J46" s="784">
        <v>5645333.2799468134</v>
      </c>
      <c r="K46" s="784">
        <v>12290300.624240266</v>
      </c>
      <c r="L46" s="784">
        <v>67768679.033774704</v>
      </c>
      <c r="M46" s="784">
        <v>8207388.9607898174</v>
      </c>
      <c r="N46" s="121"/>
      <c r="O46" s="121" t="s">
        <v>1138</v>
      </c>
      <c r="P46" s="859"/>
      <c r="Q46" s="22"/>
      <c r="R46" s="842">
        <v>6.0086109318153564</v>
      </c>
      <c r="S46" s="843">
        <v>4.5669765491110645</v>
      </c>
      <c r="T46" s="843">
        <v>1.4416343827042923</v>
      </c>
      <c r="U46" s="843">
        <v>70.087366219578541</v>
      </c>
      <c r="V46" s="843">
        <v>86.693299377587252</v>
      </c>
      <c r="W46" s="621">
        <v>4095955.0526095782</v>
      </c>
      <c r="X46" s="621">
        <v>28362068.659738276</v>
      </c>
      <c r="Y46" s="621">
        <v>26023132.648404922</v>
      </c>
      <c r="Z46" s="621">
        <v>39692175.246556327</v>
      </c>
      <c r="AA46" s="844"/>
    </row>
    <row r="47" spans="1:27" ht="18.600000000000001" customHeight="1">
      <c r="A47" s="121"/>
      <c r="B47" s="121" t="s">
        <v>1139</v>
      </c>
      <c r="C47" s="859"/>
      <c r="D47" s="217"/>
      <c r="E47" s="858">
        <v>1871.0000000228572</v>
      </c>
      <c r="F47" s="784">
        <v>55316855.84361501</v>
      </c>
      <c r="G47" s="784">
        <v>41778517.716410406</v>
      </c>
      <c r="H47" s="784">
        <v>9320438.5054961219</v>
      </c>
      <c r="I47" s="784">
        <v>8562924.9362147078</v>
      </c>
      <c r="J47" s="784">
        <v>8371687.3831645194</v>
      </c>
      <c r="K47" s="784">
        <v>21834878.7430011</v>
      </c>
      <c r="L47" s="784">
        <v>144771674.29780549</v>
      </c>
      <c r="M47" s="784">
        <v>15985776.923752863</v>
      </c>
      <c r="N47" s="121"/>
      <c r="O47" s="121" t="s">
        <v>1139</v>
      </c>
      <c r="P47" s="859"/>
      <c r="Q47" s="22"/>
      <c r="R47" s="842">
        <v>8.9815550134858295</v>
      </c>
      <c r="S47" s="843">
        <v>6.8715890870934082</v>
      </c>
      <c r="T47" s="843">
        <v>2.1099659263924186</v>
      </c>
      <c r="U47" s="843">
        <v>257.74906792701114</v>
      </c>
      <c r="V47" s="843">
        <v>125.39220702245856</v>
      </c>
      <c r="W47" s="621">
        <v>6657132.5439077057</v>
      </c>
      <c r="X47" s="621">
        <v>42455581.61441496</v>
      </c>
      <c r="Y47" s="621">
        <v>39976538.294768572</v>
      </c>
      <c r="Z47" s="621">
        <v>53797520.273057505</v>
      </c>
      <c r="AA47" s="844"/>
    </row>
    <row r="48" spans="1:27" ht="18.600000000000001" customHeight="1">
      <c r="A48" s="121"/>
      <c r="B48" s="121" t="s">
        <v>1140</v>
      </c>
      <c r="C48" s="859"/>
      <c r="D48" s="217"/>
      <c r="E48" s="858">
        <v>1588.999999989127</v>
      </c>
      <c r="F48" s="784">
        <v>22970911.292250007</v>
      </c>
      <c r="G48" s="784">
        <v>19253153.204371728</v>
      </c>
      <c r="H48" s="784">
        <v>5273945.4138658186</v>
      </c>
      <c r="I48" s="784">
        <v>4940170.1637577852</v>
      </c>
      <c r="J48" s="784">
        <v>4856861.0595501708</v>
      </c>
      <c r="K48" s="784">
        <v>9070804.457171984</v>
      </c>
      <c r="L48" s="784">
        <v>39352092.074534677</v>
      </c>
      <c r="M48" s="784">
        <v>5389052.7633699421</v>
      </c>
      <c r="N48" s="121"/>
      <c r="O48" s="121" t="s">
        <v>1140</v>
      </c>
      <c r="P48" s="859"/>
      <c r="Q48" s="22"/>
      <c r="R48" s="842">
        <v>5.1557445763671232</v>
      </c>
      <c r="S48" s="843">
        <v>3.8821644800585018</v>
      </c>
      <c r="T48" s="843">
        <v>1.2735800963086215</v>
      </c>
      <c r="U48" s="843">
        <v>112.53315336388862</v>
      </c>
      <c r="V48" s="843">
        <v>95.986387695374944</v>
      </c>
      <c r="W48" s="621">
        <v>2605634.0446870881</v>
      </c>
      <c r="X48" s="621">
        <v>18687174.866285186</v>
      </c>
      <c r="Y48" s="621">
        <v>16901242.89884612</v>
      </c>
      <c r="Z48" s="621">
        <v>22406413.225027785</v>
      </c>
      <c r="AA48" s="844"/>
    </row>
    <row r="49" spans="1:27" ht="18.600000000000001" customHeight="1">
      <c r="A49" s="121"/>
      <c r="B49" s="661" t="s">
        <v>716</v>
      </c>
      <c r="C49" s="859"/>
      <c r="D49" s="217"/>
      <c r="E49" s="858">
        <v>743.99999995456085</v>
      </c>
      <c r="F49" s="784">
        <v>19223519.888826746</v>
      </c>
      <c r="G49" s="784">
        <v>18266762.513717759</v>
      </c>
      <c r="H49" s="784">
        <v>4535853.7140894411</v>
      </c>
      <c r="I49" s="784">
        <v>4171286.1475862898</v>
      </c>
      <c r="J49" s="784">
        <v>4019223.3565752995</v>
      </c>
      <c r="K49" s="784">
        <v>6183936.7113140468</v>
      </c>
      <c r="L49" s="784">
        <v>23018708.381173287</v>
      </c>
      <c r="M49" s="784">
        <v>4642510.3278311146</v>
      </c>
      <c r="N49" s="121"/>
      <c r="O49" s="661" t="s">
        <v>716</v>
      </c>
      <c r="P49" s="859"/>
      <c r="Q49" s="22"/>
      <c r="R49" s="842">
        <v>5.9137438968391161</v>
      </c>
      <c r="S49" s="843">
        <v>4.7646697233090389</v>
      </c>
      <c r="T49" s="843">
        <v>1.149074173530078</v>
      </c>
      <c r="U49" s="843">
        <v>64.454938288072952</v>
      </c>
      <c r="V49" s="843">
        <v>57.997416877170245</v>
      </c>
      <c r="W49" s="621">
        <v>2635216.6882966696</v>
      </c>
      <c r="X49" s="621">
        <v>18831316.778823104</v>
      </c>
      <c r="Y49" s="621">
        <v>15947069.338579457</v>
      </c>
      <c r="Z49" s="621">
        <v>22060245.074894678</v>
      </c>
      <c r="AA49" s="844"/>
    </row>
    <row r="50" spans="1:27" ht="18.600000000000001" customHeight="1">
      <c r="A50" s="1049" t="s">
        <v>717</v>
      </c>
      <c r="B50" s="1049"/>
      <c r="C50" s="859"/>
      <c r="D50" s="217"/>
      <c r="E50" s="858">
        <v>372.99999995399594</v>
      </c>
      <c r="F50" s="784">
        <v>15988311.124779757</v>
      </c>
      <c r="G50" s="784">
        <v>15074614.663615244</v>
      </c>
      <c r="H50" s="784">
        <v>3680127.5420852373</v>
      </c>
      <c r="I50" s="784">
        <v>3010544.5991705996</v>
      </c>
      <c r="J50" s="784">
        <v>2978940.2216385636</v>
      </c>
      <c r="K50" s="784">
        <v>6657346.9739373699</v>
      </c>
      <c r="L50" s="784">
        <v>24970323.369412217</v>
      </c>
      <c r="M50" s="784">
        <v>5780003.1182475826</v>
      </c>
      <c r="N50" s="1049" t="s">
        <v>717</v>
      </c>
      <c r="O50" s="1049"/>
      <c r="P50" s="859"/>
      <c r="Q50" s="22"/>
      <c r="R50" s="842">
        <v>4.3745029682534851</v>
      </c>
      <c r="S50" s="843">
        <v>3.3874425963032522</v>
      </c>
      <c r="T50" s="843">
        <v>0.98706037195023455</v>
      </c>
      <c r="U50" s="843">
        <v>56.461503822203831</v>
      </c>
      <c r="V50" s="843">
        <v>99.391567648513387</v>
      </c>
      <c r="W50" s="621">
        <v>2164909.2038201746</v>
      </c>
      <c r="X50" s="621">
        <v>14523010.891876597</v>
      </c>
      <c r="Y50" s="621">
        <v>14335323.075896222</v>
      </c>
      <c r="Z50" s="621">
        <v>16831445.155562509</v>
      </c>
      <c r="AA50" s="844"/>
    </row>
    <row r="51" spans="1:27" ht="18.600000000000001" customHeight="1">
      <c r="A51" s="1206" t="s">
        <v>152</v>
      </c>
      <c r="B51" s="1206"/>
      <c r="C51" s="1206"/>
      <c r="D51" s="857"/>
      <c r="E51" s="858"/>
      <c r="F51" s="784"/>
      <c r="G51" s="784"/>
      <c r="H51" s="784"/>
      <c r="I51" s="784"/>
      <c r="J51" s="784"/>
      <c r="K51" s="784"/>
      <c r="L51" s="784"/>
      <c r="M51" s="784"/>
      <c r="N51" s="1045" t="s">
        <v>152</v>
      </c>
      <c r="O51" s="1045"/>
      <c r="P51" s="1045"/>
      <c r="Q51" s="839"/>
      <c r="R51" s="842"/>
      <c r="S51" s="843"/>
      <c r="T51" s="843"/>
      <c r="U51" s="843"/>
      <c r="V51" s="843"/>
      <c r="W51" s="621"/>
      <c r="X51" s="621"/>
      <c r="Y51" s="621"/>
      <c r="Z51" s="621"/>
      <c r="AA51" s="844"/>
    </row>
    <row r="52" spans="1:27" ht="18.600000000000001" customHeight="1">
      <c r="A52" s="1203" t="s">
        <v>30</v>
      </c>
      <c r="B52" s="1203" t="s">
        <v>30</v>
      </c>
      <c r="C52" s="647"/>
      <c r="D52" s="857"/>
      <c r="E52" s="858">
        <v>5399.0975168316681</v>
      </c>
      <c r="F52" s="784">
        <v>69318149.59188503</v>
      </c>
      <c r="G52" s="784">
        <v>58098229.546196535</v>
      </c>
      <c r="H52" s="784">
        <v>13420659.702222796</v>
      </c>
      <c r="I52" s="784">
        <v>12429279.335585477</v>
      </c>
      <c r="J52" s="784">
        <v>12163789.42424787</v>
      </c>
      <c r="K52" s="784">
        <v>29835906.182651877</v>
      </c>
      <c r="L52" s="784">
        <v>165367669.51524913</v>
      </c>
      <c r="M52" s="784">
        <v>18554498.056215234</v>
      </c>
      <c r="N52" s="1049" t="s">
        <v>718</v>
      </c>
      <c r="O52" s="1049" t="s">
        <v>718</v>
      </c>
      <c r="P52" s="647"/>
      <c r="Q52" s="839"/>
      <c r="R52" s="842">
        <v>11.535923131549856</v>
      </c>
      <c r="S52" s="843">
        <v>8.8893498348528279</v>
      </c>
      <c r="T52" s="843">
        <v>2.6465732966970283</v>
      </c>
      <c r="U52" s="843">
        <v>188.40384742153756</v>
      </c>
      <c r="V52" s="843">
        <v>166.73798833382835</v>
      </c>
      <c r="W52" s="621">
        <v>8855631.4069757462</v>
      </c>
      <c r="X52" s="621">
        <v>57391087.777303196</v>
      </c>
      <c r="Y52" s="621">
        <v>55205579.212072894</v>
      </c>
      <c r="Z52" s="621">
        <v>70673039.869286761</v>
      </c>
      <c r="AA52" s="844"/>
    </row>
    <row r="53" spans="1:27" s="845" customFormat="1" ht="18.600000000000001" customHeight="1">
      <c r="A53" s="674"/>
      <c r="B53" s="674" t="s">
        <v>31</v>
      </c>
      <c r="C53" s="661"/>
      <c r="D53" s="857"/>
      <c r="E53" s="858">
        <v>3744.1589521779115</v>
      </c>
      <c r="F53" s="784">
        <v>43996742.565031156</v>
      </c>
      <c r="G53" s="784">
        <v>37209270.639126152</v>
      </c>
      <c r="H53" s="784">
        <v>8584050.3924729452</v>
      </c>
      <c r="I53" s="784">
        <v>7787470.7656627567</v>
      </c>
      <c r="J53" s="784">
        <v>7622573.0567127913</v>
      </c>
      <c r="K53" s="784">
        <v>17492930.003879312</v>
      </c>
      <c r="L53" s="784">
        <v>90308298.098802313</v>
      </c>
      <c r="M53" s="784">
        <v>14317032.974702151</v>
      </c>
      <c r="N53" s="661"/>
      <c r="O53" s="661" t="s">
        <v>719</v>
      </c>
      <c r="P53" s="661"/>
      <c r="Q53" s="839"/>
      <c r="R53" s="842">
        <v>8.469633215207395</v>
      </c>
      <c r="S53" s="843">
        <v>6.511697011768085</v>
      </c>
      <c r="T53" s="843">
        <v>1.9579362034393142</v>
      </c>
      <c r="U53" s="843">
        <v>89.097074601006568</v>
      </c>
      <c r="V53" s="843">
        <v>103.89642090990074</v>
      </c>
      <c r="W53" s="621">
        <v>5732890.2653961759</v>
      </c>
      <c r="X53" s="621">
        <v>36896192.826472014</v>
      </c>
      <c r="Y53" s="621">
        <v>35519268.21439784</v>
      </c>
      <c r="Z53" s="621">
        <v>46398853.700713605</v>
      </c>
      <c r="AA53" s="844"/>
    </row>
    <row r="54" spans="1:27" ht="18.600000000000001" customHeight="1">
      <c r="A54" s="674"/>
      <c r="B54" s="674" t="s">
        <v>32</v>
      </c>
      <c r="C54" s="661"/>
      <c r="D54" s="857"/>
      <c r="E54" s="858">
        <v>1069.1628777571552</v>
      </c>
      <c r="F54" s="621">
        <v>96673115.521306649</v>
      </c>
      <c r="G54" s="784">
        <v>78202422.806908369</v>
      </c>
      <c r="H54" s="784">
        <v>18078341.20767118</v>
      </c>
      <c r="I54" s="784">
        <v>16654450.628030086</v>
      </c>
      <c r="J54" s="784">
        <v>16285308.033871168</v>
      </c>
      <c r="K54" s="784">
        <v>54058734.57241936</v>
      </c>
      <c r="L54" s="784">
        <v>272340719.94569558</v>
      </c>
      <c r="M54" s="784">
        <v>25532955.917583235</v>
      </c>
      <c r="N54" s="661"/>
      <c r="O54" s="661" t="s">
        <v>720</v>
      </c>
      <c r="P54" s="661"/>
      <c r="Q54" s="839"/>
      <c r="R54" s="842">
        <v>16.428166967396884</v>
      </c>
      <c r="S54" s="843">
        <v>12.64299386772011</v>
      </c>
      <c r="T54" s="843">
        <v>3.7851730996767663</v>
      </c>
      <c r="U54" s="843">
        <v>155.56702820992984</v>
      </c>
      <c r="V54" s="843">
        <v>156.55684615500709</v>
      </c>
      <c r="W54" s="621">
        <v>12287487.557396224</v>
      </c>
      <c r="X54" s="621">
        <v>78811346.568024948</v>
      </c>
      <c r="Y54" s="621">
        <v>74484230.322496623</v>
      </c>
      <c r="Z54" s="621">
        <v>98116491.675844401</v>
      </c>
      <c r="AA54" s="844"/>
    </row>
    <row r="55" spans="1:27" ht="18.600000000000001" customHeight="1">
      <c r="A55" s="674"/>
      <c r="B55" s="674" t="s">
        <v>33</v>
      </c>
      <c r="C55" s="661"/>
      <c r="D55" s="857"/>
      <c r="E55" s="858">
        <v>585.7756868966062</v>
      </c>
      <c r="F55" s="621">
        <v>181238907.27068213</v>
      </c>
      <c r="G55" s="784">
        <v>154921854.42632249</v>
      </c>
      <c r="H55" s="784">
        <v>35834041.098782562</v>
      </c>
      <c r="I55" s="784">
        <v>34386955.458110467</v>
      </c>
      <c r="J55" s="784">
        <v>33667688.443382204</v>
      </c>
      <c r="K55" s="784">
        <v>64517980.399970241</v>
      </c>
      <c r="L55" s="784">
        <v>449883750.87742436</v>
      </c>
      <c r="M55" s="784">
        <v>32902370.31880144</v>
      </c>
      <c r="N55" s="661"/>
      <c r="O55" s="661" t="s">
        <v>721</v>
      </c>
      <c r="P55" s="661"/>
      <c r="Q55" s="839"/>
      <c r="R55" s="842">
        <v>22.205658120270332</v>
      </c>
      <c r="S55" s="843">
        <v>17.235638961957484</v>
      </c>
      <c r="T55" s="843">
        <v>4.9700191583128426</v>
      </c>
      <c r="U55" s="843">
        <v>883.08657272964513</v>
      </c>
      <c r="V55" s="843">
        <v>586.99120473849916</v>
      </c>
      <c r="W55" s="621">
        <v>22551703.439687748</v>
      </c>
      <c r="X55" s="621">
        <v>149293841.81327146</v>
      </c>
      <c r="Y55" s="621">
        <v>145848910.17397806</v>
      </c>
      <c r="Z55" s="621">
        <v>175738669.7981554</v>
      </c>
      <c r="AA55" s="844"/>
    </row>
    <row r="56" spans="1:27" ht="18.600000000000001" customHeight="1" thickBot="1">
      <c r="A56" s="1207" t="s">
        <v>34</v>
      </c>
      <c r="B56" s="1207"/>
      <c r="C56" s="662"/>
      <c r="D56" s="861"/>
      <c r="E56" s="862">
        <v>10087.902483024985</v>
      </c>
      <c r="F56" s="623">
        <v>34475349.576334715</v>
      </c>
      <c r="G56" s="623">
        <v>27957160.16338215</v>
      </c>
      <c r="H56" s="623">
        <v>7696658.3464458194</v>
      </c>
      <c r="I56" s="623">
        <v>7306947.3154692249</v>
      </c>
      <c r="J56" s="623">
        <v>7151551.2329067057</v>
      </c>
      <c r="K56" s="623">
        <v>18725257.940462213</v>
      </c>
      <c r="L56" s="623">
        <v>101763337.6463353</v>
      </c>
      <c r="M56" s="623">
        <v>12829526.565654133</v>
      </c>
      <c r="N56" s="1050" t="s">
        <v>722</v>
      </c>
      <c r="O56" s="1050"/>
      <c r="P56" s="662"/>
      <c r="Q56" s="863"/>
      <c r="R56" s="847">
        <v>6.8358194008956081</v>
      </c>
      <c r="S56" s="848">
        <v>5.2902921188758754</v>
      </c>
      <c r="T56" s="848">
        <v>1.5455272820197432</v>
      </c>
      <c r="U56" s="848">
        <v>65.961415661493021</v>
      </c>
      <c r="V56" s="848">
        <v>104.16582104424728</v>
      </c>
      <c r="W56" s="623">
        <v>5034943.2810468152</v>
      </c>
      <c r="X56" s="623">
        <v>28594454.423240881</v>
      </c>
      <c r="Y56" s="623">
        <v>25857953.132615894</v>
      </c>
      <c r="Z56" s="623">
        <v>35513746.991678067</v>
      </c>
      <c r="AA56" s="844"/>
    </row>
    <row r="57" spans="1:27" s="104" customFormat="1" ht="12.6" customHeight="1">
      <c r="A57" s="200" t="s">
        <v>584</v>
      </c>
      <c r="B57" s="201"/>
      <c r="C57" s="201"/>
      <c r="D57" s="202"/>
      <c r="E57" s="201"/>
      <c r="F57" s="201"/>
      <c r="G57" s="201"/>
      <c r="H57" s="201"/>
      <c r="I57" s="203"/>
      <c r="N57" s="200" t="s">
        <v>1007</v>
      </c>
      <c r="O57" s="204"/>
      <c r="P57" s="205"/>
      <c r="Q57" s="205"/>
      <c r="R57" s="205"/>
      <c r="S57" s="205"/>
      <c r="T57" s="205"/>
      <c r="U57" s="105"/>
      <c r="V57" s="105"/>
      <c r="W57" s="1046"/>
      <c r="X57" s="1046"/>
      <c r="Y57" s="1046"/>
      <c r="Z57" s="1046"/>
    </row>
    <row r="58" spans="1:27" s="104" customFormat="1" ht="12.6" customHeight="1">
      <c r="A58" s="200" t="s">
        <v>585</v>
      </c>
      <c r="B58" s="201"/>
      <c r="C58" s="201"/>
      <c r="D58" s="202"/>
      <c r="E58" s="201"/>
      <c r="F58" s="201"/>
      <c r="G58" s="201"/>
      <c r="H58" s="201"/>
      <c r="I58" s="201"/>
      <c r="N58" s="200" t="s">
        <v>1008</v>
      </c>
      <c r="O58" s="105"/>
      <c r="P58" s="105"/>
      <c r="Q58" s="105"/>
      <c r="R58" s="105"/>
      <c r="S58" s="105"/>
      <c r="T58" s="105"/>
      <c r="U58" s="105"/>
      <c r="V58" s="105"/>
      <c r="W58" s="1047"/>
      <c r="X58" s="1047"/>
      <c r="Y58" s="1047"/>
      <c r="Z58" s="1047"/>
    </row>
    <row r="59" spans="1:27" s="104" customFormat="1" ht="12.6" customHeight="1">
      <c r="A59" s="200" t="s">
        <v>586</v>
      </c>
      <c r="B59" s="201"/>
      <c r="C59" s="201"/>
      <c r="D59" s="202"/>
      <c r="E59" s="201"/>
      <c r="F59" s="201"/>
      <c r="G59" s="201"/>
      <c r="H59" s="201"/>
      <c r="I59" s="201"/>
      <c r="N59" s="14"/>
      <c r="O59" s="105"/>
      <c r="P59" s="105"/>
      <c r="Q59" s="105"/>
      <c r="R59" s="105"/>
      <c r="S59" s="105"/>
      <c r="T59" s="105"/>
      <c r="U59" s="105"/>
      <c r="V59" s="105"/>
      <c r="W59" s="1047"/>
      <c r="X59" s="1047"/>
      <c r="Y59" s="1047"/>
      <c r="Z59" s="1047"/>
    </row>
    <row r="60" spans="1:27" s="104" customFormat="1" ht="12.6" customHeight="1">
      <c r="A60" s="200" t="s">
        <v>587</v>
      </c>
      <c r="B60" s="201"/>
      <c r="C60" s="201"/>
      <c r="D60" s="202"/>
      <c r="E60" s="201"/>
      <c r="F60" s="201"/>
      <c r="G60" s="201"/>
      <c r="H60" s="201"/>
      <c r="I60" s="201"/>
      <c r="N60" s="14"/>
      <c r="O60" s="105"/>
      <c r="P60" s="105"/>
      <c r="Q60" s="105"/>
      <c r="R60" s="105"/>
      <c r="S60" s="105"/>
      <c r="T60" s="105"/>
      <c r="U60" s="105"/>
      <c r="V60" s="105"/>
      <c r="W60" s="1047"/>
      <c r="X60" s="1047"/>
      <c r="Y60" s="1047"/>
      <c r="Z60" s="1047"/>
    </row>
    <row r="61" spans="1:27" ht="26.1" customHeight="1">
      <c r="E61" s="845"/>
    </row>
    <row r="62" spans="1:27" ht="26.1" customHeight="1">
      <c r="E62" s="845"/>
    </row>
    <row r="63" spans="1:27" ht="26.1" customHeight="1">
      <c r="E63" s="845"/>
    </row>
    <row r="64" spans="1:27" ht="26.1" customHeight="1">
      <c r="B64" s="864" t="s">
        <v>1270</v>
      </c>
      <c r="E64" s="845">
        <f>E40+E41</f>
        <v>2434.0000000205787</v>
      </c>
      <c r="F64" s="845">
        <f t="shared" ref="F64:M64" si="0">F40+F41</f>
        <v>86840603.367937237</v>
      </c>
      <c r="G64" s="845">
        <f t="shared" si="0"/>
        <v>68465738.009755433</v>
      </c>
      <c r="H64" s="845">
        <f t="shared" si="0"/>
        <v>16020168.463050177</v>
      </c>
      <c r="I64" s="845">
        <f t="shared" si="0"/>
        <v>15090201.607187243</v>
      </c>
      <c r="J64" s="845">
        <f t="shared" si="0"/>
        <v>14768913.761203837</v>
      </c>
      <c r="K64" s="845">
        <f t="shared" si="0"/>
        <v>32522057.126824208</v>
      </c>
      <c r="L64" s="845">
        <f t="shared" si="0"/>
        <v>171340626.98891878</v>
      </c>
      <c r="M64" s="845">
        <f t="shared" si="0"/>
        <v>20588739.865489021</v>
      </c>
      <c r="O64" s="864" t="s">
        <v>1270</v>
      </c>
    </row>
    <row r="65" spans="5:5" ht="26.1" customHeight="1">
      <c r="E65" s="845"/>
    </row>
    <row r="66" spans="5:5" ht="26.1" customHeight="1">
      <c r="E66" s="845"/>
    </row>
    <row r="67" spans="5:5" ht="26.1" customHeight="1">
      <c r="E67" s="845"/>
    </row>
    <row r="68" spans="5:5" ht="26.1" customHeight="1">
      <c r="E68" s="845"/>
    </row>
    <row r="69" spans="5:5" ht="26.1" customHeight="1">
      <c r="E69" s="845"/>
    </row>
    <row r="70" spans="5:5" ht="26.1" customHeight="1">
      <c r="E70" s="845"/>
    </row>
    <row r="71" spans="5:5" ht="26.1" customHeight="1">
      <c r="E71" s="845"/>
    </row>
    <row r="72" spans="5:5" ht="26.1" customHeight="1">
      <c r="E72" s="845"/>
    </row>
    <row r="73" spans="5:5" ht="26.1" customHeight="1">
      <c r="E73" s="845"/>
    </row>
    <row r="74" spans="5:5" ht="26.1" customHeight="1">
      <c r="E74" s="845"/>
    </row>
    <row r="75" spans="5:5" ht="26.1" customHeight="1">
      <c r="E75" s="845"/>
    </row>
    <row r="76" spans="5:5" ht="26.1" customHeight="1">
      <c r="E76" s="845"/>
    </row>
    <row r="77" spans="5:5" ht="26.1" customHeight="1">
      <c r="E77" s="845"/>
    </row>
    <row r="78" spans="5:5" ht="26.1" customHeight="1">
      <c r="E78" s="845"/>
    </row>
    <row r="79" spans="5:5">
      <c r="E79" s="845"/>
    </row>
    <row r="80" spans="5:5">
      <c r="E80" s="845"/>
    </row>
    <row r="81" spans="5:5">
      <c r="E81" s="845"/>
    </row>
    <row r="82" spans="5:5">
      <c r="E82" s="845"/>
    </row>
    <row r="83" spans="5:5">
      <c r="E83" s="845"/>
    </row>
    <row r="84" spans="5:5">
      <c r="E84" s="845"/>
    </row>
    <row r="85" spans="5:5">
      <c r="E85" s="845"/>
    </row>
    <row r="86" spans="5:5">
      <c r="E86" s="845"/>
    </row>
    <row r="87" spans="5:5">
      <c r="E87" s="845"/>
    </row>
    <row r="88" spans="5:5">
      <c r="E88" s="845"/>
    </row>
    <row r="89" spans="5:5">
      <c r="E89" s="845"/>
    </row>
    <row r="90" spans="5:5">
      <c r="E90" s="845"/>
    </row>
    <row r="91" spans="5:5">
      <c r="E91" s="845"/>
    </row>
    <row r="92" spans="5:5">
      <c r="E92" s="845"/>
    </row>
    <row r="93" spans="5:5">
      <c r="E93" s="845"/>
    </row>
    <row r="94" spans="5:5">
      <c r="E94" s="845"/>
    </row>
    <row r="95" spans="5:5">
      <c r="E95" s="845"/>
    </row>
    <row r="96" spans="5:5">
      <c r="E96" s="845"/>
    </row>
    <row r="97" spans="5:5">
      <c r="E97" s="845"/>
    </row>
    <row r="98" spans="5:5">
      <c r="E98" s="845"/>
    </row>
    <row r="99" spans="5:5">
      <c r="E99" s="845"/>
    </row>
    <row r="100" spans="5:5">
      <c r="E100" s="845"/>
    </row>
    <row r="101" spans="5:5">
      <c r="E101" s="845"/>
    </row>
    <row r="102" spans="5:5">
      <c r="E102" s="845"/>
    </row>
    <row r="103" spans="5:5">
      <c r="E103" s="845"/>
    </row>
    <row r="104" spans="5:5">
      <c r="E104" s="845"/>
    </row>
    <row r="105" spans="5:5">
      <c r="E105" s="845"/>
    </row>
    <row r="106" spans="5:5">
      <c r="E106" s="845"/>
    </row>
    <row r="107" spans="5:5">
      <c r="E107" s="845"/>
    </row>
    <row r="108" spans="5:5">
      <c r="E108" s="845"/>
    </row>
    <row r="109" spans="5:5">
      <c r="E109" s="845"/>
    </row>
    <row r="110" spans="5:5">
      <c r="E110" s="845"/>
    </row>
    <row r="111" spans="5:5">
      <c r="E111" s="845"/>
    </row>
    <row r="112" spans="5:5">
      <c r="E112" s="845"/>
    </row>
    <row r="113" spans="5:5">
      <c r="E113" s="845"/>
    </row>
    <row r="114" spans="5:5">
      <c r="E114" s="845"/>
    </row>
    <row r="115" spans="5:5">
      <c r="E115" s="845"/>
    </row>
    <row r="116" spans="5:5">
      <c r="E116" s="845"/>
    </row>
    <row r="117" spans="5:5">
      <c r="E117" s="845"/>
    </row>
    <row r="118" spans="5:5">
      <c r="E118" s="845"/>
    </row>
    <row r="119" spans="5:5">
      <c r="E119" s="845"/>
    </row>
    <row r="120" spans="5:5">
      <c r="E120" s="845"/>
    </row>
    <row r="121" spans="5:5">
      <c r="E121" s="845"/>
    </row>
    <row r="122" spans="5:5">
      <c r="E122" s="845"/>
    </row>
    <row r="123" spans="5:5">
      <c r="E123" s="845"/>
    </row>
    <row r="124" spans="5:5">
      <c r="E124" s="845"/>
    </row>
    <row r="125" spans="5:5">
      <c r="E125" s="845"/>
    </row>
    <row r="126" spans="5:5">
      <c r="E126" s="845"/>
    </row>
    <row r="127" spans="5:5">
      <c r="E127" s="845"/>
    </row>
    <row r="128" spans="5:5">
      <c r="E128" s="845"/>
    </row>
    <row r="129" spans="5:5">
      <c r="E129" s="845"/>
    </row>
    <row r="130" spans="5:5">
      <c r="E130" s="845"/>
    </row>
    <row r="131" spans="5:5">
      <c r="E131" s="845"/>
    </row>
    <row r="132" spans="5:5">
      <c r="E132" s="845"/>
    </row>
    <row r="133" spans="5:5">
      <c r="E133" s="845"/>
    </row>
    <row r="134" spans="5:5">
      <c r="E134" s="845"/>
    </row>
    <row r="135" spans="5:5">
      <c r="E135" s="845"/>
    </row>
    <row r="136" spans="5:5">
      <c r="E136" s="845"/>
    </row>
    <row r="137" spans="5:5">
      <c r="E137" s="845"/>
    </row>
    <row r="138" spans="5:5">
      <c r="E138" s="845"/>
    </row>
    <row r="139" spans="5:5">
      <c r="E139" s="845"/>
    </row>
    <row r="140" spans="5:5">
      <c r="E140" s="845"/>
    </row>
    <row r="141" spans="5:5">
      <c r="E141" s="845"/>
    </row>
    <row r="142" spans="5:5">
      <c r="E142" s="845"/>
    </row>
    <row r="143" spans="5:5">
      <c r="E143" s="845"/>
    </row>
    <row r="144" spans="5:5">
      <c r="E144" s="845"/>
    </row>
    <row r="145" spans="5:5">
      <c r="E145" s="845"/>
    </row>
    <row r="146" spans="5:5">
      <c r="E146" s="845"/>
    </row>
    <row r="147" spans="5:5">
      <c r="E147" s="845"/>
    </row>
    <row r="148" spans="5:5">
      <c r="E148" s="845"/>
    </row>
    <row r="149" spans="5:5">
      <c r="E149" s="845"/>
    </row>
    <row r="150" spans="5:5">
      <c r="E150" s="845"/>
    </row>
    <row r="151" spans="5:5">
      <c r="E151" s="845"/>
    </row>
    <row r="152" spans="5:5">
      <c r="E152" s="845"/>
    </row>
    <row r="153" spans="5:5">
      <c r="E153" s="845"/>
    </row>
    <row r="154" spans="5:5">
      <c r="E154" s="845"/>
    </row>
    <row r="155" spans="5:5">
      <c r="E155" s="845"/>
    </row>
    <row r="156" spans="5:5">
      <c r="E156" s="845"/>
    </row>
    <row r="157" spans="5:5">
      <c r="E157" s="845"/>
    </row>
    <row r="158" spans="5:5">
      <c r="E158" s="845"/>
    </row>
    <row r="159" spans="5:5">
      <c r="E159" s="845"/>
    </row>
    <row r="160" spans="5:5">
      <c r="E160" s="845"/>
    </row>
    <row r="161" spans="5:5">
      <c r="E161" s="845"/>
    </row>
    <row r="162" spans="5:5">
      <c r="E162" s="845"/>
    </row>
    <row r="163" spans="5:5">
      <c r="E163" s="845"/>
    </row>
    <row r="164" spans="5:5">
      <c r="E164" s="845"/>
    </row>
    <row r="165" spans="5:5">
      <c r="E165" s="845"/>
    </row>
    <row r="166" spans="5:5">
      <c r="E166" s="845"/>
    </row>
    <row r="167" spans="5:5">
      <c r="E167" s="845"/>
    </row>
    <row r="168" spans="5:5">
      <c r="E168" s="845"/>
    </row>
    <row r="169" spans="5:5">
      <c r="E169" s="845"/>
    </row>
    <row r="170" spans="5:5">
      <c r="E170" s="845"/>
    </row>
    <row r="171" spans="5:5">
      <c r="E171" s="845"/>
    </row>
    <row r="172" spans="5:5">
      <c r="E172" s="845"/>
    </row>
    <row r="173" spans="5:5">
      <c r="E173" s="845"/>
    </row>
    <row r="174" spans="5:5">
      <c r="E174" s="845"/>
    </row>
    <row r="175" spans="5:5">
      <c r="E175" s="845"/>
    </row>
    <row r="176" spans="5:5">
      <c r="E176" s="845"/>
    </row>
    <row r="177" spans="5:5">
      <c r="E177" s="845"/>
    </row>
    <row r="178" spans="5:5">
      <c r="E178" s="845"/>
    </row>
    <row r="179" spans="5:5">
      <c r="E179" s="845"/>
    </row>
    <row r="180" spans="5:5">
      <c r="E180" s="845"/>
    </row>
    <row r="181" spans="5:5">
      <c r="E181" s="845"/>
    </row>
    <row r="182" spans="5:5">
      <c r="E182" s="845"/>
    </row>
    <row r="183" spans="5:5">
      <c r="E183" s="845"/>
    </row>
    <row r="184" spans="5:5">
      <c r="E184" s="845"/>
    </row>
    <row r="185" spans="5:5">
      <c r="E185" s="845"/>
    </row>
    <row r="186" spans="5:5">
      <c r="E186" s="845"/>
    </row>
    <row r="187" spans="5:5">
      <c r="E187" s="845"/>
    </row>
    <row r="188" spans="5:5">
      <c r="E188" s="845"/>
    </row>
    <row r="189" spans="5:5">
      <c r="E189" s="845"/>
    </row>
    <row r="190" spans="5:5">
      <c r="E190" s="845"/>
    </row>
    <row r="191" spans="5:5">
      <c r="E191" s="845"/>
    </row>
    <row r="192" spans="5:5">
      <c r="E192" s="845"/>
    </row>
    <row r="193" spans="5:5">
      <c r="E193" s="845"/>
    </row>
    <row r="194" spans="5:5">
      <c r="E194" s="845"/>
    </row>
    <row r="195" spans="5:5">
      <c r="E195" s="845"/>
    </row>
    <row r="196" spans="5:5">
      <c r="E196" s="845"/>
    </row>
    <row r="197" spans="5:5">
      <c r="E197" s="845"/>
    </row>
    <row r="198" spans="5:5">
      <c r="E198" s="845"/>
    </row>
    <row r="199" spans="5:5">
      <c r="E199" s="845"/>
    </row>
    <row r="200" spans="5:5">
      <c r="E200" s="845"/>
    </row>
  </sheetData>
  <mergeCells count="78">
    <mergeCell ref="W57:Z60"/>
    <mergeCell ref="N35:P35"/>
    <mergeCell ref="A13:C13"/>
    <mergeCell ref="A18:C18"/>
    <mergeCell ref="A20:C20"/>
    <mergeCell ref="N18:P18"/>
    <mergeCell ref="N20:P20"/>
    <mergeCell ref="N19:P19"/>
    <mergeCell ref="A19:C19"/>
    <mergeCell ref="A17:C17"/>
    <mergeCell ref="A21:C21"/>
    <mergeCell ref="N21:P21"/>
    <mergeCell ref="A22:C22"/>
    <mergeCell ref="N22:P22"/>
    <mergeCell ref="A24:C24"/>
    <mergeCell ref="N24:P24"/>
    <mergeCell ref="Y3:Y5"/>
    <mergeCell ref="N17:P17"/>
    <mergeCell ref="AN13:AP13"/>
    <mergeCell ref="AB13:AD13"/>
    <mergeCell ref="Z3:Z5"/>
    <mergeCell ref="V3:V5"/>
    <mergeCell ref="W3:W5"/>
    <mergeCell ref="X3:X5"/>
    <mergeCell ref="U3:U5"/>
    <mergeCell ref="N3:P5"/>
    <mergeCell ref="N8:P8"/>
    <mergeCell ref="N6:P6"/>
    <mergeCell ref="N11:P11"/>
    <mergeCell ref="N12:P12"/>
    <mergeCell ref="N14:P14"/>
    <mergeCell ref="R3:T4"/>
    <mergeCell ref="N56:O56"/>
    <mergeCell ref="A52:B52"/>
    <mergeCell ref="A56:B56"/>
    <mergeCell ref="G3:G5"/>
    <mergeCell ref="A7:C7"/>
    <mergeCell ref="E3:E5"/>
    <mergeCell ref="A26:C26"/>
    <mergeCell ref="A10:C10"/>
    <mergeCell ref="A8:C8"/>
    <mergeCell ref="N52:O52"/>
    <mergeCell ref="K3:K5"/>
    <mergeCell ref="H3:H5"/>
    <mergeCell ref="J3:J4"/>
    <mergeCell ref="M3:M5"/>
    <mergeCell ref="L3:L5"/>
    <mergeCell ref="A23:C23"/>
    <mergeCell ref="N50:O50"/>
    <mergeCell ref="A51:C51"/>
    <mergeCell ref="N51:P51"/>
    <mergeCell ref="A15:C15"/>
    <mergeCell ref="A9:C9"/>
    <mergeCell ref="A12:C12"/>
    <mergeCell ref="A11:C11"/>
    <mergeCell ref="N10:P10"/>
    <mergeCell ref="N9:P9"/>
    <mergeCell ref="N13:P13"/>
    <mergeCell ref="A50:B50"/>
    <mergeCell ref="N36:O36"/>
    <mergeCell ref="A36:B36"/>
    <mergeCell ref="N26:P26"/>
    <mergeCell ref="A35:C35"/>
    <mergeCell ref="A29:C29"/>
    <mergeCell ref="N29:P29"/>
    <mergeCell ref="A25:C25"/>
    <mergeCell ref="N23:P23"/>
    <mergeCell ref="N25:P25"/>
    <mergeCell ref="J1:M1"/>
    <mergeCell ref="N16:P16"/>
    <mergeCell ref="A14:C14"/>
    <mergeCell ref="A16:C16"/>
    <mergeCell ref="N15:P15"/>
    <mergeCell ref="A6:C6"/>
    <mergeCell ref="F3:F5"/>
    <mergeCell ref="I3:I4"/>
    <mergeCell ref="A3:C5"/>
    <mergeCell ref="N7:P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O69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227" customWidth="1"/>
    <col min="2" max="2" width="16.7109375" style="227" customWidth="1"/>
    <col min="3" max="3" width="2.28515625" style="227" customWidth="1"/>
    <col min="4" max="4" width="1.7109375" style="228" customWidth="1"/>
    <col min="5" max="5" width="10.7109375" style="833" customWidth="1"/>
    <col min="6" max="6" width="13.85546875" style="104" customWidth="1"/>
    <col min="7" max="9" width="13.85546875" style="833" customWidth="1"/>
    <col min="10" max="13" width="22.85546875" style="833" customWidth="1"/>
    <col min="14" max="14" width="2.28515625" style="227" customWidth="1"/>
    <col min="15" max="15" width="18.7109375" style="227" customWidth="1"/>
    <col min="16" max="16" width="2.28515625" style="227" customWidth="1"/>
    <col min="17" max="17" width="1.7109375" style="228" customWidth="1"/>
    <col min="18" max="19" width="16.28515625" style="833" customWidth="1"/>
    <col min="20" max="20" width="14.42578125" style="833" customWidth="1"/>
    <col min="21" max="22" width="16.28515625" style="833" customWidth="1"/>
    <col min="23" max="26" width="22.85546875" style="833" customWidth="1"/>
    <col min="27" max="16384" width="9.140625" style="833"/>
  </cols>
  <sheetData>
    <row r="1" spans="1:67" s="210" customFormat="1" ht="35.1" customHeight="1">
      <c r="A1" s="208"/>
      <c r="B1" s="208"/>
      <c r="C1" s="208"/>
      <c r="D1" s="208"/>
      <c r="E1" s="208"/>
      <c r="F1" s="656"/>
      <c r="G1" s="208"/>
      <c r="H1" s="208"/>
      <c r="I1" s="209" t="s">
        <v>535</v>
      </c>
      <c r="J1" s="646" t="s">
        <v>264</v>
      </c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9" t="s">
        <v>535</v>
      </c>
      <c r="W1" s="646" t="s">
        <v>265</v>
      </c>
      <c r="X1" s="208"/>
      <c r="Y1" s="208"/>
      <c r="Z1" s="208"/>
    </row>
    <row r="2" spans="1:67" ht="12.95" customHeight="1" thickBot="1">
      <c r="A2" s="833"/>
      <c r="B2" s="211"/>
      <c r="C2" s="211"/>
      <c r="D2" s="212"/>
      <c r="M2" s="213" t="s">
        <v>60</v>
      </c>
      <c r="N2" s="834"/>
      <c r="O2" s="211"/>
      <c r="P2" s="211"/>
      <c r="Q2" s="212"/>
      <c r="R2" s="834"/>
      <c r="S2" s="834"/>
      <c r="T2" s="834"/>
      <c r="W2" s="835"/>
      <c r="Z2" s="213" t="s">
        <v>60</v>
      </c>
    </row>
    <row r="3" spans="1:67" s="214" customFormat="1" ht="15" customHeight="1">
      <c r="A3" s="1233" t="s">
        <v>1</v>
      </c>
      <c r="B3" s="1233"/>
      <c r="C3" s="1233"/>
      <c r="D3" s="649"/>
      <c r="E3" s="1236" t="s">
        <v>153</v>
      </c>
      <c r="F3" s="1051" t="s">
        <v>326</v>
      </c>
      <c r="G3" s="1236" t="s">
        <v>14</v>
      </c>
      <c r="H3" s="1236" t="s">
        <v>70</v>
      </c>
      <c r="I3" s="1231" t="s">
        <v>190</v>
      </c>
      <c r="J3" s="1239" t="s">
        <v>191</v>
      </c>
      <c r="K3" s="1236" t="s">
        <v>155</v>
      </c>
      <c r="L3" s="1236" t="s">
        <v>169</v>
      </c>
      <c r="M3" s="1236" t="s">
        <v>42</v>
      </c>
      <c r="N3" s="1233" t="s">
        <v>1</v>
      </c>
      <c r="O3" s="1233"/>
      <c r="P3" s="1233"/>
      <c r="Q3" s="649"/>
      <c r="R3" s="1238" t="s">
        <v>446</v>
      </c>
      <c r="S3" s="1238"/>
      <c r="T3" s="1238"/>
      <c r="U3" s="1242" t="s">
        <v>171</v>
      </c>
      <c r="V3" s="1242" t="s">
        <v>172</v>
      </c>
      <c r="W3" s="1239" t="s">
        <v>43</v>
      </c>
      <c r="X3" s="1051" t="s">
        <v>44</v>
      </c>
      <c r="Y3" s="1236" t="s">
        <v>45</v>
      </c>
      <c r="Z3" s="1231" t="s">
        <v>325</v>
      </c>
    </row>
    <row r="4" spans="1:67" s="214" customFormat="1" ht="15" customHeight="1">
      <c r="A4" s="1234"/>
      <c r="B4" s="1234"/>
      <c r="C4" s="1234"/>
      <c r="D4" s="652"/>
      <c r="E4" s="1237"/>
      <c r="F4" s="1052"/>
      <c r="G4" s="1237"/>
      <c r="H4" s="1237"/>
      <c r="I4" s="1232"/>
      <c r="J4" s="1240"/>
      <c r="K4" s="1237"/>
      <c r="L4" s="1237"/>
      <c r="M4" s="1237"/>
      <c r="N4" s="1234"/>
      <c r="O4" s="1234"/>
      <c r="P4" s="1234"/>
      <c r="Q4" s="652"/>
      <c r="R4" s="1246"/>
      <c r="S4" s="1246"/>
      <c r="T4" s="1246"/>
      <c r="U4" s="1243"/>
      <c r="V4" s="1243"/>
      <c r="W4" s="1245"/>
      <c r="X4" s="1052"/>
      <c r="Y4" s="1237"/>
      <c r="Z4" s="1241"/>
    </row>
    <row r="5" spans="1:67" s="215" customFormat="1" ht="35.1" customHeight="1">
      <c r="A5" s="1235"/>
      <c r="B5" s="1235"/>
      <c r="C5" s="1235"/>
      <c r="D5" s="650"/>
      <c r="E5" s="1238"/>
      <c r="F5" s="1053"/>
      <c r="G5" s="1238"/>
      <c r="H5" s="1238"/>
      <c r="I5" s="654" t="s">
        <v>48</v>
      </c>
      <c r="J5" s="216" t="s">
        <v>46</v>
      </c>
      <c r="K5" s="1238"/>
      <c r="L5" s="1238"/>
      <c r="M5" s="1238"/>
      <c r="N5" s="1235"/>
      <c r="O5" s="1235"/>
      <c r="P5" s="1235"/>
      <c r="Q5" s="650"/>
      <c r="R5" s="651" t="s">
        <v>447</v>
      </c>
      <c r="S5" s="651" t="s">
        <v>448</v>
      </c>
      <c r="T5" s="651" t="s">
        <v>449</v>
      </c>
      <c r="U5" s="1244"/>
      <c r="V5" s="1244"/>
      <c r="W5" s="1240"/>
      <c r="X5" s="1053"/>
      <c r="Y5" s="1238"/>
      <c r="Z5" s="1232"/>
    </row>
    <row r="6" spans="1:67" s="220" customFormat="1" ht="12.75" hidden="1" customHeight="1">
      <c r="A6" s="1230" t="s">
        <v>192</v>
      </c>
      <c r="B6" s="1230"/>
      <c r="C6" s="1230"/>
      <c r="D6" s="22"/>
      <c r="E6" s="112">
        <v>15868</v>
      </c>
      <c r="F6" s="50"/>
      <c r="G6" s="113">
        <v>38000283</v>
      </c>
      <c r="H6" s="113">
        <v>14880553</v>
      </c>
      <c r="I6" s="113">
        <v>14414416</v>
      </c>
      <c r="J6" s="113">
        <v>14269542</v>
      </c>
      <c r="K6" s="113">
        <v>16883181</v>
      </c>
      <c r="L6" s="113">
        <v>55706999</v>
      </c>
      <c r="M6" s="113">
        <v>11504050</v>
      </c>
      <c r="N6" s="1230" t="s">
        <v>192</v>
      </c>
      <c r="O6" s="1230"/>
      <c r="P6" s="1230"/>
      <c r="Q6" s="217"/>
      <c r="R6" s="231">
        <v>18.899999999999999</v>
      </c>
      <c r="S6" s="232"/>
      <c r="T6" s="232"/>
      <c r="U6" s="219">
        <v>41.92</v>
      </c>
      <c r="V6" s="219">
        <v>94.56</v>
      </c>
      <c r="W6" s="117">
        <v>8469278</v>
      </c>
      <c r="X6" s="117">
        <v>34949323.985379376</v>
      </c>
      <c r="Y6" s="117">
        <v>33164217</v>
      </c>
      <c r="Z6" s="117">
        <v>36373904</v>
      </c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</row>
    <row r="7" spans="1:67" s="220" customFormat="1" ht="12.75" hidden="1" customHeight="1">
      <c r="A7" s="1228" t="s">
        <v>193</v>
      </c>
      <c r="B7" s="1228"/>
      <c r="C7" s="1228"/>
      <c r="D7" s="22"/>
      <c r="E7" s="116">
        <v>15359.729863485445</v>
      </c>
      <c r="F7" s="50"/>
      <c r="G7" s="117">
        <v>32226756</v>
      </c>
      <c r="H7" s="117">
        <v>10087914</v>
      </c>
      <c r="I7" s="117">
        <v>9627870</v>
      </c>
      <c r="J7" s="117">
        <v>9484193</v>
      </c>
      <c r="K7" s="117">
        <v>17277708</v>
      </c>
      <c r="L7" s="117">
        <v>78915637</v>
      </c>
      <c r="M7" s="117">
        <f>12322412-13695</f>
        <v>12308717</v>
      </c>
      <c r="N7" s="1228" t="s">
        <v>193</v>
      </c>
      <c r="O7" s="1228"/>
      <c r="P7" s="1228"/>
      <c r="Q7" s="217"/>
      <c r="R7" s="234">
        <v>16</v>
      </c>
      <c r="S7" s="232"/>
      <c r="T7" s="232"/>
      <c r="U7" s="219">
        <v>59.76</v>
      </c>
      <c r="V7" s="219">
        <v>90.97</v>
      </c>
      <c r="W7" s="117">
        <v>8025685</v>
      </c>
      <c r="X7" s="117">
        <v>32649973.27367295</v>
      </c>
      <c r="Y7" s="117">
        <v>32569579</v>
      </c>
      <c r="Z7" s="117">
        <v>31897761</v>
      </c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</row>
    <row r="8" spans="1:67" s="220" customFormat="1" ht="12.75" hidden="1" customHeight="1">
      <c r="A8" s="1228" t="s">
        <v>1214</v>
      </c>
      <c r="B8" s="1228"/>
      <c r="C8" s="1228"/>
      <c r="D8" s="22"/>
      <c r="E8" s="116">
        <v>16753</v>
      </c>
      <c r="F8" s="50"/>
      <c r="G8" s="117">
        <v>29069572.076642986</v>
      </c>
      <c r="H8" s="117">
        <v>7421640.541992479</v>
      </c>
      <c r="I8" s="117">
        <v>7118931.4749597088</v>
      </c>
      <c r="J8" s="117">
        <v>6988200.5610935353</v>
      </c>
      <c r="K8" s="164" t="s">
        <v>9</v>
      </c>
      <c r="L8" s="117">
        <v>38062711.132908292</v>
      </c>
      <c r="M8" s="117">
        <v>15098341.343795979</v>
      </c>
      <c r="N8" s="1228" t="s">
        <v>1214</v>
      </c>
      <c r="O8" s="1228"/>
      <c r="P8" s="1228"/>
      <c r="Q8" s="217"/>
      <c r="R8" s="234">
        <v>13.57619530830299</v>
      </c>
      <c r="S8" s="232"/>
      <c r="T8" s="232"/>
      <c r="U8" s="235">
        <v>164.07353906762967</v>
      </c>
      <c r="V8" s="235">
        <v>135.94096579717066</v>
      </c>
      <c r="W8" s="117">
        <v>5637055.8108995399</v>
      </c>
      <c r="X8" s="117">
        <v>30230996.896078315</v>
      </c>
      <c r="Y8" s="117">
        <v>29201524.025547665</v>
      </c>
      <c r="Z8" s="117">
        <v>28838948.785292186</v>
      </c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</row>
    <row r="9" spans="1:67" s="220" customFormat="1" ht="12.75" hidden="1" customHeight="1">
      <c r="A9" s="1228" t="s">
        <v>1215</v>
      </c>
      <c r="B9" s="1228"/>
      <c r="C9" s="1228"/>
      <c r="D9" s="22"/>
      <c r="E9" s="116">
        <v>16709.810728069348</v>
      </c>
      <c r="F9" s="50"/>
      <c r="G9" s="117">
        <v>24819993.317398854</v>
      </c>
      <c r="H9" s="117">
        <v>6975698.5134360427</v>
      </c>
      <c r="I9" s="117">
        <v>6548806.340429808</v>
      </c>
      <c r="J9" s="117">
        <v>6417702.4665102568</v>
      </c>
      <c r="K9" s="117">
        <v>14805676.077794304</v>
      </c>
      <c r="L9" s="117">
        <v>53138709.460663401</v>
      </c>
      <c r="M9" s="117">
        <f>8445820.02975982-15692</f>
        <v>8430128.0297598206</v>
      </c>
      <c r="N9" s="1228" t="s">
        <v>1215</v>
      </c>
      <c r="O9" s="1228"/>
      <c r="P9" s="1228"/>
      <c r="Q9" s="217"/>
      <c r="R9" s="234">
        <v>13.693336703596527</v>
      </c>
      <c r="S9" s="232"/>
      <c r="T9" s="232"/>
      <c r="U9" s="219">
        <v>61.149786302123523</v>
      </c>
      <c r="V9" s="219">
        <v>78.352407757836559</v>
      </c>
      <c r="W9" s="117">
        <v>5466864.7140928665</v>
      </c>
      <c r="X9" s="117">
        <v>24047010.815616611</v>
      </c>
      <c r="Y9" s="117">
        <v>25081570.798095502</v>
      </c>
      <c r="Z9" s="117">
        <v>24475804.43605119</v>
      </c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</row>
    <row r="10" spans="1:67" s="220" customFormat="1" ht="12.75" hidden="1" customHeight="1">
      <c r="A10" s="1228" t="s">
        <v>1216</v>
      </c>
      <c r="B10" s="1228"/>
      <c r="C10" s="1228"/>
      <c r="D10" s="22"/>
      <c r="E10" s="116">
        <v>16533.995190724818</v>
      </c>
      <c r="F10" s="50"/>
      <c r="G10" s="117">
        <v>29102293.856366757</v>
      </c>
      <c r="H10" s="117">
        <v>8265246.9581146343</v>
      </c>
      <c r="I10" s="117">
        <v>7858442.3894925797</v>
      </c>
      <c r="J10" s="117">
        <v>7712526.0002924874</v>
      </c>
      <c r="K10" s="117">
        <v>17081478.033633858</v>
      </c>
      <c r="L10" s="117">
        <v>66167213.224742383</v>
      </c>
      <c r="M10" s="117">
        <v>9760846.2545314189</v>
      </c>
      <c r="N10" s="1228" t="s">
        <v>1216</v>
      </c>
      <c r="O10" s="1228"/>
      <c r="P10" s="1228"/>
      <c r="Q10" s="217"/>
      <c r="R10" s="236">
        <v>13.847147503094851</v>
      </c>
      <c r="S10" s="237"/>
      <c r="T10" s="237"/>
      <c r="U10" s="219">
        <v>68.360652328271073</v>
      </c>
      <c r="V10" s="219">
        <v>84.572712609675065</v>
      </c>
      <c r="W10" s="117">
        <v>6094944.5022909548</v>
      </c>
      <c r="X10" s="117">
        <v>26861193.28509089</v>
      </c>
      <c r="Y10" s="117">
        <v>28831743.493352219</v>
      </c>
      <c r="Z10" s="117">
        <v>28796357.604535799</v>
      </c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</row>
    <row r="11" spans="1:67" s="220" customFormat="1" ht="13.7" hidden="1" customHeight="1">
      <c r="A11" s="1228" t="s">
        <v>1217</v>
      </c>
      <c r="B11" s="1228"/>
      <c r="C11" s="1228"/>
      <c r="D11" s="22"/>
      <c r="E11" s="50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228" t="s">
        <v>1217</v>
      </c>
      <c r="O11" s="1228"/>
      <c r="P11" s="1228"/>
      <c r="Q11" s="22"/>
      <c r="R11" s="218">
        <v>14.903616465171332</v>
      </c>
      <c r="S11" s="218"/>
      <c r="T11" s="218"/>
      <c r="U11" s="186">
        <v>57.854640886932025</v>
      </c>
      <c r="V11" s="186">
        <v>91.728767000697957</v>
      </c>
      <c r="W11" s="50">
        <v>8039996.3683346724</v>
      </c>
      <c r="X11" s="50">
        <v>36036883.255956262</v>
      </c>
      <c r="Y11" s="50">
        <v>38156267.566526264</v>
      </c>
      <c r="Z11" s="50">
        <v>40418461.932847165</v>
      </c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</row>
    <row r="12" spans="1:67" s="220" customFormat="1" ht="13.7" hidden="1" customHeight="1">
      <c r="A12" s="1228" t="s">
        <v>1218</v>
      </c>
      <c r="B12" s="1228"/>
      <c r="C12" s="1228"/>
      <c r="D12" s="22"/>
      <c r="E12" s="50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228" t="s">
        <v>1218</v>
      </c>
      <c r="O12" s="1228"/>
      <c r="P12" s="1228"/>
      <c r="Q12" s="22"/>
      <c r="R12" s="222">
        <v>13.100477577883749</v>
      </c>
      <c r="S12" s="222"/>
      <c r="T12" s="222"/>
      <c r="U12" s="238">
        <v>90.247757722919943</v>
      </c>
      <c r="V12" s="238">
        <v>97.045204296512836</v>
      </c>
      <c r="W12" s="50">
        <v>7963101.510900951</v>
      </c>
      <c r="X12" s="50">
        <v>39498517.644465096</v>
      </c>
      <c r="Y12" s="50">
        <v>41772861.846913978</v>
      </c>
      <c r="Z12" s="50">
        <v>42917264.444858715</v>
      </c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</row>
    <row r="13" spans="1:67" s="220" customFormat="1" ht="13.7" hidden="1" customHeight="1">
      <c r="A13" s="1228" t="s">
        <v>1219</v>
      </c>
      <c r="B13" s="1228"/>
      <c r="C13" s="1228"/>
      <c r="D13" s="22"/>
      <c r="E13" s="50">
        <v>12737</v>
      </c>
      <c r="F13" s="119" t="s">
        <v>135</v>
      </c>
      <c r="G13" s="50">
        <v>47259483.913721323</v>
      </c>
      <c r="H13" s="50">
        <v>13574827.144921239</v>
      </c>
      <c r="I13" s="50">
        <v>13062430.544395834</v>
      </c>
      <c r="J13" s="50">
        <v>12871699.04661341</v>
      </c>
      <c r="K13" s="119" t="s">
        <v>699</v>
      </c>
      <c r="L13" s="50">
        <v>142431770.12462345</v>
      </c>
      <c r="M13" s="50">
        <v>12961093.194887342</v>
      </c>
      <c r="N13" s="1228" t="s">
        <v>1219</v>
      </c>
      <c r="O13" s="1228"/>
      <c r="P13" s="1228"/>
      <c r="Q13" s="22"/>
      <c r="R13" s="222">
        <v>12.240656488573869</v>
      </c>
      <c r="S13" s="119" t="s">
        <v>699</v>
      </c>
      <c r="T13" s="119" t="s">
        <v>699</v>
      </c>
      <c r="U13" s="238">
        <v>131.52585555764125</v>
      </c>
      <c r="V13" s="238">
        <v>127.80136291986295</v>
      </c>
      <c r="W13" s="50">
        <v>7929324.4792687837</v>
      </c>
      <c r="X13" s="50">
        <v>43826792.517200515</v>
      </c>
      <c r="Y13" s="50">
        <v>42144515.372293949</v>
      </c>
      <c r="Z13" s="50">
        <v>46621288.660913199</v>
      </c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</row>
    <row r="14" spans="1:67" s="220" customFormat="1" ht="13.7" hidden="1" customHeight="1">
      <c r="A14" s="1228" t="s">
        <v>1220</v>
      </c>
      <c r="B14" s="1228"/>
      <c r="C14" s="1228"/>
      <c r="D14" s="22"/>
      <c r="E14" s="50">
        <v>13442</v>
      </c>
      <c r="F14" s="119" t="s">
        <v>135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228" t="s">
        <v>1220</v>
      </c>
      <c r="O14" s="1228"/>
      <c r="P14" s="1228"/>
      <c r="Q14" s="22"/>
      <c r="R14" s="222">
        <v>10.831309840344083</v>
      </c>
      <c r="S14" s="119" t="s">
        <v>699</v>
      </c>
      <c r="T14" s="119" t="s">
        <v>699</v>
      </c>
      <c r="U14" s="238">
        <v>113.26823231784209</v>
      </c>
      <c r="V14" s="238">
        <v>129.80041048940825</v>
      </c>
      <c r="W14" s="50">
        <v>6822570.1342531946</v>
      </c>
      <c r="X14" s="50">
        <v>42281520.224319592</v>
      </c>
      <c r="Y14" s="50">
        <v>41212179.990529448</v>
      </c>
      <c r="Z14" s="50">
        <v>42139700.34691707</v>
      </c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</row>
    <row r="15" spans="1:67" s="220" customFormat="1" ht="13.5" hidden="1" customHeight="1">
      <c r="A15" s="1228" t="s">
        <v>1221</v>
      </c>
      <c r="B15" s="1228"/>
      <c r="C15" s="1228"/>
      <c r="D15" s="22"/>
      <c r="E15" s="116">
        <v>13388.599999999908</v>
      </c>
      <c r="F15" s="119" t="s">
        <v>135</v>
      </c>
      <c r="G15" s="117">
        <v>44155190.766599782</v>
      </c>
      <c r="H15" s="117">
        <v>9004430.1931582335</v>
      </c>
      <c r="I15" s="117">
        <v>8587820.6020268314</v>
      </c>
      <c r="J15" s="117">
        <v>8427731.5318030715</v>
      </c>
      <c r="K15" s="117">
        <v>21797162.505395111</v>
      </c>
      <c r="L15" s="117">
        <v>120770471.13732949</v>
      </c>
      <c r="M15" s="117">
        <v>12226858.972444175</v>
      </c>
      <c r="N15" s="1228" t="s">
        <v>1221</v>
      </c>
      <c r="O15" s="1228"/>
      <c r="P15" s="1228"/>
      <c r="Q15" s="217"/>
      <c r="R15" s="234">
        <v>10.332716066932209</v>
      </c>
      <c r="S15" s="119" t="s">
        <v>699</v>
      </c>
      <c r="T15" s="119" t="s">
        <v>699</v>
      </c>
      <c r="U15" s="219">
        <v>112.45681335526096</v>
      </c>
      <c r="V15" s="219">
        <v>123.02323353233747</v>
      </c>
      <c r="W15" s="117">
        <v>6206733.0816315329</v>
      </c>
      <c r="X15" s="117">
        <v>41438903.097240709</v>
      </c>
      <c r="Y15" s="117">
        <v>41831884.227947295</v>
      </c>
      <c r="Z15" s="117">
        <v>49010148.666992024</v>
      </c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</row>
    <row r="16" spans="1:67" s="220" customFormat="1" ht="19.5" hidden="1" customHeight="1">
      <c r="A16" s="1228" t="s">
        <v>1210</v>
      </c>
      <c r="B16" s="1228"/>
      <c r="C16" s="1228"/>
      <c r="D16" s="217"/>
      <c r="E16" s="116">
        <v>13660.999999999831</v>
      </c>
      <c r="F16" s="119">
        <v>42446412.520102024</v>
      </c>
      <c r="G16" s="117">
        <v>38200211.007092766</v>
      </c>
      <c r="H16" s="117">
        <v>8360227.7814652566</v>
      </c>
      <c r="I16" s="117">
        <v>7973972.2527150605</v>
      </c>
      <c r="J16" s="117">
        <v>7820158.1750555597</v>
      </c>
      <c r="K16" s="117">
        <v>21122603.460555427</v>
      </c>
      <c r="L16" s="117">
        <v>122811991.37389635</v>
      </c>
      <c r="M16" s="117">
        <v>12003172.649837723</v>
      </c>
      <c r="N16" s="1228" t="s">
        <v>1210</v>
      </c>
      <c r="O16" s="1228"/>
      <c r="P16" s="1228"/>
      <c r="Q16" s="22"/>
      <c r="R16" s="218">
        <v>10.118940514693909</v>
      </c>
      <c r="S16" s="119" t="s">
        <v>699</v>
      </c>
      <c r="T16" s="119" t="s">
        <v>699</v>
      </c>
      <c r="U16" s="219">
        <v>98.129397653440961</v>
      </c>
      <c r="V16" s="219">
        <v>108.47500227458528</v>
      </c>
      <c r="W16" s="117">
        <v>6240397.617036419</v>
      </c>
      <c r="X16" s="117">
        <v>38246013.372758999</v>
      </c>
      <c r="Y16" s="117">
        <v>36351802.774204522</v>
      </c>
      <c r="Z16" s="117">
        <v>43135040.312187381</v>
      </c>
      <c r="AA16" s="221"/>
    </row>
    <row r="17" spans="1:67" s="220" customFormat="1" ht="17.25" hidden="1" customHeight="1">
      <c r="A17" s="1228" t="s">
        <v>1157</v>
      </c>
      <c r="B17" s="1228"/>
      <c r="C17" s="1228"/>
      <c r="D17" s="217"/>
      <c r="E17" s="159">
        <v>13884.215801226181</v>
      </c>
      <c r="F17" s="154">
        <v>49115862.536230616</v>
      </c>
      <c r="G17" s="153">
        <v>42535953.206094816</v>
      </c>
      <c r="H17" s="153">
        <v>9551601.6308908071</v>
      </c>
      <c r="I17" s="153">
        <v>9158464.8092755899</v>
      </c>
      <c r="J17" s="153">
        <v>8997663.2648026906</v>
      </c>
      <c r="K17" s="153">
        <v>22350964.708077282</v>
      </c>
      <c r="L17" s="153">
        <v>137271807.67072111</v>
      </c>
      <c r="M17" s="153">
        <v>13756847.357891547</v>
      </c>
      <c r="N17" s="1228" t="s">
        <v>1157</v>
      </c>
      <c r="O17" s="1228"/>
      <c r="P17" s="1228"/>
      <c r="Q17" s="22"/>
      <c r="R17" s="239">
        <v>10.69811914487429</v>
      </c>
      <c r="S17" s="240" t="s">
        <v>699</v>
      </c>
      <c r="T17" s="240" t="s">
        <v>699</v>
      </c>
      <c r="U17" s="223">
        <v>132.6044055498507</v>
      </c>
      <c r="V17" s="223">
        <v>144.08993176227312</v>
      </c>
      <c r="W17" s="117">
        <v>6698070.0509349806</v>
      </c>
      <c r="X17" s="117">
        <v>40964835.446321748</v>
      </c>
      <c r="Y17" s="117">
        <v>39820027.144423097</v>
      </c>
      <c r="Z17" s="117">
        <v>48378006.616693579</v>
      </c>
      <c r="AA17" s="221"/>
    </row>
    <row r="18" spans="1:67" s="220" customFormat="1" ht="13.5" hidden="1" customHeight="1">
      <c r="A18" s="1228" t="s">
        <v>1158</v>
      </c>
      <c r="B18" s="1228"/>
      <c r="C18" s="1228"/>
      <c r="D18" s="22"/>
      <c r="E18" s="178">
        <v>14177.803997248742</v>
      </c>
      <c r="F18" s="182" t="s">
        <v>760</v>
      </c>
      <c r="G18" s="195">
        <f>'[1]1'!G19/'[1]1'!$E$19*1000</f>
        <v>42829781.066332154</v>
      </c>
      <c r="H18" s="195">
        <f>'[1]1'!H19/'[1]1'!$E$19*1000</f>
        <v>12007051.62516146</v>
      </c>
      <c r="I18" s="195">
        <f>'[1]1'!I19/'[1]1'!$E$19*1000</f>
        <v>11584673.074904718</v>
      </c>
      <c r="J18" s="195">
        <f>'[1]1'!J19/'[1]1'!$E$19*1000</f>
        <v>11420663.849207671</v>
      </c>
      <c r="K18" s="224" t="s">
        <v>761</v>
      </c>
      <c r="L18" s="195">
        <f>'[1]1'!L19/'[1]1'!$E$19*1000</f>
        <v>133487314.86550899</v>
      </c>
      <c r="M18" s="195">
        <f>'[1]1'!M19/'[1]1'!$E$19*1000</f>
        <v>10482399.909803633</v>
      </c>
      <c r="N18" s="1228" t="s">
        <v>1158</v>
      </c>
      <c r="O18" s="1228"/>
      <c r="P18" s="1228"/>
      <c r="Q18" s="22"/>
      <c r="R18" s="207">
        <f>'[1]1'!R19/'[1]1'!E19</f>
        <v>11.226386672059109</v>
      </c>
      <c r="S18" s="225" t="s">
        <v>760</v>
      </c>
      <c r="T18" s="225" t="s">
        <v>760</v>
      </c>
      <c r="U18" s="225" t="s">
        <v>760</v>
      </c>
      <c r="V18" s="225" t="s">
        <v>760</v>
      </c>
      <c r="W18" s="195">
        <f>'[1]1'!W19/'[1]1'!$E$19*1000</f>
        <v>6540541.8101217076</v>
      </c>
      <c r="X18" s="195">
        <f>'[1]1'!X19/'[1]1'!$E$19*1000</f>
        <v>43382558.55981715</v>
      </c>
      <c r="Y18" s="195">
        <f>'[1]1'!Y19/'[1]1'!$E$19*1000</f>
        <v>38731168.642797194</v>
      </c>
      <c r="Z18" s="195">
        <f>'[1]1'!Z19/'[1]1'!$E$19*1000</f>
        <v>58083639.396758847</v>
      </c>
      <c r="AA18" s="221"/>
    </row>
    <row r="19" spans="1:67" s="220" customFormat="1" ht="13.5" hidden="1" customHeight="1">
      <c r="A19" s="1228" t="s">
        <v>1235</v>
      </c>
      <c r="B19" s="1228"/>
      <c r="C19" s="1228"/>
      <c r="D19" s="217"/>
      <c r="E19" s="206">
        <v>14412.000000000007</v>
      </c>
      <c r="F19" s="178">
        <v>47435023.247933954</v>
      </c>
      <c r="G19" s="195">
        <v>39879561.30494196</v>
      </c>
      <c r="H19" s="195">
        <v>9115642.151042521</v>
      </c>
      <c r="I19" s="195">
        <v>8660463.1377619859</v>
      </c>
      <c r="J19" s="195">
        <v>8493793.4604348596</v>
      </c>
      <c r="K19" s="195">
        <v>23571814.181840964</v>
      </c>
      <c r="L19" s="195">
        <v>133087571.49141754</v>
      </c>
      <c r="M19" s="195">
        <v>13230544.797983168</v>
      </c>
      <c r="N19" s="1228" t="s">
        <v>1235</v>
      </c>
      <c r="O19" s="1228"/>
      <c r="P19" s="1228"/>
      <c r="Q19" s="22"/>
      <c r="R19" s="207">
        <v>9.7218342469995918</v>
      </c>
      <c r="S19" s="207">
        <v>7.5465635776771265</v>
      </c>
      <c r="T19" s="207">
        <v>2.1752706693224568</v>
      </c>
      <c r="U19" s="207">
        <v>104.97929521473753</v>
      </c>
      <c r="V19" s="207">
        <v>137.86796058334116</v>
      </c>
      <c r="W19" s="195">
        <v>6259954.0290331859</v>
      </c>
      <c r="X19" s="195">
        <v>39096934.490936048</v>
      </c>
      <c r="Y19" s="195">
        <v>36707776.877159506</v>
      </c>
      <c r="Z19" s="195">
        <v>47697245.190451905</v>
      </c>
      <c r="AA19" s="221"/>
    </row>
    <row r="20" spans="1:67" s="220" customFormat="1" ht="13.5" hidden="1" customHeight="1">
      <c r="A20" s="1228" t="s">
        <v>1160</v>
      </c>
      <c r="B20" s="1228"/>
      <c r="C20" s="1228"/>
      <c r="D20" s="217"/>
      <c r="E20" s="116">
        <v>14563.000000000739</v>
      </c>
      <c r="F20" s="50">
        <v>45509962.204318993</v>
      </c>
      <c r="G20" s="117">
        <v>38989204.94335188</v>
      </c>
      <c r="H20" s="117">
        <v>8939243.2289417535</v>
      </c>
      <c r="I20" s="117">
        <v>8321274.0637128521</v>
      </c>
      <c r="J20" s="117">
        <v>8120514.1035530707</v>
      </c>
      <c r="K20" s="117">
        <v>21957904.250088058</v>
      </c>
      <c r="L20" s="117">
        <v>137543935.25461546</v>
      </c>
      <c r="M20" s="117">
        <v>13075241.425932759</v>
      </c>
      <c r="N20" s="1228" t="s">
        <v>1160</v>
      </c>
      <c r="O20" s="1228"/>
      <c r="P20" s="1228"/>
      <c r="Q20" s="22"/>
      <c r="R20" s="207">
        <v>8.5109939004192352</v>
      </c>
      <c r="S20" s="207">
        <v>6.6164437711059216</v>
      </c>
      <c r="T20" s="207">
        <v>1.8945501293133007</v>
      </c>
      <c r="U20" s="207">
        <v>131.54422071410485</v>
      </c>
      <c r="V20" s="207">
        <v>140.13021375550409</v>
      </c>
      <c r="W20" s="117">
        <v>5752775.2306968234</v>
      </c>
      <c r="X20" s="117">
        <v>37552211.996995367</v>
      </c>
      <c r="Y20" s="117">
        <v>36384650.840976566</v>
      </c>
      <c r="Z20" s="117">
        <v>45364093.473824903</v>
      </c>
      <c r="AA20" s="221"/>
    </row>
    <row r="21" spans="1:67" s="220" customFormat="1" ht="14.45" customHeight="1">
      <c r="A21" s="1228" t="s">
        <v>1161</v>
      </c>
      <c r="B21" s="1228"/>
      <c r="C21" s="1228"/>
      <c r="D21" s="217"/>
      <c r="E21" s="206">
        <v>14821.00000024477</v>
      </c>
      <c r="F21" s="178">
        <v>48327530.361962661</v>
      </c>
      <c r="G21" s="195">
        <v>41210969.153543569</v>
      </c>
      <c r="H21" s="195">
        <v>9544437.6522240601</v>
      </c>
      <c r="I21" s="195">
        <v>9024502.1241934709</v>
      </c>
      <c r="J21" s="195">
        <v>8827576.9486802239</v>
      </c>
      <c r="K21" s="195">
        <v>22459416.915849142</v>
      </c>
      <c r="L21" s="195">
        <v>152701417.52390888</v>
      </c>
      <c r="M21" s="195">
        <v>13994991.850793503</v>
      </c>
      <c r="N21" s="1228" t="s">
        <v>1161</v>
      </c>
      <c r="O21" s="1228"/>
      <c r="P21" s="1228"/>
      <c r="Q21" s="22"/>
      <c r="R21" s="207">
        <v>8.7543969219633251</v>
      </c>
      <c r="S21" s="207">
        <v>6.7780893239552684</v>
      </c>
      <c r="T21" s="207">
        <v>1.9763075980080611</v>
      </c>
      <c r="U21" s="207">
        <v>131.95636741124386</v>
      </c>
      <c r="V21" s="207">
        <v>141.57546016262012</v>
      </c>
      <c r="W21" s="195">
        <v>6113501.9775059745</v>
      </c>
      <c r="X21" s="195">
        <v>39670326.330035061</v>
      </c>
      <c r="Y21" s="195">
        <v>38180245.582422793</v>
      </c>
      <c r="Z21" s="195">
        <v>48014488.17296461</v>
      </c>
      <c r="AA21" s="221"/>
    </row>
    <row r="22" spans="1:67" s="220" customFormat="1" ht="14.45" customHeight="1">
      <c r="A22" s="1228" t="s">
        <v>1162</v>
      </c>
      <c r="B22" s="1228"/>
      <c r="C22" s="1228"/>
      <c r="D22" s="217"/>
      <c r="E22" s="206">
        <v>14935.000010349095</v>
      </c>
      <c r="F22" s="178">
        <v>48501149.157458</v>
      </c>
      <c r="G22" s="195">
        <v>39613652.357231922</v>
      </c>
      <c r="H22" s="195">
        <v>8863421.8810383417</v>
      </c>
      <c r="I22" s="195">
        <v>8406973.1728139557</v>
      </c>
      <c r="J22" s="195">
        <v>8164089.7418151125</v>
      </c>
      <c r="K22" s="195">
        <v>22543901.875294793</v>
      </c>
      <c r="L22" s="195">
        <v>153797652.24766204</v>
      </c>
      <c r="M22" s="195">
        <v>14606058.191880787</v>
      </c>
      <c r="N22" s="1228" t="s">
        <v>1162</v>
      </c>
      <c r="O22" s="1228"/>
      <c r="P22" s="1228"/>
      <c r="Q22" s="22"/>
      <c r="R22" s="207">
        <v>8.7311312693919358</v>
      </c>
      <c r="S22" s="207">
        <v>6.7894131812802048</v>
      </c>
      <c r="T22" s="207">
        <v>1.941718088111746</v>
      </c>
      <c r="U22" s="223">
        <v>119.39517283194242</v>
      </c>
      <c r="V22" s="223">
        <v>129.4933603741249</v>
      </c>
      <c r="W22" s="195">
        <v>6134118.1102373004</v>
      </c>
      <c r="X22" s="195">
        <v>38278493.919796385</v>
      </c>
      <c r="Y22" s="195">
        <v>37099225.316913657</v>
      </c>
      <c r="Z22" s="195">
        <v>48963204.266625918</v>
      </c>
      <c r="AA22" s="221"/>
    </row>
    <row r="23" spans="1:67" s="220" customFormat="1" ht="14.45" customHeight="1">
      <c r="A23" s="1228" t="s">
        <v>1163</v>
      </c>
      <c r="B23" s="1228"/>
      <c r="C23" s="1228"/>
      <c r="D23" s="217"/>
      <c r="E23" s="206">
        <v>15207</v>
      </c>
      <c r="F23" s="182" t="s">
        <v>495</v>
      </c>
      <c r="G23" s="195">
        <v>36010509.158527561</v>
      </c>
      <c r="H23" s="195">
        <v>9017329.9167078398</v>
      </c>
      <c r="I23" s="195">
        <v>8508699.0303050708</v>
      </c>
      <c r="J23" s="195">
        <v>8285652.3650080366</v>
      </c>
      <c r="K23" s="224" t="s">
        <v>1024</v>
      </c>
      <c r="L23" s="224" t="s">
        <v>1024</v>
      </c>
      <c r="M23" s="224" t="s">
        <v>1024</v>
      </c>
      <c r="N23" s="1228" t="s">
        <v>1163</v>
      </c>
      <c r="O23" s="1228"/>
      <c r="P23" s="1228"/>
      <c r="Q23" s="22"/>
      <c r="R23" s="207">
        <v>8.8398869672457678</v>
      </c>
      <c r="S23" s="207">
        <v>6.8091582154013741</v>
      </c>
      <c r="T23" s="207">
        <v>2.0307287518443906</v>
      </c>
      <c r="U23" s="514" t="s">
        <v>495</v>
      </c>
      <c r="V23" s="514" t="s">
        <v>1024</v>
      </c>
      <c r="W23" s="195">
        <v>5276409.4781992389</v>
      </c>
      <c r="X23" s="195">
        <v>37922584.824932076</v>
      </c>
      <c r="Y23" s="195">
        <v>34004943.652264342</v>
      </c>
      <c r="Z23" s="195">
        <v>43664833.496219203</v>
      </c>
      <c r="AA23" s="221"/>
    </row>
    <row r="24" spans="1:67" s="220" customFormat="1" ht="13.5" customHeight="1">
      <c r="A24" s="1228" t="s">
        <v>1155</v>
      </c>
      <c r="B24" s="1228"/>
      <c r="C24" s="1228"/>
      <c r="D24" s="217"/>
      <c r="E24" s="206">
        <v>15829.00000003121</v>
      </c>
      <c r="F24" s="178">
        <v>44787428.027866423</v>
      </c>
      <c r="G24" s="195">
        <v>35826800.760368414</v>
      </c>
      <c r="H24" s="195">
        <v>8412531.073877342</v>
      </c>
      <c r="I24" s="195">
        <v>7872467.9194049016</v>
      </c>
      <c r="J24" s="195">
        <v>7707094.8490345934</v>
      </c>
      <c r="K24" s="195">
        <v>21708477.966003411</v>
      </c>
      <c r="L24" s="195">
        <v>161707327.15504503</v>
      </c>
      <c r="M24" s="195">
        <v>16000991.308701592</v>
      </c>
      <c r="N24" s="1228" t="s">
        <v>1155</v>
      </c>
      <c r="O24" s="1228"/>
      <c r="P24" s="1228"/>
      <c r="Q24" s="22"/>
      <c r="R24" s="207">
        <v>8.4320990754390888</v>
      </c>
      <c r="S24" s="207">
        <v>6.5566005323134746</v>
      </c>
      <c r="T24" s="207">
        <v>1.8754985431256332</v>
      </c>
      <c r="U24" s="207">
        <v>110.29933753839295</v>
      </c>
      <c r="V24" s="207">
        <v>121.34833274718869</v>
      </c>
      <c r="W24" s="195">
        <v>5954001.2618598454</v>
      </c>
      <c r="X24" s="195">
        <v>34590952.917160973</v>
      </c>
      <c r="Y24" s="195">
        <v>32879487.357863542</v>
      </c>
      <c r="Z24" s="195">
        <v>44876284.006412983</v>
      </c>
      <c r="AA24" s="221"/>
    </row>
    <row r="25" spans="1:67" s="220" customFormat="1" ht="14.45" customHeight="1">
      <c r="A25" s="1228" t="s">
        <v>1149</v>
      </c>
      <c r="B25" s="1228"/>
      <c r="C25" s="1228"/>
      <c r="D25" s="22"/>
      <c r="E25" s="195">
        <v>15486.999999856676</v>
      </c>
      <c r="F25" s="178">
        <v>46622290.562010638</v>
      </c>
      <c r="G25" s="195">
        <v>38464977.872487344</v>
      </c>
      <c r="H25" s="195">
        <v>9692166.9347200114</v>
      </c>
      <c r="I25" s="195">
        <v>9092701.1793842986</v>
      </c>
      <c r="J25" s="195">
        <v>8898924.047066262</v>
      </c>
      <c r="K25" s="195">
        <v>22598666.175456252</v>
      </c>
      <c r="L25" s="195">
        <v>123937160.22374637</v>
      </c>
      <c r="M25" s="195">
        <v>14825373.363543099</v>
      </c>
      <c r="N25" s="1228" t="s">
        <v>1149</v>
      </c>
      <c r="O25" s="1228"/>
      <c r="P25" s="1228"/>
      <c r="Q25" s="22"/>
      <c r="R25" s="207">
        <v>8.4743755048060709</v>
      </c>
      <c r="S25" s="207">
        <v>6.5450001693339797</v>
      </c>
      <c r="T25" s="207">
        <v>1.9293753354720882</v>
      </c>
      <c r="U25" s="223">
        <v>108.64745099929938</v>
      </c>
      <c r="V25" s="223">
        <v>125.97980910126782</v>
      </c>
      <c r="W25" s="195">
        <v>6366916.4051820328</v>
      </c>
      <c r="X25" s="195">
        <v>38633573.144521169</v>
      </c>
      <c r="Y25" s="195">
        <v>36089159.634324804</v>
      </c>
      <c r="Z25" s="195">
        <v>47771024.118998587</v>
      </c>
      <c r="AA25" s="221"/>
    </row>
    <row r="26" spans="1:67" ht="13.7" customHeight="1">
      <c r="A26" s="1228" t="s">
        <v>662</v>
      </c>
      <c r="B26" s="1228"/>
      <c r="C26" s="1228"/>
      <c r="D26" s="22"/>
      <c r="E26" s="154"/>
      <c r="F26" s="154"/>
      <c r="G26" s="154"/>
      <c r="H26" s="154"/>
      <c r="I26" s="154"/>
      <c r="J26" s="154"/>
      <c r="K26" s="154"/>
      <c r="L26" s="154"/>
      <c r="M26" s="154"/>
      <c r="N26" s="1228" t="s">
        <v>662</v>
      </c>
      <c r="O26" s="1228"/>
      <c r="P26" s="1228"/>
      <c r="Q26" s="22"/>
      <c r="R26" s="229"/>
      <c r="S26" s="229"/>
      <c r="T26" s="229"/>
      <c r="U26" s="836"/>
      <c r="V26" s="836"/>
      <c r="W26" s="50"/>
      <c r="X26" s="50"/>
      <c r="Y26" s="50"/>
      <c r="Z26" s="50"/>
      <c r="AA26" s="837"/>
      <c r="AB26" s="837"/>
      <c r="AC26" s="837"/>
      <c r="AD26" s="837"/>
      <c r="AE26" s="837"/>
      <c r="AF26" s="837"/>
      <c r="AG26" s="837"/>
      <c r="AH26" s="837"/>
      <c r="AI26" s="837"/>
      <c r="AJ26" s="837"/>
      <c r="AK26" s="837"/>
      <c r="AL26" s="837"/>
      <c r="AM26" s="837"/>
      <c r="AN26" s="837"/>
      <c r="AO26" s="837"/>
      <c r="AP26" s="837"/>
      <c r="AQ26" s="837"/>
      <c r="AR26" s="837"/>
      <c r="AS26" s="837"/>
      <c r="AT26" s="837"/>
      <c r="AU26" s="837"/>
      <c r="AV26" s="837"/>
      <c r="AW26" s="837"/>
      <c r="AX26" s="837"/>
      <c r="AY26" s="837"/>
      <c r="AZ26" s="837"/>
      <c r="BA26" s="837"/>
      <c r="BB26" s="837"/>
      <c r="BC26" s="837"/>
      <c r="BD26" s="837"/>
      <c r="BE26" s="837"/>
      <c r="BF26" s="837"/>
      <c r="BG26" s="837"/>
      <c r="BH26" s="837"/>
      <c r="BI26" s="837"/>
      <c r="BJ26" s="837"/>
      <c r="BK26" s="837"/>
      <c r="BL26" s="837"/>
      <c r="BM26" s="837"/>
      <c r="BN26" s="837"/>
      <c r="BO26" s="837"/>
    </row>
    <row r="27" spans="1:67" ht="13.7" customHeight="1">
      <c r="A27" s="226"/>
      <c r="B27" s="838" t="s">
        <v>1154</v>
      </c>
      <c r="C27" s="226"/>
      <c r="D27" s="839"/>
      <c r="E27" s="735">
        <v>12662.874730958139</v>
      </c>
      <c r="F27" s="735">
        <v>16615756.705293145</v>
      </c>
      <c r="G27" s="735">
        <v>13088976.923250251</v>
      </c>
      <c r="H27" s="735">
        <v>3148297.5671357689</v>
      </c>
      <c r="I27" s="735">
        <v>2915934.9391855407</v>
      </c>
      <c r="J27" s="735">
        <v>2839266.696962669</v>
      </c>
      <c r="K27" s="735">
        <v>8148956.5967078665</v>
      </c>
      <c r="L27" s="735">
        <v>29261386.798257899</v>
      </c>
      <c r="M27" s="735">
        <v>6967811.2317103771</v>
      </c>
      <c r="N27" s="226"/>
      <c r="O27" s="838" t="s">
        <v>1154</v>
      </c>
      <c r="P27" s="226"/>
      <c r="Q27" s="839"/>
      <c r="R27" s="840">
        <v>3.3252003562227794</v>
      </c>
      <c r="S27" s="840">
        <v>2.4245789452336313</v>
      </c>
      <c r="T27" s="840">
        <v>0.90062141098914972</v>
      </c>
      <c r="U27" s="840">
        <v>49.173552026407336</v>
      </c>
      <c r="V27" s="840">
        <v>68.41118439690139</v>
      </c>
      <c r="W27" s="146">
        <v>1895728.5405447008</v>
      </c>
      <c r="X27" s="146">
        <v>12726585.836548902</v>
      </c>
      <c r="Y27" s="146">
        <v>11956177.491622372</v>
      </c>
      <c r="Z27" s="146">
        <v>16929987.426208444</v>
      </c>
      <c r="AA27" s="837"/>
      <c r="AB27" s="837"/>
      <c r="AC27" s="837"/>
      <c r="AD27" s="837"/>
      <c r="AE27" s="837"/>
      <c r="AF27" s="837"/>
      <c r="AG27" s="837"/>
      <c r="AH27" s="837"/>
      <c r="AI27" s="837"/>
      <c r="AJ27" s="837"/>
      <c r="AK27" s="837"/>
      <c r="AL27" s="837"/>
      <c r="AM27" s="837"/>
      <c r="AN27" s="837"/>
      <c r="AO27" s="837"/>
      <c r="AP27" s="837"/>
      <c r="AQ27" s="837"/>
      <c r="AR27" s="837"/>
      <c r="AS27" s="837"/>
      <c r="AT27" s="837"/>
      <c r="AU27" s="837"/>
      <c r="AV27" s="837"/>
      <c r="AW27" s="837"/>
      <c r="AX27" s="837"/>
      <c r="AY27" s="837"/>
      <c r="AZ27" s="837"/>
      <c r="BA27" s="837"/>
      <c r="BB27" s="837"/>
      <c r="BC27" s="837"/>
      <c r="BD27" s="837"/>
      <c r="BE27" s="837"/>
      <c r="BF27" s="837"/>
      <c r="BG27" s="837"/>
      <c r="BH27" s="837"/>
      <c r="BI27" s="837"/>
      <c r="BJ27" s="837"/>
      <c r="BK27" s="837"/>
      <c r="BL27" s="837"/>
      <c r="BM27" s="837"/>
      <c r="BN27" s="837"/>
      <c r="BO27" s="837"/>
    </row>
    <row r="28" spans="1:67" ht="13.7" customHeight="1">
      <c r="A28" s="226"/>
      <c r="B28" s="838" t="s">
        <v>1144</v>
      </c>
      <c r="C28" s="226"/>
      <c r="D28" s="839"/>
      <c r="E28" s="735">
        <v>1710.2564193616968</v>
      </c>
      <c r="F28" s="735">
        <v>67385205.505151346</v>
      </c>
      <c r="G28" s="735">
        <v>53890794.024310939</v>
      </c>
      <c r="H28" s="735">
        <v>12463523.206532499</v>
      </c>
      <c r="I28" s="735">
        <v>11706560.012638709</v>
      </c>
      <c r="J28" s="735">
        <v>11405426.314665727</v>
      </c>
      <c r="K28" s="735">
        <v>34260052.072158091</v>
      </c>
      <c r="L28" s="735">
        <v>165918032.95729205</v>
      </c>
      <c r="M28" s="735">
        <v>20086629.577086631</v>
      </c>
      <c r="N28" s="226"/>
      <c r="O28" s="838" t="s">
        <v>1144</v>
      </c>
      <c r="P28" s="226"/>
      <c r="Q28" s="839"/>
      <c r="R28" s="840">
        <v>13.132428197835225</v>
      </c>
      <c r="S28" s="840">
        <v>10.070139888163313</v>
      </c>
      <c r="T28" s="840">
        <v>3.0622883096719069</v>
      </c>
      <c r="U28" s="840">
        <v>93.721418912138432</v>
      </c>
      <c r="V28" s="840">
        <v>170.68519787175677</v>
      </c>
      <c r="W28" s="146">
        <v>9102515.6230660975</v>
      </c>
      <c r="X28" s="146">
        <v>55332577.095027402</v>
      </c>
      <c r="Y28" s="146">
        <v>50144413.328337252</v>
      </c>
      <c r="Z28" s="146">
        <v>69371170.63533181</v>
      </c>
      <c r="AA28" s="837"/>
      <c r="AB28" s="837"/>
      <c r="AC28" s="837"/>
      <c r="AD28" s="837"/>
      <c r="AE28" s="837"/>
      <c r="AF28" s="837"/>
      <c r="AG28" s="837"/>
      <c r="AH28" s="837"/>
      <c r="AI28" s="837"/>
      <c r="AJ28" s="837"/>
      <c r="AK28" s="837"/>
      <c r="AL28" s="837"/>
      <c r="AM28" s="837"/>
      <c r="AN28" s="837"/>
      <c r="AO28" s="837"/>
      <c r="AP28" s="837"/>
      <c r="AQ28" s="837"/>
      <c r="AR28" s="837"/>
      <c r="AS28" s="837"/>
      <c r="AT28" s="837"/>
      <c r="AU28" s="837"/>
      <c r="AV28" s="837"/>
      <c r="AW28" s="837"/>
      <c r="AX28" s="837"/>
      <c r="AY28" s="837"/>
      <c r="AZ28" s="837"/>
      <c r="BA28" s="837"/>
      <c r="BB28" s="837"/>
      <c r="BC28" s="837"/>
      <c r="BD28" s="837"/>
      <c r="BE28" s="837"/>
      <c r="BF28" s="837"/>
      <c r="BG28" s="837"/>
      <c r="BH28" s="837"/>
      <c r="BI28" s="837"/>
      <c r="BJ28" s="837"/>
      <c r="BK28" s="837"/>
      <c r="BL28" s="837"/>
      <c r="BM28" s="837"/>
      <c r="BN28" s="837"/>
      <c r="BO28" s="837"/>
    </row>
    <row r="29" spans="1:67" ht="13.7" customHeight="1">
      <c r="A29" s="226"/>
      <c r="B29" s="838" t="s">
        <v>1145</v>
      </c>
      <c r="C29" s="226"/>
      <c r="D29" s="839"/>
      <c r="E29" s="735">
        <v>849.02766834275133</v>
      </c>
      <c r="F29" s="735">
        <v>172395290.54505926</v>
      </c>
      <c r="G29" s="735">
        <v>143548492.40199402</v>
      </c>
      <c r="H29" s="735">
        <v>37345257.916544758</v>
      </c>
      <c r="I29" s="735">
        <v>35393683.334198304</v>
      </c>
      <c r="J29" s="735">
        <v>34847540.892492369</v>
      </c>
      <c r="K29" s="735">
        <v>70279827.359472468</v>
      </c>
      <c r="L29" s="735">
        <v>425659599.35886556</v>
      </c>
      <c r="M29" s="735">
        <v>45362936.862837546</v>
      </c>
      <c r="N29" s="226"/>
      <c r="O29" s="838" t="s">
        <v>1145</v>
      </c>
      <c r="P29" s="226"/>
      <c r="Q29" s="839"/>
      <c r="R29" s="840">
        <v>30.315872828401794</v>
      </c>
      <c r="S29" s="840">
        <v>24.030800333929992</v>
      </c>
      <c r="T29" s="840">
        <v>6.2850724944717991</v>
      </c>
      <c r="U29" s="840">
        <v>207.95809449273986</v>
      </c>
      <c r="V29" s="840">
        <v>290.99416969094966</v>
      </c>
      <c r="W29" s="146">
        <v>25681458.861864731</v>
      </c>
      <c r="X29" s="146">
        <v>146681607.14214349</v>
      </c>
      <c r="Y29" s="146">
        <v>136639604.37278277</v>
      </c>
      <c r="Z29" s="146">
        <v>171322836.70895606</v>
      </c>
      <c r="AA29" s="837"/>
      <c r="AB29" s="837"/>
      <c r="AC29" s="837"/>
      <c r="AD29" s="837"/>
      <c r="AE29" s="837"/>
      <c r="AF29" s="837"/>
      <c r="AG29" s="837"/>
      <c r="AH29" s="837"/>
      <c r="AI29" s="837"/>
      <c r="AJ29" s="837"/>
      <c r="AK29" s="837"/>
      <c r="AL29" s="837"/>
      <c r="AM29" s="837"/>
      <c r="AN29" s="837"/>
      <c r="AO29" s="837"/>
      <c r="AP29" s="837"/>
      <c r="AQ29" s="837"/>
      <c r="AR29" s="837"/>
      <c r="AS29" s="837"/>
      <c r="AT29" s="837"/>
      <c r="AU29" s="837"/>
      <c r="AV29" s="837"/>
      <c r="AW29" s="837"/>
      <c r="AX29" s="837"/>
      <c r="AY29" s="837"/>
      <c r="AZ29" s="837"/>
      <c r="BA29" s="837"/>
      <c r="BB29" s="837"/>
      <c r="BC29" s="837"/>
      <c r="BD29" s="837"/>
      <c r="BE29" s="837"/>
      <c r="BF29" s="837"/>
      <c r="BG29" s="837"/>
      <c r="BH29" s="837"/>
      <c r="BI29" s="837"/>
      <c r="BJ29" s="837"/>
      <c r="BK29" s="837"/>
      <c r="BL29" s="837"/>
      <c r="BM29" s="837"/>
      <c r="BN29" s="837"/>
      <c r="BO29" s="837"/>
    </row>
    <row r="30" spans="1:67" ht="13.7" customHeight="1">
      <c r="A30" s="226"/>
      <c r="B30" s="838" t="s">
        <v>1146</v>
      </c>
      <c r="C30" s="226"/>
      <c r="D30" s="839"/>
      <c r="E30" s="735">
        <v>154.48591803607366</v>
      </c>
      <c r="F30" s="735">
        <v>430424191.07126951</v>
      </c>
      <c r="G30" s="735">
        <v>366119202.97975236</v>
      </c>
      <c r="H30" s="735">
        <v>101153523.32306756</v>
      </c>
      <c r="I30" s="735">
        <v>92257561.30288066</v>
      </c>
      <c r="J30" s="735">
        <v>90053581.746732548</v>
      </c>
      <c r="K30" s="735">
        <v>241056618.69465917</v>
      </c>
      <c r="L30" s="735">
        <v>1523710469.0547087</v>
      </c>
      <c r="M30" s="735">
        <v>140654408.33341277</v>
      </c>
      <c r="N30" s="226"/>
      <c r="O30" s="838" t="s">
        <v>1146</v>
      </c>
      <c r="P30" s="226"/>
      <c r="Q30" s="839"/>
      <c r="R30" s="840">
        <v>68.7204673065702</v>
      </c>
      <c r="S30" s="840">
        <v>55.332212612091503</v>
      </c>
      <c r="T30" s="840">
        <v>13.388254694478702</v>
      </c>
      <c r="U30" s="840">
        <v>671.08337925426645</v>
      </c>
      <c r="V30" s="840">
        <v>656.70599196357364</v>
      </c>
      <c r="W30" s="146">
        <v>70419821.966035724</v>
      </c>
      <c r="X30" s="146">
        <v>378132740.13708305</v>
      </c>
      <c r="Y30" s="146">
        <v>356320545.50519288</v>
      </c>
      <c r="Z30" s="146">
        <v>449876637.07854563</v>
      </c>
      <c r="AA30" s="837"/>
      <c r="AB30" s="837"/>
      <c r="AC30" s="837"/>
      <c r="AD30" s="837"/>
      <c r="AE30" s="837"/>
      <c r="AF30" s="837"/>
      <c r="AG30" s="837"/>
      <c r="AH30" s="837"/>
      <c r="AI30" s="837"/>
      <c r="AJ30" s="837"/>
      <c r="AK30" s="837"/>
      <c r="AL30" s="837"/>
      <c r="AM30" s="837"/>
      <c r="AN30" s="837"/>
      <c r="AO30" s="837"/>
      <c r="AP30" s="837"/>
      <c r="AQ30" s="837"/>
      <c r="AR30" s="837"/>
      <c r="AS30" s="837"/>
      <c r="AT30" s="837"/>
      <c r="AU30" s="837"/>
      <c r="AV30" s="837"/>
      <c r="AW30" s="837"/>
      <c r="AX30" s="837"/>
      <c r="AY30" s="837"/>
      <c r="AZ30" s="837"/>
      <c r="BA30" s="837"/>
      <c r="BB30" s="837"/>
      <c r="BC30" s="837"/>
      <c r="BD30" s="837"/>
      <c r="BE30" s="837"/>
      <c r="BF30" s="837"/>
      <c r="BG30" s="837"/>
      <c r="BH30" s="837"/>
      <c r="BI30" s="837"/>
      <c r="BJ30" s="837"/>
      <c r="BK30" s="837"/>
      <c r="BL30" s="837"/>
      <c r="BM30" s="837"/>
      <c r="BN30" s="837"/>
      <c r="BO30" s="837"/>
    </row>
    <row r="31" spans="1:67" ht="13.7" customHeight="1">
      <c r="A31" s="226"/>
      <c r="B31" s="838" t="s">
        <v>1147</v>
      </c>
      <c r="C31" s="226"/>
      <c r="D31" s="839"/>
      <c r="E31" s="735">
        <v>82.35526315800017</v>
      </c>
      <c r="F31" s="735">
        <v>1016701475.9677951</v>
      </c>
      <c r="G31" s="735">
        <v>861824624.27794731</v>
      </c>
      <c r="H31" s="735">
        <v>266524380.5069558</v>
      </c>
      <c r="I31" s="735">
        <v>255325808.01484635</v>
      </c>
      <c r="J31" s="735">
        <v>252296591.07677695</v>
      </c>
      <c r="K31" s="735">
        <v>459089484.17848265</v>
      </c>
      <c r="L31" s="735">
        <v>4077436855.9441819</v>
      </c>
      <c r="M31" s="735">
        <v>325090327.42686671</v>
      </c>
      <c r="N31" s="226"/>
      <c r="O31" s="838" t="s">
        <v>1147</v>
      </c>
      <c r="P31" s="226"/>
      <c r="Q31" s="839"/>
      <c r="R31" s="840">
        <v>162.45323534103653</v>
      </c>
      <c r="S31" s="840">
        <v>130.55504074127032</v>
      </c>
      <c r="T31" s="840">
        <v>31.89819459976621</v>
      </c>
      <c r="U31" s="840">
        <v>1872.2637993265744</v>
      </c>
      <c r="V31" s="840">
        <v>2146.8289183548618</v>
      </c>
      <c r="W31" s="146">
        <v>149887083.25127384</v>
      </c>
      <c r="X31" s="146">
        <v>909566467.04066122</v>
      </c>
      <c r="Y31" s="146">
        <v>779196225.17250204</v>
      </c>
      <c r="Z31" s="146">
        <v>998562357.02741277</v>
      </c>
      <c r="AA31" s="837"/>
      <c r="AB31" s="837"/>
      <c r="AC31" s="837"/>
      <c r="AD31" s="837"/>
      <c r="AE31" s="837"/>
      <c r="AF31" s="837"/>
      <c r="AG31" s="837"/>
      <c r="AH31" s="837"/>
      <c r="AI31" s="837"/>
      <c r="AJ31" s="837"/>
      <c r="AK31" s="837"/>
      <c r="AL31" s="837"/>
      <c r="AM31" s="837"/>
      <c r="AN31" s="837"/>
      <c r="AO31" s="837"/>
      <c r="AP31" s="837"/>
      <c r="AQ31" s="837"/>
      <c r="AR31" s="837"/>
      <c r="AS31" s="837"/>
      <c r="AT31" s="837"/>
      <c r="AU31" s="837"/>
      <c r="AV31" s="837"/>
      <c r="AW31" s="837"/>
      <c r="AX31" s="837"/>
      <c r="AY31" s="837"/>
      <c r="AZ31" s="837"/>
      <c r="BA31" s="837"/>
      <c r="BB31" s="837"/>
      <c r="BC31" s="837"/>
      <c r="BD31" s="837"/>
      <c r="BE31" s="837"/>
      <c r="BF31" s="837"/>
      <c r="BG31" s="837"/>
      <c r="BH31" s="837"/>
      <c r="BI31" s="837"/>
      <c r="BJ31" s="837"/>
      <c r="BK31" s="837"/>
      <c r="BL31" s="837"/>
      <c r="BM31" s="837"/>
      <c r="BN31" s="837"/>
      <c r="BO31" s="837"/>
    </row>
    <row r="32" spans="1:67" ht="13.7" customHeight="1">
      <c r="A32" s="226"/>
      <c r="B32" s="838" t="s">
        <v>1148</v>
      </c>
      <c r="C32" s="226"/>
      <c r="D32" s="839"/>
      <c r="E32" s="735">
        <v>28</v>
      </c>
      <c r="F32" s="735">
        <v>3564165087.4642859</v>
      </c>
      <c r="G32" s="735">
        <v>3156545144.1428571</v>
      </c>
      <c r="H32" s="735">
        <v>701308334.85714281</v>
      </c>
      <c r="I32" s="735">
        <v>662256796.28571427</v>
      </c>
      <c r="J32" s="735">
        <v>645773780.07142854</v>
      </c>
      <c r="K32" s="735">
        <v>1910180222.3214285</v>
      </c>
      <c r="L32" s="735">
        <v>11876148959.571428</v>
      </c>
      <c r="M32" s="735">
        <v>714226283.89285719</v>
      </c>
      <c r="N32" s="226"/>
      <c r="O32" s="838" t="s">
        <v>1148</v>
      </c>
      <c r="P32" s="226"/>
      <c r="Q32" s="839"/>
      <c r="R32" s="840">
        <v>605.07142857142856</v>
      </c>
      <c r="S32" s="840">
        <v>490.53571428571428</v>
      </c>
      <c r="T32" s="840">
        <v>114.53571428571429</v>
      </c>
      <c r="U32" s="840">
        <v>16615.392857142859</v>
      </c>
      <c r="V32" s="840">
        <v>9554.8214285714294</v>
      </c>
      <c r="W32" s="146">
        <v>500153406.78571427</v>
      </c>
      <c r="X32" s="146">
        <v>3023913491.1785712</v>
      </c>
      <c r="Y32" s="146">
        <v>3090186112.75</v>
      </c>
      <c r="Z32" s="146">
        <v>3914669681.8571429</v>
      </c>
      <c r="AA32" s="837"/>
      <c r="AB32" s="837"/>
      <c r="AC32" s="837"/>
      <c r="AD32" s="837"/>
      <c r="AE32" s="837"/>
      <c r="AF32" s="837"/>
      <c r="AG32" s="837"/>
      <c r="AH32" s="837"/>
      <c r="AI32" s="837"/>
      <c r="AJ32" s="837"/>
      <c r="AK32" s="837"/>
      <c r="AL32" s="837"/>
      <c r="AM32" s="837"/>
      <c r="AN32" s="837"/>
      <c r="AO32" s="837"/>
      <c r="AP32" s="837"/>
      <c r="AQ32" s="837"/>
      <c r="AR32" s="837"/>
      <c r="AS32" s="837"/>
      <c r="AT32" s="837"/>
      <c r="AU32" s="837"/>
      <c r="AV32" s="837"/>
      <c r="AW32" s="837"/>
      <c r="AX32" s="837"/>
      <c r="AY32" s="837"/>
      <c r="AZ32" s="837"/>
      <c r="BA32" s="837"/>
      <c r="BB32" s="837"/>
      <c r="BC32" s="837"/>
      <c r="BD32" s="837"/>
      <c r="BE32" s="837"/>
      <c r="BF32" s="837"/>
      <c r="BG32" s="837"/>
      <c r="BH32" s="837"/>
      <c r="BI32" s="837"/>
      <c r="BJ32" s="837"/>
      <c r="BK32" s="837"/>
      <c r="BL32" s="837"/>
      <c r="BM32" s="837"/>
      <c r="BN32" s="837"/>
      <c r="BO32" s="837"/>
    </row>
    <row r="33" spans="1:67" ht="13.7" customHeight="1">
      <c r="A33" s="1045" t="s">
        <v>663</v>
      </c>
      <c r="B33" s="1045"/>
      <c r="C33" s="1045"/>
      <c r="D33" s="2"/>
      <c r="E33" s="735"/>
      <c r="F33" s="735"/>
      <c r="G33" s="735"/>
      <c r="H33" s="735"/>
      <c r="I33" s="735"/>
      <c r="J33" s="735"/>
      <c r="K33" s="735"/>
      <c r="L33" s="735"/>
      <c r="M33" s="735"/>
      <c r="N33" s="1045" t="s">
        <v>663</v>
      </c>
      <c r="O33" s="1045"/>
      <c r="P33" s="1045"/>
      <c r="Q33" s="2"/>
      <c r="R33" s="840"/>
      <c r="S33" s="840"/>
      <c r="T33" s="840"/>
      <c r="U33" s="840"/>
      <c r="V33" s="840"/>
      <c r="W33" s="146"/>
      <c r="X33" s="146"/>
      <c r="Y33" s="146"/>
      <c r="Z33" s="146"/>
      <c r="AA33" s="837"/>
      <c r="AB33" s="837"/>
      <c r="AC33" s="837"/>
      <c r="AD33" s="837"/>
      <c r="AE33" s="837"/>
      <c r="AF33" s="837"/>
      <c r="AG33" s="837"/>
      <c r="AH33" s="837"/>
      <c r="AI33" s="837"/>
      <c r="AJ33" s="837"/>
      <c r="AK33" s="837"/>
      <c r="AL33" s="837"/>
      <c r="AM33" s="837"/>
      <c r="AN33" s="837"/>
      <c r="AO33" s="837"/>
      <c r="AP33" s="837"/>
      <c r="AQ33" s="837"/>
      <c r="AR33" s="837"/>
      <c r="AS33" s="837"/>
      <c r="AT33" s="837"/>
      <c r="AU33" s="837"/>
      <c r="AV33" s="837"/>
      <c r="AW33" s="837"/>
      <c r="AX33" s="837"/>
      <c r="AY33" s="837"/>
      <c r="AZ33" s="837"/>
      <c r="BA33" s="837"/>
      <c r="BB33" s="837"/>
      <c r="BC33" s="837"/>
      <c r="BD33" s="837"/>
      <c r="BE33" s="837"/>
      <c r="BF33" s="837"/>
      <c r="BG33" s="837"/>
      <c r="BH33" s="837"/>
      <c r="BI33" s="837"/>
      <c r="BJ33" s="837"/>
      <c r="BK33" s="837"/>
      <c r="BL33" s="837"/>
      <c r="BM33" s="837"/>
      <c r="BN33" s="837"/>
      <c r="BO33" s="837"/>
    </row>
    <row r="34" spans="1:67" ht="13.5" customHeight="1">
      <c r="A34" s="661"/>
      <c r="B34" s="62" t="s">
        <v>664</v>
      </c>
      <c r="C34" s="661"/>
      <c r="D34" s="122"/>
      <c r="E34" s="735">
        <v>6358.3963791770602</v>
      </c>
      <c r="F34" s="735">
        <v>4534104.6984222718</v>
      </c>
      <c r="G34" s="735">
        <v>2860765.3418930639</v>
      </c>
      <c r="H34" s="735">
        <v>511054.35663345276</v>
      </c>
      <c r="I34" s="735">
        <v>381673.34893893579</v>
      </c>
      <c r="J34" s="735">
        <v>340722.55671969941</v>
      </c>
      <c r="K34" s="735">
        <v>6453821.9736326542</v>
      </c>
      <c r="L34" s="735">
        <v>20432832.915413674</v>
      </c>
      <c r="M34" s="735">
        <v>5294050.6138976011</v>
      </c>
      <c r="N34" s="661"/>
      <c r="O34" s="661" t="s">
        <v>1262</v>
      </c>
      <c r="P34" s="661"/>
      <c r="Q34" s="122"/>
      <c r="R34" s="840">
        <v>2.5719989358556155</v>
      </c>
      <c r="S34" s="840">
        <v>1.8995398069002174</v>
      </c>
      <c r="T34" s="840">
        <v>0.67245912895539528</v>
      </c>
      <c r="U34" s="840">
        <v>36.974772828253187</v>
      </c>
      <c r="V34" s="840">
        <v>61.609516935725416</v>
      </c>
      <c r="W34" s="146">
        <v>758981.59632403497</v>
      </c>
      <c r="X34" s="146">
        <v>1654769.139225051</v>
      </c>
      <c r="Y34" s="146">
        <v>3077380.3563710353</v>
      </c>
      <c r="Z34" s="146">
        <v>4657488.013610498</v>
      </c>
      <c r="AA34" s="837"/>
      <c r="AB34" s="837"/>
      <c r="AC34" s="837"/>
      <c r="AD34" s="837"/>
      <c r="AE34" s="837"/>
      <c r="AF34" s="837"/>
      <c r="AG34" s="837"/>
      <c r="AH34" s="837"/>
      <c r="AI34" s="837"/>
      <c r="AJ34" s="837"/>
      <c r="AK34" s="837"/>
      <c r="AL34" s="837"/>
      <c r="AM34" s="837"/>
      <c r="AN34" s="837"/>
      <c r="AO34" s="837"/>
      <c r="AP34" s="837"/>
      <c r="AQ34" s="837"/>
      <c r="AR34" s="837"/>
      <c r="AS34" s="837"/>
      <c r="AT34" s="837"/>
      <c r="AU34" s="837"/>
      <c r="AV34" s="837"/>
      <c r="AW34" s="837"/>
      <c r="AX34" s="837"/>
      <c r="AY34" s="837"/>
      <c r="AZ34" s="837"/>
      <c r="BA34" s="837"/>
      <c r="BB34" s="837"/>
      <c r="BC34" s="837"/>
      <c r="BD34" s="837"/>
      <c r="BE34" s="837"/>
      <c r="BF34" s="837"/>
      <c r="BG34" s="837"/>
      <c r="BH34" s="837"/>
      <c r="BI34" s="837"/>
      <c r="BJ34" s="837"/>
      <c r="BK34" s="837"/>
      <c r="BL34" s="837"/>
      <c r="BM34" s="837"/>
      <c r="BN34" s="837"/>
      <c r="BO34" s="837"/>
    </row>
    <row r="35" spans="1:67" ht="13.7" customHeight="1">
      <c r="A35" s="661"/>
      <c r="B35" s="62" t="s">
        <v>665</v>
      </c>
      <c r="C35" s="661"/>
      <c r="D35" s="122"/>
      <c r="E35" s="735">
        <v>1999.1372680519769</v>
      </c>
      <c r="F35" s="735">
        <v>11156354.329060065</v>
      </c>
      <c r="G35" s="735">
        <v>8955014.4839258771</v>
      </c>
      <c r="H35" s="735">
        <v>2355734.7856061896</v>
      </c>
      <c r="I35" s="735">
        <v>2131376.9280614671</v>
      </c>
      <c r="J35" s="735">
        <v>2041377.1637788671</v>
      </c>
      <c r="K35" s="735">
        <v>6689049.1028565662</v>
      </c>
      <c r="L35" s="735">
        <v>20573676.722873215</v>
      </c>
      <c r="M35" s="735">
        <v>7116284.3857833082</v>
      </c>
      <c r="N35" s="661"/>
      <c r="O35" s="661" t="s">
        <v>700</v>
      </c>
      <c r="P35" s="661"/>
      <c r="Q35" s="122"/>
      <c r="R35" s="840">
        <v>4.0231518104724202</v>
      </c>
      <c r="S35" s="840">
        <v>2.9840005107690013</v>
      </c>
      <c r="T35" s="840">
        <v>1.0391512997034218</v>
      </c>
      <c r="U35" s="840">
        <v>58.623140243122542</v>
      </c>
      <c r="V35" s="840">
        <v>60.279878186769622</v>
      </c>
      <c r="W35" s="146">
        <v>1747035.4761252915</v>
      </c>
      <c r="X35" s="146">
        <v>7963323.1035046102</v>
      </c>
      <c r="Y35" s="146">
        <v>8119345.4653584789</v>
      </c>
      <c r="Z35" s="146">
        <v>11269097.065026928</v>
      </c>
      <c r="AA35" s="837"/>
      <c r="AB35" s="837"/>
      <c r="AC35" s="837"/>
      <c r="AD35" s="837"/>
      <c r="AE35" s="837"/>
      <c r="AF35" s="837"/>
      <c r="AG35" s="837"/>
      <c r="AH35" s="837"/>
      <c r="AI35" s="837"/>
      <c r="AJ35" s="837"/>
      <c r="AK35" s="837"/>
      <c r="AL35" s="837"/>
      <c r="AM35" s="837"/>
      <c r="AN35" s="837"/>
      <c r="AO35" s="837"/>
      <c r="AP35" s="837"/>
      <c r="AQ35" s="837"/>
      <c r="AR35" s="837"/>
      <c r="AS35" s="837"/>
      <c r="AT35" s="837"/>
      <c r="AU35" s="837"/>
      <c r="AV35" s="837"/>
      <c r="AW35" s="837"/>
      <c r="AX35" s="837"/>
      <c r="AY35" s="837"/>
      <c r="AZ35" s="837"/>
      <c r="BA35" s="837"/>
      <c r="BB35" s="837"/>
      <c r="BC35" s="837"/>
      <c r="BD35" s="837"/>
      <c r="BE35" s="837"/>
      <c r="BF35" s="837"/>
      <c r="BG35" s="837"/>
      <c r="BH35" s="837"/>
      <c r="BI35" s="837"/>
      <c r="BJ35" s="837"/>
      <c r="BK35" s="837"/>
      <c r="BL35" s="837"/>
      <c r="BM35" s="837"/>
      <c r="BN35" s="837"/>
      <c r="BO35" s="837"/>
    </row>
    <row r="36" spans="1:67" ht="13.7" customHeight="1">
      <c r="A36" s="121"/>
      <c r="B36" s="62" t="s">
        <v>666</v>
      </c>
      <c r="C36" s="121"/>
      <c r="D36" s="122"/>
      <c r="E36" s="735">
        <v>2818.8980912644447</v>
      </c>
      <c r="F36" s="735">
        <v>19033067.992638998</v>
      </c>
      <c r="G36" s="735">
        <v>14522135.328649333</v>
      </c>
      <c r="H36" s="735">
        <v>3731346.3315610024</v>
      </c>
      <c r="I36" s="735">
        <v>3456296.6713210912</v>
      </c>
      <c r="J36" s="735">
        <v>3366908.8386986703</v>
      </c>
      <c r="K36" s="735">
        <v>8142565.1575468006</v>
      </c>
      <c r="L36" s="735">
        <v>28449607.894704126</v>
      </c>
      <c r="M36" s="735">
        <v>7353358.3015223127</v>
      </c>
      <c r="N36" s="121"/>
      <c r="O36" s="661" t="s">
        <v>701</v>
      </c>
      <c r="P36" s="121"/>
      <c r="Q36" s="122"/>
      <c r="R36" s="840">
        <v>5.3979104054169689</v>
      </c>
      <c r="S36" s="840">
        <v>4.0509258215633439</v>
      </c>
      <c r="T36" s="840">
        <v>1.3469845838536243</v>
      </c>
      <c r="U36" s="840">
        <v>55.08034673841086</v>
      </c>
      <c r="V36" s="840">
        <v>77.52392194838913</v>
      </c>
      <c r="W36" s="146">
        <v>2446823.7723004059</v>
      </c>
      <c r="X36" s="146">
        <v>13910196.509026213</v>
      </c>
      <c r="Y36" s="146">
        <v>13388119.970859045</v>
      </c>
      <c r="Z36" s="146">
        <v>19058643.37353795</v>
      </c>
      <c r="AA36" s="837"/>
      <c r="AB36" s="837"/>
      <c r="AC36" s="837"/>
      <c r="AD36" s="837"/>
      <c r="AE36" s="837"/>
      <c r="AF36" s="837"/>
      <c r="AG36" s="837"/>
      <c r="AH36" s="837"/>
      <c r="AI36" s="837"/>
      <c r="AJ36" s="837"/>
      <c r="AK36" s="837"/>
      <c r="AL36" s="837"/>
      <c r="AM36" s="837"/>
      <c r="AN36" s="837"/>
      <c r="AO36" s="837"/>
      <c r="AP36" s="837"/>
      <c r="AQ36" s="837"/>
      <c r="AR36" s="837"/>
      <c r="AS36" s="837"/>
      <c r="AT36" s="837"/>
      <c r="AU36" s="837"/>
      <c r="AV36" s="837"/>
      <c r="AW36" s="837"/>
      <c r="AX36" s="837"/>
      <c r="AY36" s="837"/>
      <c r="AZ36" s="837"/>
      <c r="BA36" s="837"/>
      <c r="BB36" s="837"/>
      <c r="BC36" s="837"/>
      <c r="BD36" s="837"/>
      <c r="BE36" s="837"/>
      <c r="BF36" s="837"/>
      <c r="BG36" s="837"/>
      <c r="BH36" s="837"/>
      <c r="BI36" s="837"/>
      <c r="BJ36" s="837"/>
      <c r="BK36" s="837"/>
      <c r="BL36" s="837"/>
      <c r="BM36" s="837"/>
      <c r="BN36" s="837"/>
      <c r="BO36" s="837"/>
    </row>
    <row r="37" spans="1:67" ht="13.7" customHeight="1">
      <c r="A37" s="121"/>
      <c r="B37" s="62" t="s">
        <v>667</v>
      </c>
      <c r="C37" s="121"/>
      <c r="D37" s="122"/>
      <c r="E37" s="735">
        <v>2273.1924257380215</v>
      </c>
      <c r="F37" s="735">
        <v>40011298.728574954</v>
      </c>
      <c r="G37" s="735">
        <v>32178158.633033894</v>
      </c>
      <c r="H37" s="735">
        <v>8245003.0800016429</v>
      </c>
      <c r="I37" s="735">
        <v>7671103.0937464628</v>
      </c>
      <c r="J37" s="735">
        <v>7538766.7543627797</v>
      </c>
      <c r="K37" s="735">
        <v>18787780.144694228</v>
      </c>
      <c r="L37" s="735">
        <v>74150551.618211418</v>
      </c>
      <c r="M37" s="735">
        <v>14088878.311487548</v>
      </c>
      <c r="N37" s="121"/>
      <c r="O37" s="661" t="s">
        <v>702</v>
      </c>
      <c r="P37" s="121"/>
      <c r="Q37" s="122"/>
      <c r="R37" s="840">
        <v>10.63780551314726</v>
      </c>
      <c r="S37" s="840">
        <v>8.2363140807600868</v>
      </c>
      <c r="T37" s="840">
        <v>2.4014914323871812</v>
      </c>
      <c r="U37" s="840">
        <v>103.76806820997916</v>
      </c>
      <c r="V37" s="840">
        <v>141.2254870335118</v>
      </c>
      <c r="W37" s="146">
        <v>5505932.8744079545</v>
      </c>
      <c r="X37" s="146">
        <v>31237857.108971942</v>
      </c>
      <c r="Y37" s="146">
        <v>29134272.896550979</v>
      </c>
      <c r="Z37" s="146">
        <v>42263231.385657765</v>
      </c>
      <c r="AA37" s="837"/>
      <c r="AB37" s="837"/>
      <c r="AC37" s="837"/>
      <c r="AD37" s="837"/>
      <c r="AE37" s="837"/>
      <c r="AF37" s="837"/>
      <c r="AG37" s="837"/>
      <c r="AH37" s="837"/>
      <c r="AI37" s="837"/>
      <c r="AJ37" s="837"/>
      <c r="AK37" s="837"/>
      <c r="AL37" s="837"/>
      <c r="AM37" s="837"/>
      <c r="AN37" s="837"/>
      <c r="AO37" s="837"/>
      <c r="AP37" s="837"/>
      <c r="AQ37" s="837"/>
      <c r="AR37" s="837"/>
      <c r="AS37" s="837"/>
      <c r="AT37" s="837"/>
      <c r="AU37" s="837"/>
      <c r="AV37" s="837"/>
      <c r="AW37" s="837"/>
      <c r="AX37" s="837"/>
      <c r="AY37" s="837"/>
      <c r="AZ37" s="837"/>
      <c r="BA37" s="837"/>
      <c r="BB37" s="837"/>
      <c r="BC37" s="837"/>
      <c r="BD37" s="837"/>
      <c r="BE37" s="837"/>
      <c r="BF37" s="837"/>
      <c r="BG37" s="837"/>
      <c r="BH37" s="837"/>
      <c r="BI37" s="837"/>
      <c r="BJ37" s="837"/>
      <c r="BK37" s="837"/>
      <c r="BL37" s="837"/>
      <c r="BM37" s="837"/>
      <c r="BN37" s="837"/>
      <c r="BO37" s="837"/>
    </row>
    <row r="38" spans="1:67" ht="13.7" customHeight="1">
      <c r="A38" s="121"/>
      <c r="B38" s="62" t="s">
        <v>668</v>
      </c>
      <c r="C38" s="121"/>
      <c r="D38" s="122"/>
      <c r="E38" s="735">
        <v>1018.064135244258</v>
      </c>
      <c r="F38" s="735">
        <v>90120869.834284708</v>
      </c>
      <c r="G38" s="735">
        <v>72779218.10176979</v>
      </c>
      <c r="H38" s="735">
        <v>17627914.650240216</v>
      </c>
      <c r="I38" s="735">
        <v>16682639.46439884</v>
      </c>
      <c r="J38" s="735">
        <v>16348587.399775414</v>
      </c>
      <c r="K38" s="735">
        <v>39518003.345429122</v>
      </c>
      <c r="L38" s="735">
        <v>187337121.7047253</v>
      </c>
      <c r="M38" s="735">
        <v>21938825.789526373</v>
      </c>
      <c r="N38" s="121"/>
      <c r="O38" s="661" t="s">
        <v>703</v>
      </c>
      <c r="P38" s="121"/>
      <c r="Q38" s="122"/>
      <c r="R38" s="840">
        <v>15.851144333846047</v>
      </c>
      <c r="S38" s="840">
        <v>12.275357192245819</v>
      </c>
      <c r="T38" s="840">
        <v>3.5757871416002325</v>
      </c>
      <c r="U38" s="840">
        <v>103.63665345971104</v>
      </c>
      <c r="V38" s="840">
        <v>138.10951185408021</v>
      </c>
      <c r="W38" s="146">
        <v>11788228.334850481</v>
      </c>
      <c r="X38" s="146">
        <v>70971093.310926527</v>
      </c>
      <c r="Y38" s="146">
        <v>66315707.995461479</v>
      </c>
      <c r="Z38" s="146">
        <v>92971480.463355258</v>
      </c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</row>
    <row r="39" spans="1:67" ht="13.7" customHeight="1">
      <c r="A39" s="121"/>
      <c r="B39" s="62" t="s">
        <v>669</v>
      </c>
      <c r="C39" s="121"/>
      <c r="D39" s="122"/>
      <c r="E39" s="735">
        <v>734.67539119687797</v>
      </c>
      <c r="F39" s="735">
        <v>194600882.29668263</v>
      </c>
      <c r="G39" s="735">
        <v>159799426.70330742</v>
      </c>
      <c r="H39" s="735">
        <v>41364123.147355288</v>
      </c>
      <c r="I39" s="735">
        <v>39135737.499779388</v>
      </c>
      <c r="J39" s="735">
        <v>38366385.574082434</v>
      </c>
      <c r="K39" s="735">
        <v>78488475.072554484</v>
      </c>
      <c r="L39" s="735">
        <v>497583732.93874848</v>
      </c>
      <c r="M39" s="735">
        <v>55007522.038971581</v>
      </c>
      <c r="N39" s="121"/>
      <c r="O39" s="661" t="s">
        <v>704</v>
      </c>
      <c r="P39" s="121"/>
      <c r="Q39" s="122"/>
      <c r="R39" s="840">
        <v>26.303674694316193</v>
      </c>
      <c r="S39" s="840">
        <v>20.613863433510289</v>
      </c>
      <c r="T39" s="840">
        <v>5.6898112608059108</v>
      </c>
      <c r="U39" s="840">
        <v>230.40139773171899</v>
      </c>
      <c r="V39" s="840">
        <v>309.64172383764674</v>
      </c>
      <c r="W39" s="146">
        <v>26800561.304372236</v>
      </c>
      <c r="X39" s="146">
        <v>163336202.77436554</v>
      </c>
      <c r="Y39" s="146">
        <v>150416503.61353567</v>
      </c>
      <c r="Z39" s="146">
        <v>193497986.8810876</v>
      </c>
      <c r="AA39" s="837"/>
      <c r="AB39" s="837"/>
      <c r="AC39" s="837"/>
      <c r="AD39" s="837"/>
      <c r="AE39" s="837"/>
      <c r="AF39" s="837"/>
      <c r="AG39" s="837"/>
      <c r="AH39" s="837"/>
      <c r="AI39" s="837"/>
      <c r="AJ39" s="837"/>
      <c r="AK39" s="837"/>
      <c r="AL39" s="837"/>
      <c r="AM39" s="837"/>
      <c r="AN39" s="837"/>
      <c r="AO39" s="837"/>
      <c r="AP39" s="837"/>
      <c r="AQ39" s="837"/>
      <c r="AR39" s="837"/>
      <c r="AS39" s="837"/>
      <c r="AT39" s="837"/>
      <c r="AU39" s="837"/>
      <c r="AV39" s="837"/>
      <c r="AW39" s="837"/>
      <c r="AX39" s="837"/>
      <c r="AY39" s="837"/>
      <c r="AZ39" s="837"/>
      <c r="BA39" s="837"/>
      <c r="BB39" s="837"/>
      <c r="BC39" s="837"/>
      <c r="BD39" s="837"/>
      <c r="BE39" s="837"/>
      <c r="BF39" s="837"/>
      <c r="BG39" s="837"/>
      <c r="BH39" s="837"/>
      <c r="BI39" s="837"/>
      <c r="BJ39" s="837"/>
      <c r="BK39" s="837"/>
      <c r="BL39" s="837"/>
      <c r="BM39" s="837"/>
      <c r="BN39" s="837"/>
      <c r="BO39" s="837"/>
    </row>
    <row r="40" spans="1:67" ht="13.7" customHeight="1">
      <c r="A40" s="121"/>
      <c r="B40" s="62" t="s">
        <v>670</v>
      </c>
      <c r="C40" s="121"/>
      <c r="D40" s="122"/>
      <c r="E40" s="735">
        <v>134.88964474491416</v>
      </c>
      <c r="F40" s="735">
        <v>427200132.56841034</v>
      </c>
      <c r="G40" s="735">
        <v>366001325.99522614</v>
      </c>
      <c r="H40" s="735">
        <v>86143840.416078717</v>
      </c>
      <c r="I40" s="735">
        <v>80024248.21875532</v>
      </c>
      <c r="J40" s="735">
        <v>78599501.888209745</v>
      </c>
      <c r="K40" s="735">
        <v>168916642.49029827</v>
      </c>
      <c r="L40" s="735">
        <v>1354973988.872252</v>
      </c>
      <c r="M40" s="735">
        <v>110968759.82557864</v>
      </c>
      <c r="N40" s="121"/>
      <c r="O40" s="661" t="s">
        <v>705</v>
      </c>
      <c r="P40" s="121"/>
      <c r="Q40" s="122"/>
      <c r="R40" s="840">
        <v>53.310013317128231</v>
      </c>
      <c r="S40" s="840">
        <v>42.746262602072584</v>
      </c>
      <c r="T40" s="840">
        <v>10.563750715055644</v>
      </c>
      <c r="U40" s="840">
        <v>289.19850347226492</v>
      </c>
      <c r="V40" s="840">
        <v>544.73978832963837</v>
      </c>
      <c r="W40" s="146">
        <v>58713955.58448486</v>
      </c>
      <c r="X40" s="146">
        <v>367457290.10698879</v>
      </c>
      <c r="Y40" s="146">
        <v>359235005.19651908</v>
      </c>
      <c r="Z40" s="146">
        <v>433379655.9509294</v>
      </c>
      <c r="AA40" s="837"/>
      <c r="AB40" s="837"/>
      <c r="AC40" s="837"/>
      <c r="AD40" s="837"/>
      <c r="AE40" s="837"/>
      <c r="AF40" s="837"/>
      <c r="AG40" s="837"/>
      <c r="AH40" s="837"/>
      <c r="AI40" s="837"/>
      <c r="AJ40" s="837"/>
      <c r="AK40" s="837"/>
      <c r="AL40" s="837"/>
      <c r="AM40" s="837"/>
      <c r="AN40" s="837"/>
      <c r="AO40" s="837"/>
      <c r="AP40" s="837"/>
      <c r="AQ40" s="837"/>
      <c r="AR40" s="837"/>
      <c r="AS40" s="837"/>
      <c r="AT40" s="837"/>
      <c r="AU40" s="837"/>
      <c r="AV40" s="837"/>
      <c r="AW40" s="837"/>
      <c r="AX40" s="837"/>
      <c r="AY40" s="837"/>
      <c r="AZ40" s="837"/>
      <c r="BA40" s="837"/>
      <c r="BB40" s="837"/>
      <c r="BC40" s="837"/>
      <c r="BD40" s="837"/>
      <c r="BE40" s="837"/>
      <c r="BF40" s="837"/>
      <c r="BG40" s="837"/>
      <c r="BH40" s="837"/>
      <c r="BI40" s="837"/>
      <c r="BJ40" s="837"/>
      <c r="BK40" s="837"/>
      <c r="BL40" s="837"/>
      <c r="BM40" s="837"/>
      <c r="BN40" s="837"/>
      <c r="BO40" s="837"/>
    </row>
    <row r="41" spans="1:67" ht="13.7" customHeight="1">
      <c r="A41" s="121"/>
      <c r="B41" s="62" t="s">
        <v>671</v>
      </c>
      <c r="C41" s="121"/>
      <c r="D41" s="122"/>
      <c r="E41" s="735">
        <v>81.746664439103398</v>
      </c>
      <c r="F41" s="735">
        <v>711557182.60931504</v>
      </c>
      <c r="G41" s="735">
        <v>622439285.28684926</v>
      </c>
      <c r="H41" s="735">
        <v>165951354.40443295</v>
      </c>
      <c r="I41" s="735">
        <v>156859822.65805006</v>
      </c>
      <c r="J41" s="735">
        <v>153681356.49865773</v>
      </c>
      <c r="K41" s="735">
        <v>355032303.25106865</v>
      </c>
      <c r="L41" s="735">
        <v>2229074694.1907849</v>
      </c>
      <c r="M41" s="735">
        <v>188524516.23668659</v>
      </c>
      <c r="N41" s="121"/>
      <c r="O41" s="661" t="s">
        <v>706</v>
      </c>
      <c r="P41" s="121"/>
      <c r="Q41" s="122"/>
      <c r="R41" s="840">
        <v>77.556448140709222</v>
      </c>
      <c r="S41" s="840">
        <v>59.457629024814395</v>
      </c>
      <c r="T41" s="840">
        <v>18.09881911589483</v>
      </c>
      <c r="U41" s="840">
        <v>816.46825104930144</v>
      </c>
      <c r="V41" s="840">
        <v>1042.4869172169176</v>
      </c>
      <c r="W41" s="146">
        <v>104259194.70732279</v>
      </c>
      <c r="X41" s="146">
        <v>696763983.72251356</v>
      </c>
      <c r="Y41" s="146">
        <v>592756792.78608918</v>
      </c>
      <c r="Z41" s="146">
        <v>695004119.35336888</v>
      </c>
      <c r="AA41" s="837"/>
      <c r="AB41" s="837"/>
      <c r="AC41" s="837"/>
      <c r="AD41" s="837"/>
      <c r="AE41" s="837"/>
      <c r="AF41" s="837"/>
      <c r="AG41" s="837"/>
      <c r="AH41" s="837"/>
      <c r="AI41" s="837"/>
      <c r="AJ41" s="837"/>
      <c r="AK41" s="837"/>
      <c r="AL41" s="837"/>
      <c r="AM41" s="837"/>
      <c r="AN41" s="837"/>
      <c r="AO41" s="837"/>
      <c r="AP41" s="837"/>
      <c r="AQ41" s="837"/>
      <c r="AR41" s="837"/>
      <c r="AS41" s="837"/>
      <c r="AT41" s="837"/>
      <c r="AU41" s="837"/>
      <c r="AV41" s="837"/>
      <c r="AW41" s="837"/>
      <c r="AX41" s="837"/>
      <c r="AY41" s="837"/>
      <c r="AZ41" s="837"/>
      <c r="BA41" s="837"/>
      <c r="BB41" s="837"/>
      <c r="BC41" s="837"/>
      <c r="BD41" s="837"/>
      <c r="BE41" s="837"/>
      <c r="BF41" s="837"/>
      <c r="BG41" s="837"/>
      <c r="BH41" s="837"/>
      <c r="BI41" s="837"/>
      <c r="BJ41" s="837"/>
      <c r="BK41" s="837"/>
      <c r="BL41" s="837"/>
      <c r="BM41" s="837"/>
      <c r="BN41" s="837"/>
      <c r="BO41" s="837"/>
    </row>
    <row r="42" spans="1:67" ht="13.7" customHeight="1">
      <c r="A42" s="121"/>
      <c r="B42" s="62" t="s">
        <v>672</v>
      </c>
      <c r="C42" s="121"/>
      <c r="D42" s="122"/>
      <c r="E42" s="735">
        <v>56</v>
      </c>
      <c r="F42" s="735">
        <v>1899110413.4107144</v>
      </c>
      <c r="G42" s="735">
        <v>1650535653.8571429</v>
      </c>
      <c r="H42" s="735">
        <v>462422576.16071427</v>
      </c>
      <c r="I42" s="735">
        <v>445148538.46428573</v>
      </c>
      <c r="J42" s="735">
        <v>439126284.51785713</v>
      </c>
      <c r="K42" s="735">
        <v>832930745.69642854</v>
      </c>
      <c r="L42" s="735">
        <v>7364653828.3035717</v>
      </c>
      <c r="M42" s="735">
        <v>387600511.83928573</v>
      </c>
      <c r="N42" s="121"/>
      <c r="O42" s="661" t="s">
        <v>707</v>
      </c>
      <c r="P42" s="121"/>
      <c r="Q42" s="122"/>
      <c r="R42" s="840">
        <v>216.73214285714286</v>
      </c>
      <c r="S42" s="840">
        <v>177</v>
      </c>
      <c r="T42" s="840">
        <v>39.732142857142854</v>
      </c>
      <c r="U42" s="840">
        <v>4040.7857142857142</v>
      </c>
      <c r="V42" s="840">
        <v>5007.1964285714284</v>
      </c>
      <c r="W42" s="146">
        <v>252874510.80357143</v>
      </c>
      <c r="X42" s="146">
        <v>1824290288</v>
      </c>
      <c r="Y42" s="146">
        <v>1527852304.4642856</v>
      </c>
      <c r="Z42" s="146">
        <v>2131220506.4642856</v>
      </c>
      <c r="AA42" s="837"/>
      <c r="AB42" s="837"/>
      <c r="AC42" s="837"/>
      <c r="AD42" s="837"/>
      <c r="AE42" s="837"/>
      <c r="AF42" s="837"/>
      <c r="AG42" s="837"/>
      <c r="AH42" s="837"/>
      <c r="AI42" s="837"/>
      <c r="AJ42" s="837"/>
      <c r="AK42" s="837"/>
      <c r="AL42" s="837"/>
      <c r="AM42" s="837"/>
      <c r="AN42" s="837"/>
      <c r="AO42" s="837"/>
      <c r="AP42" s="837"/>
      <c r="AQ42" s="837"/>
      <c r="AR42" s="837"/>
      <c r="AS42" s="837"/>
      <c r="AT42" s="837"/>
      <c r="AU42" s="837"/>
      <c r="AV42" s="837"/>
      <c r="AW42" s="837"/>
      <c r="AX42" s="837"/>
      <c r="AY42" s="837"/>
      <c r="AZ42" s="837"/>
      <c r="BA42" s="837"/>
      <c r="BB42" s="837"/>
      <c r="BC42" s="837"/>
      <c r="BD42" s="837"/>
      <c r="BE42" s="837"/>
      <c r="BF42" s="837"/>
      <c r="BG42" s="837"/>
      <c r="BH42" s="837"/>
      <c r="BI42" s="837"/>
      <c r="BJ42" s="837"/>
      <c r="BK42" s="837"/>
      <c r="BL42" s="837"/>
      <c r="BM42" s="837"/>
      <c r="BN42" s="837"/>
      <c r="BO42" s="837"/>
    </row>
    <row r="43" spans="1:67" ht="13.7" customHeight="1">
      <c r="A43" s="121"/>
      <c r="B43" s="62" t="s">
        <v>673</v>
      </c>
      <c r="C43" s="121"/>
      <c r="D43" s="122"/>
      <c r="E43" s="735">
        <v>12</v>
      </c>
      <c r="F43" s="735">
        <v>5786770568.166667</v>
      </c>
      <c r="G43" s="735">
        <v>5112885347.916667</v>
      </c>
      <c r="H43" s="735">
        <v>1122150443.5</v>
      </c>
      <c r="I43" s="735">
        <v>1055707342</v>
      </c>
      <c r="J43" s="735">
        <v>1029594597.5</v>
      </c>
      <c r="K43" s="735">
        <v>2797384107.5</v>
      </c>
      <c r="L43" s="735">
        <v>13826200341.166666</v>
      </c>
      <c r="M43" s="735">
        <v>1177011371.1666667</v>
      </c>
      <c r="N43" s="121"/>
      <c r="O43" s="661" t="s">
        <v>673</v>
      </c>
      <c r="P43" s="121"/>
      <c r="Q43" s="122"/>
      <c r="R43" s="840">
        <v>526.5</v>
      </c>
      <c r="S43" s="840">
        <v>416.41666666666669</v>
      </c>
      <c r="T43" s="840">
        <v>110.08333333333333</v>
      </c>
      <c r="U43" s="840">
        <v>27696.666666666668</v>
      </c>
      <c r="V43" s="840">
        <v>7670.5</v>
      </c>
      <c r="W43" s="146">
        <v>714830755.75</v>
      </c>
      <c r="X43" s="146">
        <v>5059901849.416667</v>
      </c>
      <c r="Y43" s="146">
        <v>4887726771</v>
      </c>
      <c r="Z43" s="146">
        <v>5538350749.333333</v>
      </c>
      <c r="AA43" s="837"/>
      <c r="AB43" s="837"/>
      <c r="AC43" s="837"/>
      <c r="AD43" s="837"/>
      <c r="AE43" s="837"/>
      <c r="AF43" s="837"/>
      <c r="AG43" s="837"/>
      <c r="AH43" s="837"/>
      <c r="AI43" s="837"/>
      <c r="AJ43" s="837"/>
      <c r="AK43" s="837"/>
      <c r="AL43" s="837"/>
      <c r="AM43" s="837"/>
      <c r="AN43" s="837"/>
      <c r="AO43" s="837"/>
      <c r="AP43" s="837"/>
      <c r="AQ43" s="837"/>
      <c r="AR43" s="837"/>
      <c r="AS43" s="837"/>
      <c r="AT43" s="837"/>
      <c r="AU43" s="837"/>
      <c r="AV43" s="837"/>
      <c r="AW43" s="837"/>
      <c r="AX43" s="837"/>
      <c r="AY43" s="837"/>
      <c r="AZ43" s="837"/>
      <c r="BA43" s="837"/>
      <c r="BB43" s="837"/>
      <c r="BC43" s="837"/>
      <c r="BD43" s="837"/>
      <c r="BE43" s="837"/>
      <c r="BF43" s="837"/>
      <c r="BG43" s="837"/>
      <c r="BH43" s="837"/>
      <c r="BI43" s="837"/>
      <c r="BJ43" s="837"/>
      <c r="BK43" s="837"/>
      <c r="BL43" s="837"/>
      <c r="BM43" s="837"/>
      <c r="BN43" s="837"/>
      <c r="BO43" s="837"/>
    </row>
    <row r="44" spans="1:67" ht="13.7" customHeight="1">
      <c r="A44" s="1045" t="s">
        <v>674</v>
      </c>
      <c r="B44" s="1045"/>
      <c r="C44" s="1045"/>
      <c r="D44" s="122"/>
      <c r="E44" s="735"/>
      <c r="F44" s="735"/>
      <c r="G44" s="735"/>
      <c r="H44" s="735"/>
      <c r="I44" s="735"/>
      <c r="J44" s="735"/>
      <c r="K44" s="735"/>
      <c r="L44" s="735"/>
      <c r="M44" s="735"/>
      <c r="N44" s="1045" t="s">
        <v>674</v>
      </c>
      <c r="O44" s="1045"/>
      <c r="P44" s="1045"/>
      <c r="Q44" s="122"/>
      <c r="R44" s="840"/>
      <c r="S44" s="840"/>
      <c r="T44" s="840"/>
      <c r="U44" s="840"/>
      <c r="V44" s="840"/>
      <c r="W44" s="146"/>
      <c r="X44" s="146"/>
      <c r="Y44" s="146"/>
      <c r="Z44" s="146"/>
      <c r="AA44" s="837"/>
      <c r="AB44" s="837"/>
      <c r="AC44" s="837"/>
      <c r="AD44" s="837"/>
      <c r="AE44" s="837"/>
      <c r="AF44" s="837"/>
      <c r="AG44" s="837"/>
      <c r="AH44" s="837"/>
      <c r="AI44" s="837"/>
      <c r="AJ44" s="837"/>
      <c r="AK44" s="837"/>
      <c r="AL44" s="837"/>
      <c r="AM44" s="837"/>
      <c r="AN44" s="837"/>
      <c r="AO44" s="837"/>
      <c r="AP44" s="837"/>
      <c r="AQ44" s="837"/>
      <c r="AR44" s="837"/>
      <c r="AS44" s="837"/>
      <c r="AT44" s="837"/>
      <c r="AU44" s="837"/>
      <c r="AV44" s="837"/>
      <c r="AW44" s="837"/>
      <c r="AX44" s="837"/>
      <c r="AY44" s="837"/>
      <c r="AZ44" s="837"/>
      <c r="BA44" s="837"/>
      <c r="BB44" s="837"/>
      <c r="BC44" s="837"/>
      <c r="BD44" s="837"/>
      <c r="BE44" s="837"/>
      <c r="BF44" s="837"/>
      <c r="BG44" s="837"/>
      <c r="BH44" s="837"/>
      <c r="BI44" s="837"/>
      <c r="BJ44" s="837"/>
      <c r="BK44" s="837"/>
      <c r="BL44" s="837"/>
      <c r="BM44" s="837"/>
      <c r="BN44" s="837"/>
      <c r="BO44" s="837"/>
    </row>
    <row r="45" spans="1:67" ht="13.7" customHeight="1">
      <c r="A45" s="121"/>
      <c r="B45" s="62" t="s">
        <v>664</v>
      </c>
      <c r="C45" s="121"/>
      <c r="D45" s="122"/>
      <c r="E45" s="735">
        <v>6177.2941802960904</v>
      </c>
      <c r="F45" s="735">
        <v>3315309.793895137</v>
      </c>
      <c r="G45" s="735">
        <v>1968467.0248991267</v>
      </c>
      <c r="H45" s="735">
        <v>364245.70153481775</v>
      </c>
      <c r="I45" s="735">
        <v>235445.44319898827</v>
      </c>
      <c r="J45" s="735">
        <v>199381.24438220984</v>
      </c>
      <c r="K45" s="735">
        <v>6370369.4148954451</v>
      </c>
      <c r="L45" s="735">
        <v>18951860.508129202</v>
      </c>
      <c r="M45" s="735">
        <v>5269296.7100291075</v>
      </c>
      <c r="N45" s="121"/>
      <c r="O45" s="661" t="s">
        <v>1262</v>
      </c>
      <c r="P45" s="121"/>
      <c r="Q45" s="122"/>
      <c r="R45" s="840">
        <v>2.5032292675269527</v>
      </c>
      <c r="S45" s="840">
        <v>1.8458926288216859</v>
      </c>
      <c r="T45" s="840">
        <v>0.65733663870526426</v>
      </c>
      <c r="U45" s="840">
        <v>35.903352316549942</v>
      </c>
      <c r="V45" s="840">
        <v>55.313235929928673</v>
      </c>
      <c r="W45" s="146">
        <v>684369.75107964349</v>
      </c>
      <c r="X45" s="146">
        <v>2147147.9243525476</v>
      </c>
      <c r="Y45" s="146">
        <v>2538399.1840955364</v>
      </c>
      <c r="Z45" s="146">
        <v>3747493.4608063521</v>
      </c>
      <c r="AA45" s="837"/>
      <c r="AB45" s="837"/>
      <c r="AC45" s="837"/>
      <c r="AD45" s="837"/>
      <c r="AE45" s="837"/>
      <c r="AF45" s="837"/>
      <c r="AG45" s="837"/>
      <c r="AH45" s="837"/>
      <c r="AI45" s="837"/>
      <c r="AJ45" s="837"/>
      <c r="AK45" s="837"/>
      <c r="AL45" s="837"/>
      <c r="AM45" s="837"/>
      <c r="AN45" s="837"/>
      <c r="AO45" s="837"/>
      <c r="AP45" s="837"/>
      <c r="AQ45" s="837"/>
      <c r="AR45" s="837"/>
      <c r="AS45" s="837"/>
      <c r="AT45" s="837"/>
      <c r="AU45" s="837"/>
      <c r="AV45" s="837"/>
      <c r="AW45" s="837"/>
      <c r="AX45" s="837"/>
      <c r="AY45" s="837"/>
      <c r="AZ45" s="837"/>
      <c r="BA45" s="837"/>
      <c r="BB45" s="837"/>
      <c r="BC45" s="837"/>
      <c r="BD45" s="837"/>
      <c r="BE45" s="837"/>
      <c r="BF45" s="837"/>
      <c r="BG45" s="837"/>
      <c r="BH45" s="837"/>
      <c r="BI45" s="837"/>
      <c r="BJ45" s="837"/>
      <c r="BK45" s="837"/>
      <c r="BL45" s="837"/>
      <c r="BM45" s="837"/>
      <c r="BN45" s="837"/>
      <c r="BO45" s="837"/>
    </row>
    <row r="46" spans="1:67" ht="13.7" customHeight="1">
      <c r="A46" s="121"/>
      <c r="B46" s="62" t="s">
        <v>665</v>
      </c>
      <c r="C46" s="121"/>
      <c r="D46" s="122"/>
      <c r="E46" s="735">
        <v>1961.4754205119775</v>
      </c>
      <c r="F46" s="735">
        <v>9636701.3862476032</v>
      </c>
      <c r="G46" s="735">
        <v>7949490.6284110555</v>
      </c>
      <c r="H46" s="735">
        <v>2398565.5076097581</v>
      </c>
      <c r="I46" s="735">
        <v>2204055.6553329155</v>
      </c>
      <c r="J46" s="735">
        <v>2113509.3965998781</v>
      </c>
      <c r="K46" s="735">
        <v>7109404.5474387091</v>
      </c>
      <c r="L46" s="735">
        <v>19731559.200071994</v>
      </c>
      <c r="M46" s="735">
        <v>6653370.9141926654</v>
      </c>
      <c r="N46" s="121"/>
      <c r="O46" s="661" t="s">
        <v>700</v>
      </c>
      <c r="P46" s="121"/>
      <c r="Q46" s="122"/>
      <c r="R46" s="840">
        <v>3.8302409068364209</v>
      </c>
      <c r="S46" s="840">
        <v>2.8545440430466344</v>
      </c>
      <c r="T46" s="840">
        <v>0.97569686378978915</v>
      </c>
      <c r="U46" s="840">
        <v>56.386269829384048</v>
      </c>
      <c r="V46" s="840">
        <v>67.965812785220535</v>
      </c>
      <c r="W46" s="146">
        <v>1677800.5879311536</v>
      </c>
      <c r="X46" s="146">
        <v>7764948.0090200305</v>
      </c>
      <c r="Y46" s="146">
        <v>7526484.5930120554</v>
      </c>
      <c r="Z46" s="146">
        <v>9915539.1375144497</v>
      </c>
      <c r="AA46" s="837"/>
      <c r="AB46" s="837"/>
      <c r="AC46" s="837"/>
      <c r="AD46" s="837"/>
      <c r="AE46" s="837"/>
      <c r="AF46" s="837"/>
      <c r="AG46" s="837"/>
      <c r="AH46" s="837"/>
      <c r="AI46" s="837"/>
      <c r="AJ46" s="837"/>
      <c r="AK46" s="837"/>
      <c r="AL46" s="837"/>
      <c r="AM46" s="837"/>
      <c r="AN46" s="837"/>
      <c r="AO46" s="837"/>
      <c r="AP46" s="837"/>
      <c r="AQ46" s="837"/>
      <c r="AR46" s="837"/>
      <c r="AS46" s="837"/>
      <c r="AT46" s="837"/>
      <c r="AU46" s="837"/>
      <c r="AV46" s="837"/>
      <c r="AW46" s="837"/>
      <c r="AX46" s="837"/>
      <c r="AY46" s="837"/>
      <c r="AZ46" s="837"/>
      <c r="BA46" s="837"/>
      <c r="BB46" s="837"/>
      <c r="BC46" s="837"/>
      <c r="BD46" s="837"/>
      <c r="BE46" s="837"/>
      <c r="BF46" s="837"/>
      <c r="BG46" s="837"/>
      <c r="BH46" s="837"/>
      <c r="BI46" s="837"/>
      <c r="BJ46" s="837"/>
      <c r="BK46" s="837"/>
      <c r="BL46" s="837"/>
      <c r="BM46" s="837"/>
      <c r="BN46" s="837"/>
      <c r="BO46" s="837"/>
    </row>
    <row r="47" spans="1:67" ht="13.7" customHeight="1">
      <c r="A47" s="121"/>
      <c r="B47" s="62" t="s">
        <v>666</v>
      </c>
      <c r="C47" s="121"/>
      <c r="D47" s="122"/>
      <c r="E47" s="735">
        <v>2944.8163724395281</v>
      </c>
      <c r="F47" s="735">
        <v>18651344.486713763</v>
      </c>
      <c r="G47" s="735">
        <v>13958795.859000374</v>
      </c>
      <c r="H47" s="735">
        <v>3812977.224658634</v>
      </c>
      <c r="I47" s="735">
        <v>3537441.1751388181</v>
      </c>
      <c r="J47" s="735">
        <v>3443439.3807334392</v>
      </c>
      <c r="K47" s="735">
        <v>7794355.6858131429</v>
      </c>
      <c r="L47" s="735">
        <v>29396397.328314364</v>
      </c>
      <c r="M47" s="735">
        <v>7360065.5786242411</v>
      </c>
      <c r="N47" s="121"/>
      <c r="O47" s="661" t="s">
        <v>701</v>
      </c>
      <c r="P47" s="121"/>
      <c r="Q47" s="122"/>
      <c r="R47" s="840">
        <v>5.1124931405829406</v>
      </c>
      <c r="S47" s="840">
        <v>3.8457787782457684</v>
      </c>
      <c r="T47" s="840">
        <v>1.2667143623371717</v>
      </c>
      <c r="U47" s="840">
        <v>54.797298750665121</v>
      </c>
      <c r="V47" s="840">
        <v>77.880336505938885</v>
      </c>
      <c r="W47" s="146">
        <v>2435117.2345847692</v>
      </c>
      <c r="X47" s="146">
        <v>14120630.587134959</v>
      </c>
      <c r="Y47" s="146">
        <v>13079010.465914467</v>
      </c>
      <c r="Z47" s="146">
        <v>18574390.57866687</v>
      </c>
      <c r="AA47" s="837"/>
      <c r="AB47" s="837"/>
      <c r="AC47" s="837"/>
      <c r="AD47" s="837"/>
      <c r="AE47" s="837"/>
      <c r="AF47" s="837"/>
      <c r="AG47" s="837"/>
      <c r="AH47" s="837"/>
      <c r="AI47" s="837"/>
      <c r="AJ47" s="837"/>
      <c r="AK47" s="837"/>
      <c r="AL47" s="837"/>
      <c r="AM47" s="837"/>
      <c r="AN47" s="837"/>
      <c r="AO47" s="837"/>
      <c r="AP47" s="837"/>
      <c r="AQ47" s="837"/>
      <c r="AR47" s="837"/>
      <c r="AS47" s="837"/>
      <c r="AT47" s="837"/>
      <c r="AU47" s="837"/>
      <c r="AV47" s="837"/>
      <c r="AW47" s="837"/>
      <c r="AX47" s="837"/>
      <c r="AY47" s="837"/>
      <c r="AZ47" s="837"/>
      <c r="BA47" s="837"/>
      <c r="BB47" s="837"/>
      <c r="BC47" s="837"/>
      <c r="BD47" s="837"/>
      <c r="BE47" s="837"/>
      <c r="BF47" s="837"/>
      <c r="BG47" s="837"/>
      <c r="BH47" s="837"/>
      <c r="BI47" s="837"/>
      <c r="BJ47" s="837"/>
      <c r="BK47" s="837"/>
      <c r="BL47" s="837"/>
      <c r="BM47" s="837"/>
      <c r="BN47" s="837"/>
      <c r="BO47" s="837"/>
    </row>
    <row r="48" spans="1:67" ht="13.7" customHeight="1">
      <c r="A48" s="661"/>
      <c r="B48" s="62" t="s">
        <v>667</v>
      </c>
      <c r="C48" s="661"/>
      <c r="D48" s="122"/>
      <c r="E48" s="735">
        <v>2298.3926942339513</v>
      </c>
      <c r="F48" s="735">
        <v>38508985.753720462</v>
      </c>
      <c r="G48" s="735">
        <v>30750170.138630625</v>
      </c>
      <c r="H48" s="735">
        <v>8077140.8575945161</v>
      </c>
      <c r="I48" s="735">
        <v>7517566.03765551</v>
      </c>
      <c r="J48" s="735">
        <v>7395279.6627180148</v>
      </c>
      <c r="K48" s="735">
        <v>18239588.223631345</v>
      </c>
      <c r="L48" s="735">
        <v>70892164.925185516</v>
      </c>
      <c r="M48" s="735">
        <v>13708751.718252208</v>
      </c>
      <c r="N48" s="661"/>
      <c r="O48" s="661" t="s">
        <v>702</v>
      </c>
      <c r="P48" s="661"/>
      <c r="Q48" s="122"/>
      <c r="R48" s="840">
        <v>10.6781622473901</v>
      </c>
      <c r="S48" s="840">
        <v>8.2167293067676219</v>
      </c>
      <c r="T48" s="840">
        <v>2.4614329406224833</v>
      </c>
      <c r="U48" s="840">
        <v>92.417622276879641</v>
      </c>
      <c r="V48" s="840">
        <v>99.410722994572936</v>
      </c>
      <c r="W48" s="146">
        <v>5220621.158289453</v>
      </c>
      <c r="X48" s="146">
        <v>31620436.152513124</v>
      </c>
      <c r="Y48" s="146">
        <v>28417372.591527738</v>
      </c>
      <c r="Z48" s="146">
        <v>38619488.190679513</v>
      </c>
      <c r="AA48" s="837"/>
      <c r="AB48" s="837"/>
      <c r="AC48" s="837"/>
      <c r="AD48" s="837"/>
      <c r="AE48" s="837"/>
      <c r="AF48" s="837"/>
      <c r="AG48" s="837"/>
      <c r="AH48" s="837"/>
      <c r="AI48" s="837"/>
      <c r="AJ48" s="837"/>
      <c r="AK48" s="837"/>
      <c r="AL48" s="837"/>
      <c r="AM48" s="837"/>
      <c r="AN48" s="837"/>
      <c r="AO48" s="837"/>
      <c r="AP48" s="837"/>
      <c r="AQ48" s="837"/>
      <c r="AR48" s="837"/>
      <c r="AS48" s="837"/>
      <c r="AT48" s="837"/>
      <c r="AU48" s="837"/>
      <c r="AV48" s="837"/>
      <c r="AW48" s="837"/>
      <c r="AX48" s="837"/>
      <c r="AY48" s="837"/>
      <c r="AZ48" s="837"/>
      <c r="BA48" s="837"/>
      <c r="BB48" s="837"/>
      <c r="BC48" s="837"/>
      <c r="BD48" s="837"/>
      <c r="BE48" s="837"/>
      <c r="BF48" s="837"/>
      <c r="BG48" s="837"/>
      <c r="BH48" s="837"/>
      <c r="BI48" s="837"/>
      <c r="BJ48" s="837"/>
      <c r="BK48" s="837"/>
      <c r="BL48" s="837"/>
      <c r="BM48" s="837"/>
      <c r="BN48" s="837"/>
      <c r="BO48" s="837"/>
    </row>
    <row r="49" spans="1:67" ht="13.7" customHeight="1">
      <c r="A49" s="661"/>
      <c r="B49" s="62" t="s">
        <v>668</v>
      </c>
      <c r="C49" s="661"/>
      <c r="D49" s="122"/>
      <c r="E49" s="735">
        <v>1040.9414432552708</v>
      </c>
      <c r="F49" s="735">
        <v>87329303.842272893</v>
      </c>
      <c r="G49" s="735">
        <v>69953811.816886544</v>
      </c>
      <c r="H49" s="735">
        <v>16758307.149159431</v>
      </c>
      <c r="I49" s="735">
        <v>15818673.269596735</v>
      </c>
      <c r="J49" s="735">
        <v>15472680.148061816</v>
      </c>
      <c r="K49" s="735">
        <v>39915325.903483972</v>
      </c>
      <c r="L49" s="735">
        <v>194236408.34202981</v>
      </c>
      <c r="M49" s="735">
        <v>21994822.232076433</v>
      </c>
      <c r="N49" s="661"/>
      <c r="O49" s="661" t="s">
        <v>703</v>
      </c>
      <c r="P49" s="661"/>
      <c r="Q49" s="122"/>
      <c r="R49" s="840">
        <v>15.307940343015266</v>
      </c>
      <c r="S49" s="840">
        <v>11.908556913790576</v>
      </c>
      <c r="T49" s="840">
        <v>3.3993834292246876</v>
      </c>
      <c r="U49" s="840">
        <v>106.6773820317012</v>
      </c>
      <c r="V49" s="840">
        <v>135.97286725272585</v>
      </c>
      <c r="W49" s="146">
        <v>11486787.786144713</v>
      </c>
      <c r="X49" s="146">
        <v>72222448.217604995</v>
      </c>
      <c r="Y49" s="146">
        <v>65825424.761857562</v>
      </c>
      <c r="Z49" s="146">
        <v>93601212.443120182</v>
      </c>
      <c r="AA49" s="837"/>
      <c r="AB49" s="837"/>
      <c r="AC49" s="837"/>
      <c r="AD49" s="837"/>
      <c r="AE49" s="837"/>
      <c r="AF49" s="837"/>
      <c r="AG49" s="837"/>
      <c r="AH49" s="837"/>
      <c r="AI49" s="837"/>
      <c r="AJ49" s="837"/>
      <c r="AK49" s="837"/>
      <c r="AL49" s="837"/>
      <c r="AM49" s="837"/>
      <c r="AN49" s="837"/>
      <c r="AO49" s="837"/>
      <c r="AP49" s="837"/>
      <c r="AQ49" s="837"/>
      <c r="AR49" s="837"/>
      <c r="AS49" s="837"/>
      <c r="AT49" s="837"/>
      <c r="AU49" s="837"/>
      <c r="AV49" s="837"/>
      <c r="AW49" s="837"/>
      <c r="AX49" s="837"/>
      <c r="AY49" s="837"/>
      <c r="AZ49" s="837"/>
      <c r="BA49" s="837"/>
      <c r="BB49" s="837"/>
      <c r="BC49" s="837"/>
      <c r="BD49" s="837"/>
      <c r="BE49" s="837"/>
      <c r="BF49" s="837"/>
      <c r="BG49" s="837"/>
      <c r="BH49" s="837"/>
      <c r="BI49" s="837"/>
      <c r="BJ49" s="837"/>
      <c r="BK49" s="837"/>
      <c r="BL49" s="837"/>
      <c r="BM49" s="837"/>
      <c r="BN49" s="837"/>
      <c r="BO49" s="837"/>
    </row>
    <row r="50" spans="1:67" ht="13.7" customHeight="1">
      <c r="A50" s="661"/>
      <c r="B50" s="62" t="s">
        <v>669</v>
      </c>
      <c r="C50" s="661"/>
      <c r="D50" s="122"/>
      <c r="E50" s="735">
        <v>802.90763882404906</v>
      </c>
      <c r="F50" s="745">
        <v>200779476.22673267</v>
      </c>
      <c r="G50" s="735">
        <v>163218605.89219841</v>
      </c>
      <c r="H50" s="735">
        <v>40089783.982414983</v>
      </c>
      <c r="I50" s="735">
        <v>37912836.986525252</v>
      </c>
      <c r="J50" s="735">
        <v>37156723.99804084</v>
      </c>
      <c r="K50" s="735">
        <v>79560231.102445319</v>
      </c>
      <c r="L50" s="735">
        <v>494583207.95423871</v>
      </c>
      <c r="M50" s="735">
        <v>53315341.554293878</v>
      </c>
      <c r="N50" s="661"/>
      <c r="O50" s="661" t="s">
        <v>704</v>
      </c>
      <c r="P50" s="661"/>
      <c r="Q50" s="122"/>
      <c r="R50" s="840">
        <v>27.2321364820959</v>
      </c>
      <c r="S50" s="840">
        <v>21.244349522823892</v>
      </c>
      <c r="T50" s="840">
        <v>5.9877869592720128</v>
      </c>
      <c r="U50" s="840">
        <v>274.08083529558786</v>
      </c>
      <c r="V50" s="840">
        <v>457.99255149923653</v>
      </c>
      <c r="W50" s="146">
        <v>27225897.653385095</v>
      </c>
      <c r="X50" s="146">
        <v>163481044.05403072</v>
      </c>
      <c r="Y50" s="146">
        <v>149917541.87667555</v>
      </c>
      <c r="Z50" s="146">
        <v>201404187.01863626</v>
      </c>
      <c r="AA50" s="837"/>
      <c r="AB50" s="837"/>
      <c r="AC50" s="837"/>
      <c r="AD50" s="837"/>
      <c r="AE50" s="837"/>
      <c r="AF50" s="837"/>
      <c r="AG50" s="837"/>
      <c r="AH50" s="837"/>
      <c r="AI50" s="837"/>
      <c r="AJ50" s="837"/>
      <c r="AK50" s="837"/>
      <c r="AL50" s="837"/>
      <c r="AM50" s="837"/>
      <c r="AN50" s="837"/>
      <c r="AO50" s="837"/>
      <c r="AP50" s="837"/>
      <c r="AQ50" s="837"/>
      <c r="AR50" s="837"/>
      <c r="AS50" s="837"/>
      <c r="AT50" s="837"/>
      <c r="AU50" s="837"/>
      <c r="AV50" s="837"/>
      <c r="AW50" s="837"/>
      <c r="AX50" s="837"/>
      <c r="AY50" s="837"/>
      <c r="AZ50" s="837"/>
      <c r="BA50" s="837"/>
      <c r="BB50" s="837"/>
      <c r="BC50" s="837"/>
      <c r="BD50" s="837"/>
      <c r="BE50" s="837"/>
      <c r="BF50" s="837"/>
      <c r="BG50" s="837"/>
      <c r="BH50" s="837"/>
      <c r="BI50" s="837"/>
      <c r="BJ50" s="837"/>
      <c r="BK50" s="837"/>
      <c r="BL50" s="837"/>
      <c r="BM50" s="837"/>
      <c r="BN50" s="837"/>
      <c r="BO50" s="837"/>
    </row>
    <row r="51" spans="1:67" ht="13.7" customHeight="1">
      <c r="A51" s="661"/>
      <c r="B51" s="62" t="s">
        <v>670</v>
      </c>
      <c r="C51" s="661"/>
      <c r="D51" s="122"/>
      <c r="E51" s="735">
        <v>126.68653601002421</v>
      </c>
      <c r="F51" s="745">
        <v>415566882.12876558</v>
      </c>
      <c r="G51" s="735">
        <v>367529979.02800775</v>
      </c>
      <c r="H51" s="735">
        <v>86788399.273480058</v>
      </c>
      <c r="I51" s="735">
        <v>82122424.574449837</v>
      </c>
      <c r="J51" s="735">
        <v>81047389.277076602</v>
      </c>
      <c r="K51" s="735">
        <v>162308168.45155281</v>
      </c>
      <c r="L51" s="735">
        <v>1365988092.0190759</v>
      </c>
      <c r="M51" s="735">
        <v>106644836.63495235</v>
      </c>
      <c r="N51" s="661"/>
      <c r="O51" s="661" t="s">
        <v>705</v>
      </c>
      <c r="P51" s="661"/>
      <c r="Q51" s="122"/>
      <c r="R51" s="840">
        <v>51.888150812572633</v>
      </c>
      <c r="S51" s="840">
        <v>41.760935679604025</v>
      </c>
      <c r="T51" s="840">
        <v>10.127215132968594</v>
      </c>
      <c r="U51" s="840">
        <v>307.52561102903712</v>
      </c>
      <c r="V51" s="840">
        <v>322.95776235405117</v>
      </c>
      <c r="W51" s="146">
        <v>58320157.218024023</v>
      </c>
      <c r="X51" s="146">
        <v>366606833.57176447</v>
      </c>
      <c r="Y51" s="146">
        <v>347203043.04194582</v>
      </c>
      <c r="Z51" s="146">
        <v>458899397.13537407</v>
      </c>
      <c r="AA51" s="837"/>
      <c r="AB51" s="837"/>
      <c r="AC51" s="837"/>
      <c r="AD51" s="837"/>
      <c r="AE51" s="837"/>
      <c r="AF51" s="837"/>
      <c r="AG51" s="837"/>
      <c r="AH51" s="837"/>
      <c r="AI51" s="837"/>
      <c r="AJ51" s="837"/>
      <c r="AK51" s="837"/>
      <c r="AL51" s="837"/>
      <c r="AM51" s="837"/>
      <c r="AN51" s="837"/>
      <c r="AO51" s="837"/>
      <c r="AP51" s="837"/>
      <c r="AQ51" s="837"/>
      <c r="AR51" s="837"/>
      <c r="AS51" s="837"/>
      <c r="AT51" s="837"/>
      <c r="AU51" s="837"/>
      <c r="AV51" s="837"/>
      <c r="AW51" s="837"/>
      <c r="AX51" s="837"/>
      <c r="AY51" s="837"/>
      <c r="AZ51" s="837"/>
      <c r="BA51" s="837"/>
      <c r="BB51" s="837"/>
      <c r="BC51" s="837"/>
      <c r="BD51" s="837"/>
      <c r="BE51" s="837"/>
      <c r="BF51" s="837"/>
      <c r="BG51" s="837"/>
      <c r="BH51" s="837"/>
      <c r="BI51" s="837"/>
      <c r="BJ51" s="837"/>
      <c r="BK51" s="837"/>
      <c r="BL51" s="837"/>
      <c r="BM51" s="837"/>
      <c r="BN51" s="837"/>
      <c r="BO51" s="837"/>
    </row>
    <row r="52" spans="1:67" ht="13.7" customHeight="1">
      <c r="A52" s="661"/>
      <c r="B52" s="62" t="s">
        <v>671</v>
      </c>
      <c r="C52" s="661"/>
      <c r="D52" s="122"/>
      <c r="E52" s="735">
        <v>75.485714285764516</v>
      </c>
      <c r="F52" s="745">
        <v>815387334.39491391</v>
      </c>
      <c r="G52" s="735">
        <v>699802296.92798364</v>
      </c>
      <c r="H52" s="735">
        <v>183691598.16658941</v>
      </c>
      <c r="I52" s="735">
        <v>173217486.69881263</v>
      </c>
      <c r="J52" s="735">
        <v>169645809.05214366</v>
      </c>
      <c r="K52" s="735">
        <v>379550622.33519524</v>
      </c>
      <c r="L52" s="735">
        <v>2300224094.3207221</v>
      </c>
      <c r="M52" s="735">
        <v>218456087.19860283</v>
      </c>
      <c r="N52" s="661"/>
      <c r="O52" s="661" t="s">
        <v>706</v>
      </c>
      <c r="P52" s="661"/>
      <c r="Q52" s="122"/>
      <c r="R52" s="840">
        <v>85.837339137040999</v>
      </c>
      <c r="S52" s="840">
        <v>66.295798637422322</v>
      </c>
      <c r="T52" s="840">
        <v>19.541540499618673</v>
      </c>
      <c r="U52" s="840">
        <v>901.88446252795723</v>
      </c>
      <c r="V52" s="840">
        <v>1355.7640991665214</v>
      </c>
      <c r="W52" s="146">
        <v>118255072.49706545</v>
      </c>
      <c r="X52" s="146">
        <v>716563071.73476458</v>
      </c>
      <c r="Y52" s="146">
        <v>666169173.96922755</v>
      </c>
      <c r="Z52" s="146">
        <v>780884020.90515637</v>
      </c>
      <c r="AA52" s="837"/>
      <c r="AB52" s="837"/>
      <c r="AC52" s="837"/>
      <c r="AD52" s="837"/>
      <c r="AE52" s="837"/>
      <c r="AF52" s="837"/>
      <c r="AG52" s="837"/>
      <c r="AH52" s="837"/>
      <c r="AI52" s="837"/>
      <c r="AJ52" s="837"/>
      <c r="AK52" s="837"/>
      <c r="AL52" s="837"/>
      <c r="AM52" s="837"/>
      <c r="AN52" s="837"/>
      <c r="AO52" s="837"/>
      <c r="AP52" s="837"/>
      <c r="AQ52" s="837"/>
      <c r="AR52" s="837"/>
      <c r="AS52" s="837"/>
      <c r="AT52" s="837"/>
      <c r="AU52" s="837"/>
      <c r="AV52" s="837"/>
      <c r="AW52" s="837"/>
      <c r="AX52" s="837"/>
      <c r="AY52" s="837"/>
      <c r="AZ52" s="837"/>
      <c r="BA52" s="837"/>
      <c r="BB52" s="837"/>
      <c r="BC52" s="837"/>
      <c r="BD52" s="837"/>
      <c r="BE52" s="837"/>
      <c r="BF52" s="837"/>
      <c r="BG52" s="837"/>
      <c r="BH52" s="837"/>
      <c r="BI52" s="837"/>
      <c r="BJ52" s="837"/>
      <c r="BK52" s="837"/>
      <c r="BL52" s="837"/>
      <c r="BM52" s="837"/>
      <c r="BN52" s="837"/>
      <c r="BO52" s="837"/>
    </row>
    <row r="53" spans="1:67" ht="13.7" customHeight="1">
      <c r="A53" s="661"/>
      <c r="B53" s="62" t="s">
        <v>672</v>
      </c>
      <c r="C53" s="661"/>
      <c r="D53" s="122"/>
      <c r="E53" s="735">
        <v>46</v>
      </c>
      <c r="F53" s="841">
        <v>2088079182.0869565</v>
      </c>
      <c r="G53" s="735">
        <v>1862257948.0434783</v>
      </c>
      <c r="H53" s="735">
        <v>562394509.63043475</v>
      </c>
      <c r="I53" s="735">
        <v>539382513.93478262</v>
      </c>
      <c r="J53" s="735">
        <v>531138505.47826087</v>
      </c>
      <c r="K53" s="735">
        <v>953407376.28260875</v>
      </c>
      <c r="L53" s="735">
        <v>8769590556.695652</v>
      </c>
      <c r="M53" s="735">
        <v>460249440.23913044</v>
      </c>
      <c r="N53" s="661"/>
      <c r="O53" s="661" t="s">
        <v>707</v>
      </c>
      <c r="P53" s="661"/>
      <c r="Q53" s="122"/>
      <c r="R53" s="840">
        <v>239.93478260869566</v>
      </c>
      <c r="S53" s="840">
        <v>193.80434782608697</v>
      </c>
      <c r="T53" s="840">
        <v>46.130434782608695</v>
      </c>
      <c r="U53" s="840">
        <v>4135.695652173913</v>
      </c>
      <c r="V53" s="840">
        <v>4705.021739130435</v>
      </c>
      <c r="W53" s="146">
        <v>297037653.34782606</v>
      </c>
      <c r="X53" s="146">
        <v>1870384166.7826087</v>
      </c>
      <c r="Y53" s="146">
        <v>1670480354.2608695</v>
      </c>
      <c r="Z53" s="146">
        <v>2365126061.847826</v>
      </c>
      <c r="AA53" s="837"/>
      <c r="AB53" s="837"/>
      <c r="AC53" s="837"/>
      <c r="AD53" s="837"/>
      <c r="AE53" s="837"/>
      <c r="AF53" s="837"/>
      <c r="AG53" s="837"/>
      <c r="AH53" s="837"/>
      <c r="AI53" s="837"/>
      <c r="AJ53" s="837"/>
      <c r="AK53" s="837"/>
      <c r="AL53" s="837"/>
      <c r="AM53" s="837"/>
      <c r="AN53" s="837"/>
      <c r="AO53" s="837"/>
      <c r="AP53" s="837"/>
      <c r="AQ53" s="837"/>
      <c r="AR53" s="837"/>
      <c r="AS53" s="837"/>
      <c r="AT53" s="837"/>
      <c r="AU53" s="837"/>
      <c r="AV53" s="837"/>
      <c r="AW53" s="837"/>
      <c r="AX53" s="837"/>
      <c r="AY53" s="837"/>
      <c r="AZ53" s="837"/>
      <c r="BA53" s="837"/>
      <c r="BB53" s="837"/>
      <c r="BC53" s="837"/>
      <c r="BD53" s="837"/>
      <c r="BE53" s="837"/>
      <c r="BF53" s="837"/>
      <c r="BG53" s="837"/>
      <c r="BH53" s="837"/>
      <c r="BI53" s="837"/>
      <c r="BJ53" s="837"/>
      <c r="BK53" s="837"/>
      <c r="BL53" s="837"/>
      <c r="BM53" s="837"/>
      <c r="BN53" s="837"/>
      <c r="BO53" s="837"/>
    </row>
    <row r="54" spans="1:67" ht="13.7" customHeight="1">
      <c r="A54" s="661"/>
      <c r="B54" s="62" t="s">
        <v>673</v>
      </c>
      <c r="C54" s="661"/>
      <c r="D54" s="122"/>
      <c r="E54" s="735">
        <v>13</v>
      </c>
      <c r="F54" s="841">
        <v>5912579055.7692308</v>
      </c>
      <c r="G54" s="735">
        <v>5173476606.0769234</v>
      </c>
      <c r="H54" s="735">
        <v>999298387.92307687</v>
      </c>
      <c r="I54" s="735">
        <v>934457461.30769229</v>
      </c>
      <c r="J54" s="735">
        <v>912112239.07692313</v>
      </c>
      <c r="K54" s="735">
        <v>2562739176.1538463</v>
      </c>
      <c r="L54" s="735">
        <v>12673438565.615385</v>
      </c>
      <c r="M54" s="735">
        <v>1072548575.6153846</v>
      </c>
      <c r="N54" s="661"/>
      <c r="O54" s="661" t="s">
        <v>673</v>
      </c>
      <c r="P54" s="661"/>
      <c r="Q54" s="122"/>
      <c r="R54" s="840">
        <v>521.46153846153845</v>
      </c>
      <c r="S54" s="840">
        <v>422.07692307692309</v>
      </c>
      <c r="T54" s="840">
        <v>99.384615384615387</v>
      </c>
      <c r="U54" s="840">
        <v>26774.615384615383</v>
      </c>
      <c r="V54" s="840">
        <v>11482.307692307691</v>
      </c>
      <c r="W54" s="146">
        <v>624636293.69230771</v>
      </c>
      <c r="X54" s="146">
        <v>4811797639.1538458</v>
      </c>
      <c r="Y54" s="146">
        <v>4971933941.4615383</v>
      </c>
      <c r="Z54" s="146">
        <v>5288490178.8461542</v>
      </c>
      <c r="AA54" s="837"/>
      <c r="AB54" s="837"/>
      <c r="AC54" s="837"/>
      <c r="AD54" s="837"/>
      <c r="AE54" s="837"/>
      <c r="AF54" s="837"/>
      <c r="AG54" s="837"/>
      <c r="AH54" s="837"/>
      <c r="AI54" s="837"/>
      <c r="AJ54" s="837"/>
      <c r="AK54" s="837"/>
      <c r="AL54" s="837"/>
      <c r="AM54" s="837"/>
      <c r="AN54" s="837"/>
      <c r="AO54" s="837"/>
      <c r="AP54" s="837"/>
      <c r="AQ54" s="837"/>
      <c r="AR54" s="837"/>
      <c r="AS54" s="837"/>
      <c r="AT54" s="837"/>
      <c r="AU54" s="837"/>
      <c r="AV54" s="837"/>
      <c r="AW54" s="837"/>
      <c r="AX54" s="837"/>
      <c r="AY54" s="837"/>
      <c r="AZ54" s="837"/>
      <c r="BA54" s="837"/>
      <c r="BB54" s="837"/>
      <c r="BC54" s="837"/>
      <c r="BD54" s="837"/>
      <c r="BE54" s="837"/>
      <c r="BF54" s="837"/>
      <c r="BG54" s="837"/>
      <c r="BH54" s="837"/>
      <c r="BI54" s="837"/>
      <c r="BJ54" s="837"/>
      <c r="BK54" s="837"/>
      <c r="BL54" s="837"/>
      <c r="BM54" s="837"/>
      <c r="BN54" s="837"/>
      <c r="BO54" s="837"/>
    </row>
    <row r="55" spans="1:67" ht="13.7" customHeight="1">
      <c r="A55" s="1045" t="s">
        <v>675</v>
      </c>
      <c r="B55" s="1045"/>
      <c r="C55" s="1045"/>
      <c r="D55" s="2"/>
      <c r="E55" s="735"/>
      <c r="F55" s="841"/>
      <c r="G55" s="735"/>
      <c r="H55" s="735"/>
      <c r="I55" s="735"/>
      <c r="J55" s="735"/>
      <c r="K55" s="735"/>
      <c r="L55" s="735"/>
      <c r="M55" s="735"/>
      <c r="N55" s="1045" t="s">
        <v>675</v>
      </c>
      <c r="O55" s="1045"/>
      <c r="P55" s="1045"/>
      <c r="Q55" s="2"/>
      <c r="R55" s="840"/>
      <c r="S55" s="840"/>
      <c r="T55" s="840"/>
      <c r="U55" s="840"/>
      <c r="V55" s="840"/>
      <c r="W55" s="146"/>
      <c r="X55" s="146"/>
      <c r="Y55" s="146"/>
      <c r="Z55" s="146"/>
      <c r="AA55" s="837"/>
      <c r="AB55" s="837"/>
      <c r="AC55" s="837"/>
      <c r="AD55" s="837"/>
      <c r="AE55" s="837"/>
      <c r="AF55" s="837"/>
      <c r="AG55" s="837"/>
      <c r="AH55" s="837"/>
      <c r="AI55" s="837"/>
      <c r="AJ55" s="837"/>
      <c r="AK55" s="837"/>
      <c r="AL55" s="837"/>
      <c r="AM55" s="837"/>
      <c r="AN55" s="837"/>
      <c r="AO55" s="837"/>
      <c r="AP55" s="837"/>
      <c r="AQ55" s="837"/>
      <c r="AR55" s="837"/>
      <c r="AS55" s="837"/>
      <c r="AT55" s="837"/>
      <c r="AU55" s="837"/>
      <c r="AV55" s="837"/>
      <c r="AW55" s="837"/>
      <c r="AX55" s="837"/>
      <c r="AY55" s="837"/>
      <c r="AZ55" s="837"/>
      <c r="BA55" s="837"/>
      <c r="BB55" s="837"/>
      <c r="BC55" s="837"/>
      <c r="BD55" s="837"/>
      <c r="BE55" s="837"/>
      <c r="BF55" s="837"/>
      <c r="BG55" s="837"/>
      <c r="BH55" s="837"/>
      <c r="BI55" s="837"/>
      <c r="BJ55" s="837"/>
      <c r="BK55" s="837"/>
      <c r="BL55" s="837"/>
      <c r="BM55" s="837"/>
      <c r="BN55" s="837"/>
      <c r="BO55" s="837"/>
    </row>
    <row r="56" spans="1:67" ht="13.7" customHeight="1">
      <c r="A56" s="108"/>
      <c r="B56" s="62" t="s">
        <v>664</v>
      </c>
      <c r="C56" s="108"/>
      <c r="D56" s="123"/>
      <c r="E56" s="735">
        <v>4308.2800843161876</v>
      </c>
      <c r="F56" s="841">
        <v>4982186.1354040494</v>
      </c>
      <c r="G56" s="735">
        <v>4453668.3896260913</v>
      </c>
      <c r="H56" s="735">
        <v>1083399.5160924247</v>
      </c>
      <c r="I56" s="735">
        <v>958184.41930349811</v>
      </c>
      <c r="J56" s="735">
        <v>914162.55052045349</v>
      </c>
      <c r="K56" s="735">
        <v>1699634.0946709851</v>
      </c>
      <c r="L56" s="735">
        <v>3201046.4833618999</v>
      </c>
      <c r="M56" s="735">
        <v>1477978.7525202599</v>
      </c>
      <c r="N56" s="108"/>
      <c r="O56" s="661" t="s">
        <v>1262</v>
      </c>
      <c r="P56" s="108"/>
      <c r="Q56" s="123"/>
      <c r="R56" s="840">
        <v>2.5124775247730029</v>
      </c>
      <c r="S56" s="840">
        <v>1.9081531027769643</v>
      </c>
      <c r="T56" s="840">
        <v>0.60432442199604053</v>
      </c>
      <c r="U56" s="840">
        <v>42.883027379564339</v>
      </c>
      <c r="V56" s="840">
        <v>39.875603827500434</v>
      </c>
      <c r="W56" s="146">
        <v>604075.65660867607</v>
      </c>
      <c r="X56" s="146">
        <v>4284666.7208300047</v>
      </c>
      <c r="Y56" s="146">
        <v>3934084.2100431682</v>
      </c>
      <c r="Z56" s="146">
        <v>4944825.0158701092</v>
      </c>
    </row>
    <row r="57" spans="1:67" ht="13.7" customHeight="1">
      <c r="A57" s="6"/>
      <c r="B57" s="62" t="s">
        <v>665</v>
      </c>
      <c r="C57" s="6"/>
      <c r="D57" s="2"/>
      <c r="E57" s="735">
        <v>2507.4067555835909</v>
      </c>
      <c r="F57" s="747">
        <v>9899862.6839584205</v>
      </c>
      <c r="G57" s="735">
        <v>8638045.9591561984</v>
      </c>
      <c r="H57" s="735">
        <v>2403948.6422523558</v>
      </c>
      <c r="I57" s="735">
        <v>2243648.2733059539</v>
      </c>
      <c r="J57" s="735">
        <v>2181144.7560185865</v>
      </c>
      <c r="K57" s="735">
        <v>2691772.6357687376</v>
      </c>
      <c r="L57" s="735">
        <v>7934536.2428945294</v>
      </c>
      <c r="M57" s="735">
        <v>4170466.3469221033</v>
      </c>
      <c r="N57" s="6"/>
      <c r="O57" s="661" t="s">
        <v>700</v>
      </c>
      <c r="P57" s="6"/>
      <c r="Q57" s="2"/>
      <c r="R57" s="840">
        <v>3.7013670051161962</v>
      </c>
      <c r="S57" s="840">
        <v>2.8313408438115402</v>
      </c>
      <c r="T57" s="840">
        <v>0.87002616130465549</v>
      </c>
      <c r="U57" s="840">
        <v>43.703734897245461</v>
      </c>
      <c r="V57" s="840">
        <v>62.652615299225495</v>
      </c>
      <c r="W57" s="146">
        <v>1453339.5706095607</v>
      </c>
      <c r="X57" s="146">
        <v>8323119.0280394815</v>
      </c>
      <c r="Y57" s="146">
        <v>7627102.6560501242</v>
      </c>
      <c r="Z57" s="146">
        <v>9874597.6652053967</v>
      </c>
      <c r="AA57" s="837"/>
      <c r="AB57" s="837"/>
      <c r="AC57" s="837"/>
      <c r="AD57" s="837"/>
      <c r="AE57" s="837"/>
      <c r="AF57" s="837"/>
      <c r="AG57" s="837"/>
      <c r="AH57" s="837"/>
      <c r="AI57" s="837"/>
      <c r="AJ57" s="837"/>
      <c r="AK57" s="837"/>
      <c r="AL57" s="837"/>
      <c r="AM57" s="837"/>
      <c r="AN57" s="837"/>
      <c r="AO57" s="837"/>
      <c r="AP57" s="837"/>
      <c r="AQ57" s="837"/>
      <c r="AR57" s="837"/>
      <c r="AS57" s="837"/>
      <c r="AT57" s="837"/>
      <c r="AU57" s="837"/>
      <c r="AV57" s="837"/>
      <c r="AW57" s="837"/>
      <c r="AX57" s="837"/>
      <c r="AY57" s="837"/>
      <c r="AZ57" s="837"/>
      <c r="BA57" s="837"/>
      <c r="BB57" s="837"/>
      <c r="BC57" s="837"/>
      <c r="BD57" s="837"/>
      <c r="BE57" s="837"/>
      <c r="BF57" s="837"/>
      <c r="BG57" s="837"/>
      <c r="BH57" s="837"/>
      <c r="BI57" s="837"/>
      <c r="BJ57" s="837"/>
      <c r="BK57" s="837"/>
      <c r="BL57" s="837"/>
      <c r="BM57" s="837"/>
      <c r="BN57" s="837"/>
      <c r="BO57" s="837"/>
    </row>
    <row r="58" spans="1:67" ht="13.7" customHeight="1">
      <c r="A58" s="661"/>
      <c r="B58" s="62" t="s">
        <v>666</v>
      </c>
      <c r="C58" s="661"/>
      <c r="D58" s="122"/>
      <c r="E58" s="735">
        <v>2874.6093311559193</v>
      </c>
      <c r="F58" s="747">
        <v>13801950.787527332</v>
      </c>
      <c r="G58" s="735">
        <v>11460117.344917191</v>
      </c>
      <c r="H58" s="735">
        <v>2747020.3670979971</v>
      </c>
      <c r="I58" s="735">
        <v>2506756.219342222</v>
      </c>
      <c r="J58" s="735">
        <v>2449641.3606241466</v>
      </c>
      <c r="K58" s="735">
        <v>5003779.356266357</v>
      </c>
      <c r="L58" s="735">
        <v>14187507.624274949</v>
      </c>
      <c r="M58" s="735">
        <v>5878024.9455334302</v>
      </c>
      <c r="N58" s="661"/>
      <c r="O58" s="661" t="s">
        <v>701</v>
      </c>
      <c r="P58" s="661"/>
      <c r="Q58" s="122"/>
      <c r="R58" s="840">
        <v>3.8291511636516127</v>
      </c>
      <c r="S58" s="840">
        <v>2.847664065974993</v>
      </c>
      <c r="T58" s="840">
        <v>0.98148709767661524</v>
      </c>
      <c r="U58" s="840">
        <v>46.938325249331562</v>
      </c>
      <c r="V58" s="840">
        <v>68.853938096503484</v>
      </c>
      <c r="W58" s="146">
        <v>1695203.7015527841</v>
      </c>
      <c r="X58" s="146">
        <v>11255474.912852177</v>
      </c>
      <c r="Y58" s="146">
        <v>10673830.748635003</v>
      </c>
      <c r="Z58" s="146">
        <v>14005510.593300123</v>
      </c>
      <c r="AA58" s="837"/>
      <c r="AB58" s="837"/>
      <c r="AC58" s="837"/>
      <c r="AD58" s="837"/>
      <c r="AE58" s="837"/>
      <c r="AF58" s="837"/>
      <c r="AG58" s="837"/>
      <c r="AH58" s="837"/>
      <c r="AI58" s="837"/>
      <c r="AJ58" s="837"/>
      <c r="AK58" s="837"/>
      <c r="AL58" s="837"/>
      <c r="AM58" s="837"/>
      <c r="AN58" s="837"/>
      <c r="AO58" s="837"/>
      <c r="AP58" s="837"/>
      <c r="AQ58" s="837"/>
      <c r="AR58" s="837"/>
      <c r="AS58" s="837"/>
      <c r="AT58" s="837"/>
      <c r="AU58" s="837"/>
      <c r="AV58" s="837"/>
      <c r="AW58" s="837"/>
      <c r="AX58" s="837"/>
      <c r="AY58" s="837"/>
      <c r="AZ58" s="837"/>
      <c r="BA58" s="837"/>
      <c r="BB58" s="837"/>
      <c r="BC58" s="837"/>
      <c r="BD58" s="837"/>
      <c r="BE58" s="837"/>
      <c r="BF58" s="837"/>
      <c r="BG58" s="837"/>
      <c r="BH58" s="837"/>
      <c r="BI58" s="837"/>
      <c r="BJ58" s="837"/>
      <c r="BK58" s="837"/>
      <c r="BL58" s="837"/>
      <c r="BM58" s="837"/>
      <c r="BN58" s="837"/>
      <c r="BO58" s="837"/>
    </row>
    <row r="59" spans="1:67" ht="13.7" customHeight="1">
      <c r="A59" s="661"/>
      <c r="B59" s="62" t="s">
        <v>667</v>
      </c>
      <c r="C59" s="661"/>
      <c r="D59" s="122"/>
      <c r="E59" s="735">
        <v>2415.0051352035043</v>
      </c>
      <c r="F59" s="747">
        <v>28139080.762502089</v>
      </c>
      <c r="G59" s="735">
        <v>23056050.0647607</v>
      </c>
      <c r="H59" s="735">
        <v>5924286.3154077148</v>
      </c>
      <c r="I59" s="735">
        <v>5541458.8477146281</v>
      </c>
      <c r="J59" s="735">
        <v>5422100.7220852273</v>
      </c>
      <c r="K59" s="735">
        <v>10995127.364528129</v>
      </c>
      <c r="L59" s="735">
        <v>31652194.028109346</v>
      </c>
      <c r="M59" s="735">
        <v>10165089.546598496</v>
      </c>
      <c r="N59" s="661"/>
      <c r="O59" s="661" t="s">
        <v>702</v>
      </c>
      <c r="P59" s="661"/>
      <c r="Q59" s="122"/>
      <c r="R59" s="840">
        <v>6.7846804517051318</v>
      </c>
      <c r="S59" s="840">
        <v>5.0530594760403496</v>
      </c>
      <c r="T59" s="840">
        <v>1.7316209756647813</v>
      </c>
      <c r="U59" s="840">
        <v>62.699831109047729</v>
      </c>
      <c r="V59" s="840">
        <v>95.90879581378492</v>
      </c>
      <c r="W59" s="146">
        <v>3567953.6741413656</v>
      </c>
      <c r="X59" s="146">
        <v>22463174.912631162</v>
      </c>
      <c r="Y59" s="146">
        <v>20459587.176471911</v>
      </c>
      <c r="Z59" s="146">
        <v>27505210.037697792</v>
      </c>
      <c r="AA59" s="837"/>
      <c r="AB59" s="837"/>
      <c r="AC59" s="837"/>
      <c r="AD59" s="837"/>
      <c r="AE59" s="837"/>
      <c r="AF59" s="837"/>
      <c r="AG59" s="837"/>
      <c r="AH59" s="837"/>
      <c r="AI59" s="837"/>
      <c r="AJ59" s="837"/>
      <c r="AK59" s="837"/>
      <c r="AL59" s="837"/>
      <c r="AM59" s="837"/>
      <c r="AN59" s="837"/>
      <c r="AO59" s="837"/>
      <c r="AP59" s="837"/>
      <c r="AQ59" s="837"/>
      <c r="AR59" s="837"/>
      <c r="AS59" s="837"/>
      <c r="AT59" s="837"/>
      <c r="AU59" s="837"/>
      <c r="AV59" s="837"/>
      <c r="AW59" s="837"/>
      <c r="AX59" s="837"/>
      <c r="AY59" s="837"/>
      <c r="AZ59" s="837"/>
      <c r="BA59" s="837"/>
      <c r="BB59" s="837"/>
      <c r="BC59" s="837"/>
      <c r="BD59" s="837"/>
      <c r="BE59" s="837"/>
      <c r="BF59" s="837"/>
      <c r="BG59" s="837"/>
      <c r="BH59" s="837"/>
      <c r="BI59" s="837"/>
      <c r="BJ59" s="837"/>
      <c r="BK59" s="837"/>
      <c r="BL59" s="837"/>
      <c r="BM59" s="837"/>
      <c r="BN59" s="837"/>
      <c r="BO59" s="837"/>
    </row>
    <row r="60" spans="1:67" ht="13.7" customHeight="1">
      <c r="A60" s="661"/>
      <c r="B60" s="62" t="s">
        <v>668</v>
      </c>
      <c r="C60" s="661"/>
      <c r="D60" s="122"/>
      <c r="E60" s="735">
        <v>1197.2231011138097</v>
      </c>
      <c r="F60" s="747">
        <v>48528867.824066281</v>
      </c>
      <c r="G60" s="735">
        <v>38696182.017290413</v>
      </c>
      <c r="H60" s="735">
        <v>9324796.1740266029</v>
      </c>
      <c r="I60" s="735">
        <v>8675208.2182528116</v>
      </c>
      <c r="J60" s="735">
        <v>8413173.2867202871</v>
      </c>
      <c r="K60" s="735">
        <v>23421372.015682645</v>
      </c>
      <c r="L60" s="735">
        <v>71898514.959648564</v>
      </c>
      <c r="M60" s="735">
        <v>17908542.608464897</v>
      </c>
      <c r="N60" s="661"/>
      <c r="O60" s="661" t="s">
        <v>703</v>
      </c>
      <c r="P60" s="661"/>
      <c r="Q60" s="122"/>
      <c r="R60" s="840">
        <v>12.883637687032984</v>
      </c>
      <c r="S60" s="840">
        <v>9.9987700220450471</v>
      </c>
      <c r="T60" s="840">
        <v>2.8848676649879335</v>
      </c>
      <c r="U60" s="840">
        <v>99.068660617237597</v>
      </c>
      <c r="V60" s="840">
        <v>118.11652722720522</v>
      </c>
      <c r="W60" s="146">
        <v>6959106.5724648917</v>
      </c>
      <c r="X60" s="146">
        <v>36550273.352695055</v>
      </c>
      <c r="Y60" s="146">
        <v>35017385.481188484</v>
      </c>
      <c r="Z60" s="146">
        <v>52282430.238862962</v>
      </c>
      <c r="AA60" s="837"/>
      <c r="AB60" s="837"/>
      <c r="AC60" s="837"/>
      <c r="AD60" s="837"/>
      <c r="AE60" s="837"/>
      <c r="AF60" s="837"/>
      <c r="AG60" s="837"/>
      <c r="AH60" s="837"/>
      <c r="AI60" s="837"/>
      <c r="AJ60" s="837"/>
      <c r="AK60" s="837"/>
      <c r="AL60" s="837"/>
      <c r="AM60" s="837"/>
      <c r="AN60" s="837"/>
      <c r="AO60" s="837"/>
      <c r="AP60" s="837"/>
      <c r="AQ60" s="837"/>
      <c r="AR60" s="837"/>
      <c r="AS60" s="837"/>
      <c r="AT60" s="837"/>
      <c r="AU60" s="837"/>
      <c r="AV60" s="837"/>
      <c r="AW60" s="837"/>
      <c r="AX60" s="837"/>
      <c r="AY60" s="837"/>
      <c r="AZ60" s="837"/>
      <c r="BA60" s="837"/>
      <c r="BB60" s="837"/>
      <c r="BC60" s="837"/>
      <c r="BD60" s="837"/>
      <c r="BE60" s="837"/>
      <c r="BF60" s="837"/>
      <c r="BG60" s="837"/>
      <c r="BH60" s="837"/>
      <c r="BI60" s="837"/>
      <c r="BJ60" s="837"/>
      <c r="BK60" s="837"/>
      <c r="BL60" s="837"/>
      <c r="BM60" s="837"/>
      <c r="BN60" s="837"/>
      <c r="BO60" s="837"/>
    </row>
    <row r="61" spans="1:67" ht="13.7" customHeight="1">
      <c r="A61" s="661"/>
      <c r="B61" s="62" t="s">
        <v>669</v>
      </c>
      <c r="C61" s="661"/>
      <c r="D61" s="122"/>
      <c r="E61" s="735">
        <v>1276.711464963985</v>
      </c>
      <c r="F61" s="747">
        <v>95829321.713408962</v>
      </c>
      <c r="G61" s="735">
        <v>74777344.824672848</v>
      </c>
      <c r="H61" s="735">
        <v>17248683.955147408</v>
      </c>
      <c r="I61" s="735">
        <v>16242427.014297117</v>
      </c>
      <c r="J61" s="735">
        <v>15946760.665855642</v>
      </c>
      <c r="K61" s="735">
        <v>46946758.342447408</v>
      </c>
      <c r="L61" s="735">
        <v>173213425.52748543</v>
      </c>
      <c r="M61" s="735">
        <v>29325459.13526075</v>
      </c>
      <c r="N61" s="661"/>
      <c r="O61" s="661" t="s">
        <v>704</v>
      </c>
      <c r="P61" s="661"/>
      <c r="Q61" s="122"/>
      <c r="R61" s="840">
        <v>15.704262870984479</v>
      </c>
      <c r="S61" s="840">
        <v>12.238498978146364</v>
      </c>
      <c r="T61" s="840">
        <v>3.4657638928381238</v>
      </c>
      <c r="U61" s="840">
        <v>120.00802804050366</v>
      </c>
      <c r="V61" s="840">
        <v>255.44129542567859</v>
      </c>
      <c r="W61" s="146">
        <v>11708454.396353556</v>
      </c>
      <c r="X61" s="146">
        <v>73119019.210812971</v>
      </c>
      <c r="Y61" s="146">
        <v>70181873.467110008</v>
      </c>
      <c r="Z61" s="146">
        <v>97529336.664112195</v>
      </c>
      <c r="AA61" s="837"/>
      <c r="AB61" s="837"/>
      <c r="AC61" s="837"/>
      <c r="AD61" s="837"/>
      <c r="AE61" s="837"/>
      <c r="AF61" s="837"/>
      <c r="AG61" s="837"/>
      <c r="AH61" s="837"/>
      <c r="AI61" s="837"/>
      <c r="AJ61" s="837"/>
      <c r="AK61" s="837"/>
      <c r="AL61" s="837"/>
      <c r="AM61" s="837"/>
      <c r="AN61" s="837"/>
      <c r="AO61" s="837"/>
      <c r="AP61" s="837"/>
      <c r="AQ61" s="837"/>
      <c r="AR61" s="837"/>
      <c r="AS61" s="837"/>
      <c r="AT61" s="837"/>
      <c r="AU61" s="837"/>
      <c r="AV61" s="837"/>
      <c r="AW61" s="837"/>
      <c r="AX61" s="837"/>
      <c r="AY61" s="837"/>
      <c r="AZ61" s="837"/>
      <c r="BA61" s="837"/>
      <c r="BB61" s="837"/>
      <c r="BC61" s="837"/>
      <c r="BD61" s="837"/>
      <c r="BE61" s="837"/>
      <c r="BF61" s="837"/>
      <c r="BG61" s="837"/>
      <c r="BH61" s="837"/>
      <c r="BI61" s="837"/>
      <c r="BJ61" s="837"/>
      <c r="BK61" s="837"/>
      <c r="BL61" s="837"/>
      <c r="BM61" s="837"/>
      <c r="BN61" s="837"/>
      <c r="BO61" s="837"/>
    </row>
    <row r="62" spans="1:67" ht="13.7" customHeight="1">
      <c r="A62" s="661"/>
      <c r="B62" s="62" t="s">
        <v>670</v>
      </c>
      <c r="C62" s="661"/>
      <c r="D62" s="122"/>
      <c r="E62" s="735">
        <v>325.02253700388098</v>
      </c>
      <c r="F62" s="747">
        <v>160206377.6850194</v>
      </c>
      <c r="G62" s="735">
        <v>131765262.16525234</v>
      </c>
      <c r="H62" s="735">
        <v>31180248.708250131</v>
      </c>
      <c r="I62" s="735">
        <v>29371008.006040264</v>
      </c>
      <c r="J62" s="735">
        <v>28959286.445283003</v>
      </c>
      <c r="K62" s="735">
        <v>89039645.02882047</v>
      </c>
      <c r="L62" s="735">
        <v>387352835.53774232</v>
      </c>
      <c r="M62" s="735">
        <v>45453211.090770312</v>
      </c>
      <c r="N62" s="661"/>
      <c r="O62" s="661" t="s">
        <v>705</v>
      </c>
      <c r="P62" s="661"/>
      <c r="Q62" s="122"/>
      <c r="R62" s="840">
        <v>22.00364335268879</v>
      </c>
      <c r="S62" s="840">
        <v>16.974710239180254</v>
      </c>
      <c r="T62" s="840">
        <v>5.0289331135085336</v>
      </c>
      <c r="U62" s="840">
        <v>271.87454428618685</v>
      </c>
      <c r="V62" s="840">
        <v>198.59812769686522</v>
      </c>
      <c r="W62" s="146">
        <v>21972502.172441341</v>
      </c>
      <c r="X62" s="146">
        <v>129618742.01298437</v>
      </c>
      <c r="Y62" s="146">
        <v>123692510.34406058</v>
      </c>
      <c r="Z62" s="146">
        <v>162566713.54802936</v>
      </c>
      <c r="AA62" s="837"/>
      <c r="AB62" s="837"/>
      <c r="AC62" s="837"/>
      <c r="AD62" s="837"/>
      <c r="AE62" s="837"/>
      <c r="AF62" s="837"/>
      <c r="AG62" s="837"/>
      <c r="AH62" s="837"/>
      <c r="AI62" s="837"/>
      <c r="AJ62" s="837"/>
      <c r="AK62" s="837"/>
      <c r="AL62" s="837"/>
      <c r="AM62" s="837"/>
      <c r="AN62" s="837"/>
      <c r="AO62" s="837"/>
      <c r="AP62" s="837"/>
      <c r="AQ62" s="837"/>
      <c r="AR62" s="837"/>
      <c r="AS62" s="837"/>
      <c r="AT62" s="837"/>
      <c r="AU62" s="837"/>
      <c r="AV62" s="837"/>
      <c r="AW62" s="837"/>
      <c r="AX62" s="837"/>
      <c r="AY62" s="837"/>
      <c r="AZ62" s="837"/>
      <c r="BA62" s="837"/>
      <c r="BB62" s="837"/>
      <c r="BC62" s="837"/>
      <c r="BD62" s="837"/>
      <c r="BE62" s="837"/>
      <c r="BF62" s="837"/>
      <c r="BG62" s="837"/>
      <c r="BH62" s="837"/>
      <c r="BI62" s="837"/>
      <c r="BJ62" s="837"/>
      <c r="BK62" s="837"/>
      <c r="BL62" s="837"/>
      <c r="BM62" s="837"/>
      <c r="BN62" s="837"/>
      <c r="BO62" s="837"/>
    </row>
    <row r="63" spans="1:67" ht="13.7" customHeight="1">
      <c r="A63" s="661"/>
      <c r="B63" s="62" t="s">
        <v>671</v>
      </c>
      <c r="C63" s="661"/>
      <c r="D63" s="122"/>
      <c r="E63" s="735">
        <v>287.7496927997035</v>
      </c>
      <c r="F63" s="747">
        <v>229265053.94746691</v>
      </c>
      <c r="G63" s="735">
        <v>178956723.61839581</v>
      </c>
      <c r="H63" s="735">
        <v>52624764.571956366</v>
      </c>
      <c r="I63" s="735">
        <v>49943066.063833989</v>
      </c>
      <c r="J63" s="735">
        <v>49172634.545841955</v>
      </c>
      <c r="K63" s="735">
        <v>113264862.29405139</v>
      </c>
      <c r="L63" s="735">
        <v>739609705.19660866</v>
      </c>
      <c r="M63" s="735">
        <v>77099124.330321461</v>
      </c>
      <c r="N63" s="661"/>
      <c r="O63" s="661" t="s">
        <v>706</v>
      </c>
      <c r="P63" s="661"/>
      <c r="Q63" s="122"/>
      <c r="R63" s="840">
        <v>31.196096160458083</v>
      </c>
      <c r="S63" s="840">
        <v>24.356649370452367</v>
      </c>
      <c r="T63" s="840">
        <v>6.8394467900057236</v>
      </c>
      <c r="U63" s="840">
        <v>245.39175828337622</v>
      </c>
      <c r="V63" s="840">
        <v>392.62188647376746</v>
      </c>
      <c r="W63" s="146">
        <v>38431768.626898371</v>
      </c>
      <c r="X63" s="146">
        <v>186878295.81977934</v>
      </c>
      <c r="Y63" s="146">
        <v>171540167.84406421</v>
      </c>
      <c r="Z63" s="146">
        <v>224581298.63132051</v>
      </c>
      <c r="AA63" s="837"/>
      <c r="AB63" s="837"/>
      <c r="AC63" s="837"/>
      <c r="AD63" s="837"/>
      <c r="AE63" s="837"/>
      <c r="AF63" s="837"/>
      <c r="AG63" s="837"/>
      <c r="AH63" s="837"/>
      <c r="AI63" s="837"/>
      <c r="AJ63" s="837"/>
      <c r="AK63" s="837"/>
      <c r="AL63" s="837"/>
      <c r="AM63" s="837"/>
      <c r="AN63" s="837"/>
      <c r="AO63" s="837"/>
      <c r="AP63" s="837"/>
      <c r="AQ63" s="837"/>
      <c r="AR63" s="837"/>
      <c r="AS63" s="837"/>
      <c r="AT63" s="837"/>
      <c r="AU63" s="837"/>
      <c r="AV63" s="837"/>
      <c r="AW63" s="837"/>
      <c r="AX63" s="837"/>
      <c r="AY63" s="837"/>
      <c r="AZ63" s="837"/>
      <c r="BA63" s="837"/>
      <c r="BB63" s="837"/>
      <c r="BC63" s="837"/>
      <c r="BD63" s="837"/>
      <c r="BE63" s="837"/>
      <c r="BF63" s="837"/>
      <c r="BG63" s="837"/>
      <c r="BH63" s="837"/>
      <c r="BI63" s="837"/>
      <c r="BJ63" s="837"/>
      <c r="BK63" s="837"/>
      <c r="BL63" s="837"/>
      <c r="BM63" s="837"/>
      <c r="BN63" s="837"/>
      <c r="BO63" s="837"/>
    </row>
    <row r="64" spans="1:67" s="845" customFormat="1" ht="13.7" customHeight="1">
      <c r="A64" s="661"/>
      <c r="B64" s="62" t="s">
        <v>672</v>
      </c>
      <c r="C64" s="661"/>
      <c r="D64" s="122"/>
      <c r="E64" s="735">
        <v>201.04317976736283</v>
      </c>
      <c r="F64" s="747">
        <v>434166509.69529474</v>
      </c>
      <c r="G64" s="735">
        <v>345717302.16550785</v>
      </c>
      <c r="H64" s="735">
        <v>89499346.124743357</v>
      </c>
      <c r="I64" s="735">
        <v>84510976.169521108</v>
      </c>
      <c r="J64" s="735">
        <v>82946859.096387044</v>
      </c>
      <c r="K64" s="735">
        <v>224612899.13557944</v>
      </c>
      <c r="L64" s="735">
        <v>1612241685.3135257</v>
      </c>
      <c r="M64" s="735">
        <v>157070092.10810873</v>
      </c>
      <c r="N64" s="661"/>
      <c r="O64" s="661" t="s">
        <v>707</v>
      </c>
      <c r="P64" s="661"/>
      <c r="Q64" s="122"/>
      <c r="R64" s="842">
        <v>58.427847981303913</v>
      </c>
      <c r="S64" s="843">
        <v>45.889305253978947</v>
      </c>
      <c r="T64" s="843">
        <v>12.538542727324963</v>
      </c>
      <c r="U64" s="840">
        <v>415.0044534576765</v>
      </c>
      <c r="V64" s="840">
        <v>593.17711783831578</v>
      </c>
      <c r="W64" s="146">
        <v>66484293.769412152</v>
      </c>
      <c r="X64" s="146">
        <v>404659332.79847163</v>
      </c>
      <c r="Y64" s="146">
        <v>348912047.12411165</v>
      </c>
      <c r="Z64" s="146">
        <v>470388510.7099036</v>
      </c>
      <c r="AA64" s="844"/>
      <c r="AB64" s="844"/>
      <c r="AC64" s="844"/>
      <c r="AD64" s="844"/>
      <c r="AE64" s="844"/>
      <c r="AF64" s="844"/>
      <c r="AG64" s="844"/>
      <c r="AH64" s="844"/>
      <c r="AI64" s="844"/>
      <c r="AJ64" s="844"/>
      <c r="AK64" s="844"/>
      <c r="AL64" s="844"/>
      <c r="AM64" s="844"/>
      <c r="AN64" s="844"/>
      <c r="AO64" s="844"/>
      <c r="AP64" s="844"/>
      <c r="AQ64" s="844"/>
      <c r="AR64" s="844"/>
      <c r="AS64" s="844"/>
      <c r="AT64" s="844"/>
      <c r="AU64" s="844"/>
      <c r="AV64" s="844"/>
      <c r="AW64" s="844"/>
      <c r="AX64" s="844"/>
      <c r="AY64" s="844"/>
      <c r="AZ64" s="844"/>
      <c r="BA64" s="844"/>
      <c r="BB64" s="844"/>
      <c r="BC64" s="844"/>
      <c r="BD64" s="844"/>
      <c r="BE64" s="844"/>
      <c r="BF64" s="844"/>
      <c r="BG64" s="844"/>
      <c r="BH64" s="844"/>
      <c r="BI64" s="844"/>
      <c r="BJ64" s="844"/>
      <c r="BK64" s="844"/>
      <c r="BL64" s="844"/>
      <c r="BM64" s="844"/>
      <c r="BN64" s="844"/>
      <c r="BO64" s="844"/>
    </row>
    <row r="65" spans="1:67" ht="13.7" customHeight="1" thickBot="1">
      <c r="A65" s="662"/>
      <c r="B65" s="63" t="s">
        <v>673</v>
      </c>
      <c r="C65" s="662"/>
      <c r="D65" s="124"/>
      <c r="E65" s="751">
        <v>93.948717948717942</v>
      </c>
      <c r="F65" s="846">
        <v>1940914339.3051312</v>
      </c>
      <c r="G65" s="751">
        <v>1709591640.7360809</v>
      </c>
      <c r="H65" s="751">
        <v>433723864.0742358</v>
      </c>
      <c r="I65" s="751">
        <v>409217417.96970522</v>
      </c>
      <c r="J65" s="751">
        <v>400265166.0027293</v>
      </c>
      <c r="K65" s="751">
        <v>1067706855.3146834</v>
      </c>
      <c r="L65" s="751">
        <v>8498591138.1574783</v>
      </c>
      <c r="M65" s="751">
        <v>467415400.75272936</v>
      </c>
      <c r="N65" s="662"/>
      <c r="O65" s="662" t="s">
        <v>673</v>
      </c>
      <c r="P65" s="662"/>
      <c r="Q65" s="124"/>
      <c r="R65" s="847">
        <v>217.09443231441051</v>
      </c>
      <c r="S65" s="848">
        <v>173.56113537117906</v>
      </c>
      <c r="T65" s="848">
        <v>43.533296943231448</v>
      </c>
      <c r="U65" s="848">
        <v>6255.5903384279472</v>
      </c>
      <c r="V65" s="848">
        <v>4558.8004912663764</v>
      </c>
      <c r="W65" s="230">
        <v>255689449.85507643</v>
      </c>
      <c r="X65" s="230">
        <v>1681954583.9377732</v>
      </c>
      <c r="Y65" s="230">
        <v>1612697168.813046</v>
      </c>
      <c r="Z65" s="230">
        <v>2000462942.3318779</v>
      </c>
      <c r="AA65" s="837"/>
      <c r="AB65" s="837"/>
      <c r="AC65" s="837"/>
      <c r="AD65" s="837"/>
      <c r="AE65" s="837"/>
      <c r="AF65" s="837"/>
      <c r="AG65" s="837"/>
      <c r="AH65" s="837"/>
      <c r="AI65" s="837"/>
      <c r="AJ65" s="837"/>
      <c r="AK65" s="837"/>
      <c r="AL65" s="837"/>
      <c r="AM65" s="837"/>
      <c r="AN65" s="837"/>
      <c r="AO65" s="837"/>
      <c r="AP65" s="837"/>
      <c r="AQ65" s="837"/>
      <c r="AR65" s="837"/>
      <c r="AS65" s="837"/>
      <c r="AT65" s="837"/>
      <c r="AU65" s="837"/>
      <c r="AV65" s="837"/>
      <c r="AW65" s="837"/>
      <c r="AX65" s="837"/>
      <c r="AY65" s="837"/>
      <c r="AZ65" s="837"/>
      <c r="BA65" s="837"/>
      <c r="BB65" s="837"/>
      <c r="BC65" s="837"/>
      <c r="BD65" s="837"/>
      <c r="BE65" s="837"/>
      <c r="BF65" s="837"/>
      <c r="BG65" s="837"/>
      <c r="BH65" s="837"/>
      <c r="BI65" s="837"/>
      <c r="BJ65" s="837"/>
      <c r="BK65" s="837"/>
      <c r="BL65" s="837"/>
      <c r="BM65" s="837"/>
      <c r="BN65" s="837"/>
      <c r="BO65" s="837"/>
    </row>
    <row r="66" spans="1:67" s="104" customFormat="1" ht="12.6" customHeight="1">
      <c r="A66" s="200" t="s">
        <v>584</v>
      </c>
      <c r="B66" s="201"/>
      <c r="C66" s="201"/>
      <c r="D66" s="202"/>
      <c r="E66" s="201"/>
      <c r="F66" s="201"/>
      <c r="G66" s="201"/>
      <c r="H66" s="201"/>
      <c r="I66" s="203"/>
      <c r="N66" s="200" t="s">
        <v>1007</v>
      </c>
      <c r="O66" s="204"/>
      <c r="P66" s="205"/>
      <c r="Q66" s="205"/>
      <c r="R66" s="205"/>
      <c r="S66" s="205"/>
      <c r="T66" s="205"/>
      <c r="U66" s="105"/>
      <c r="V66" s="105"/>
      <c r="W66" s="1046"/>
      <c r="X66" s="1046"/>
      <c r="Y66" s="1046"/>
      <c r="Z66" s="1046"/>
    </row>
    <row r="67" spans="1:67" s="104" customFormat="1" ht="12.6" customHeight="1">
      <c r="A67" s="200" t="s">
        <v>585</v>
      </c>
      <c r="B67" s="201"/>
      <c r="C67" s="201"/>
      <c r="D67" s="202"/>
      <c r="E67" s="201"/>
      <c r="F67" s="201"/>
      <c r="G67" s="201"/>
      <c r="H67" s="201"/>
      <c r="I67" s="201"/>
      <c r="N67" s="200" t="s">
        <v>1008</v>
      </c>
      <c r="O67" s="105"/>
      <c r="P67" s="105"/>
      <c r="Q67" s="105"/>
      <c r="R67" s="105"/>
      <c r="S67" s="105"/>
      <c r="T67" s="105"/>
      <c r="U67" s="105"/>
      <c r="V67" s="105"/>
      <c r="W67" s="1047"/>
      <c r="X67" s="1047"/>
      <c r="Y67" s="1047"/>
      <c r="Z67" s="1047"/>
    </row>
    <row r="68" spans="1:67" s="104" customFormat="1" ht="12.6" customHeight="1">
      <c r="A68" s="200" t="s">
        <v>586</v>
      </c>
      <c r="B68" s="201"/>
      <c r="C68" s="201"/>
      <c r="D68" s="202"/>
      <c r="E68" s="201"/>
      <c r="F68" s="201"/>
      <c r="G68" s="201"/>
      <c r="H68" s="201"/>
      <c r="I68" s="201"/>
      <c r="N68" s="14"/>
      <c r="O68" s="105"/>
      <c r="P68" s="105"/>
      <c r="Q68" s="105"/>
      <c r="R68" s="105"/>
      <c r="S68" s="105"/>
      <c r="T68" s="105"/>
      <c r="U68" s="105"/>
      <c r="V68" s="105"/>
      <c r="W68" s="1047"/>
      <c r="X68" s="1047"/>
      <c r="Y68" s="1047"/>
      <c r="Z68" s="1047"/>
    </row>
    <row r="69" spans="1:67" s="104" customFormat="1" ht="12.6" customHeight="1">
      <c r="A69" s="200" t="s">
        <v>587</v>
      </c>
      <c r="B69" s="201"/>
      <c r="C69" s="201"/>
      <c r="D69" s="202"/>
      <c r="E69" s="201"/>
      <c r="F69" s="201"/>
      <c r="G69" s="201"/>
      <c r="H69" s="201"/>
      <c r="I69" s="201"/>
      <c r="N69" s="14"/>
      <c r="O69" s="105"/>
      <c r="P69" s="105"/>
      <c r="Q69" s="105"/>
      <c r="R69" s="105"/>
      <c r="S69" s="105"/>
      <c r="T69" s="105"/>
      <c r="U69" s="105"/>
      <c r="V69" s="105"/>
      <c r="W69" s="1047"/>
      <c r="X69" s="1047"/>
      <c r="Y69" s="1047"/>
      <c r="Z69" s="1047"/>
    </row>
  </sheetData>
  <mergeCells count="67">
    <mergeCell ref="W66:Z69"/>
    <mergeCell ref="A55:C55"/>
    <mergeCell ref="A44:C44"/>
    <mergeCell ref="A33:C33"/>
    <mergeCell ref="A14:C14"/>
    <mergeCell ref="A26:C26"/>
    <mergeCell ref="A17:C17"/>
    <mergeCell ref="A19:C19"/>
    <mergeCell ref="A18:C18"/>
    <mergeCell ref="A20:C20"/>
    <mergeCell ref="A21:C21"/>
    <mergeCell ref="A22:C22"/>
    <mergeCell ref="A16:C16"/>
    <mergeCell ref="A15:C15"/>
    <mergeCell ref="A24:C24"/>
    <mergeCell ref="A23:C23"/>
    <mergeCell ref="A25:C25"/>
    <mergeCell ref="N44:P44"/>
    <mergeCell ref="N55:P55"/>
    <mergeCell ref="V3:V5"/>
    <mergeCell ref="N26:P26"/>
    <mergeCell ref="N6:P6"/>
    <mergeCell ref="N8:P8"/>
    <mergeCell ref="N11:P11"/>
    <mergeCell ref="N12:P12"/>
    <mergeCell ref="N10:P10"/>
    <mergeCell ref="N15:P15"/>
    <mergeCell ref="N33:P33"/>
    <mergeCell ref="N16:P16"/>
    <mergeCell ref="N14:P14"/>
    <mergeCell ref="N17:P17"/>
    <mergeCell ref="N9:P9"/>
    <mergeCell ref="J3:J4"/>
    <mergeCell ref="M3:M5"/>
    <mergeCell ref="L3:L5"/>
    <mergeCell ref="K3:K5"/>
    <mergeCell ref="N21:P21"/>
    <mergeCell ref="N7:P7"/>
    <mergeCell ref="N20:P20"/>
    <mergeCell ref="N18:P18"/>
    <mergeCell ref="N13:P13"/>
    <mergeCell ref="Z3:Z5"/>
    <mergeCell ref="N3:P5"/>
    <mergeCell ref="U3:U5"/>
    <mergeCell ref="W3:W5"/>
    <mergeCell ref="X3:X5"/>
    <mergeCell ref="Y3:Y5"/>
    <mergeCell ref="R3:T4"/>
    <mergeCell ref="N23:P23"/>
    <mergeCell ref="N25:P25"/>
    <mergeCell ref="N24:P24"/>
    <mergeCell ref="N19:P19"/>
    <mergeCell ref="N22:P22"/>
    <mergeCell ref="I3:I4"/>
    <mergeCell ref="A13:C13"/>
    <mergeCell ref="E3:E5"/>
    <mergeCell ref="H3:H5"/>
    <mergeCell ref="G3:G5"/>
    <mergeCell ref="A11:C11"/>
    <mergeCell ref="A9:C9"/>
    <mergeCell ref="A10:C10"/>
    <mergeCell ref="A8:C8"/>
    <mergeCell ref="A3:C5"/>
    <mergeCell ref="F3:F5"/>
    <mergeCell ref="A6:C6"/>
    <mergeCell ref="A12:C12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9"/>
  <sheetViews>
    <sheetView view="pageBreakPreview" topLeftCell="V1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7" width="7.5703125" style="104" customWidth="1"/>
    <col min="8" max="14" width="8.28515625" style="104" customWidth="1"/>
    <col min="15" max="15" width="5.42578125" style="104" customWidth="1"/>
    <col min="16" max="16" width="5.140625" style="104" customWidth="1"/>
    <col min="17" max="19" width="6" style="104" customWidth="1"/>
    <col min="20" max="20" width="5.5703125" style="104" customWidth="1"/>
    <col min="21" max="21" width="5.85546875" style="104" customWidth="1"/>
    <col min="22" max="22" width="5.140625" style="104" customWidth="1"/>
    <col min="23" max="23" width="5.42578125" style="104" customWidth="1"/>
    <col min="24" max="24" width="5.85546875" style="104" customWidth="1"/>
    <col min="25" max="25" width="5.5703125" style="104" customWidth="1"/>
    <col min="26" max="26" width="6.28515625" style="104" customWidth="1"/>
    <col min="27" max="27" width="5.140625" style="104" customWidth="1"/>
    <col min="28" max="28" width="5.42578125" style="104" customWidth="1"/>
    <col min="29" max="29" width="5.28515625" style="108" customWidth="1"/>
    <col min="30" max="30" width="6.28515625" style="108" customWidth="1"/>
    <col min="31" max="32" width="6.28515625" style="104" customWidth="1"/>
    <col min="33" max="33" width="5.140625" style="104" customWidth="1"/>
    <col min="34" max="34" width="2.28515625" style="14" customWidth="1"/>
    <col min="35" max="35" width="18.7109375" style="14" customWidth="1"/>
    <col min="36" max="36" width="2.28515625" style="14" customWidth="1"/>
    <col min="37" max="37" width="1.7109375" style="15" customWidth="1"/>
    <col min="38" max="44" width="6.140625" style="104" customWidth="1"/>
    <col min="45" max="46" width="5.5703125" style="104" customWidth="1"/>
    <col min="47" max="50" width="7" style="104" customWidth="1"/>
    <col min="51" max="63" width="6.42578125" style="104" customWidth="1"/>
    <col min="64" max="66" width="7.28515625" style="104" customWidth="1"/>
    <col min="67" max="16384" width="9.140625" style="104"/>
  </cols>
  <sheetData>
    <row r="1" spans="1:74" s="103" customFormat="1" ht="35.1" customHeight="1">
      <c r="A1" s="1070" t="s">
        <v>536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2" t="s">
        <v>537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70" t="s">
        <v>536</v>
      </c>
      <c r="AI1" s="1070"/>
      <c r="AJ1" s="1070"/>
      <c r="AK1" s="1070"/>
      <c r="AL1" s="1070"/>
      <c r="AM1" s="1070"/>
      <c r="AN1" s="1070"/>
      <c r="AO1" s="1070"/>
      <c r="AP1" s="1070"/>
      <c r="AQ1" s="1070"/>
      <c r="AR1" s="1070"/>
      <c r="AS1" s="1070"/>
      <c r="AT1" s="1070"/>
      <c r="AU1" s="1070"/>
      <c r="AV1" s="1070"/>
      <c r="AW1" s="1070"/>
      <c r="AX1" s="1070"/>
      <c r="AY1" s="102" t="s">
        <v>538</v>
      </c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672"/>
      <c r="BM1" s="672"/>
      <c r="BN1" s="672"/>
    </row>
    <row r="2" spans="1:74" ht="12.95" customHeight="1" thickBot="1">
      <c r="A2" s="104"/>
      <c r="B2" s="105"/>
      <c r="C2" s="105"/>
      <c r="D2" s="106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107" t="s">
        <v>49</v>
      </c>
      <c r="AH2" s="104"/>
      <c r="AI2" s="105"/>
      <c r="AJ2" s="105"/>
      <c r="AK2" s="106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107" t="s">
        <v>49</v>
      </c>
    </row>
    <row r="3" spans="1:74" s="201" customFormat="1" ht="15" customHeight="1">
      <c r="A3" s="1085" t="s">
        <v>1</v>
      </c>
      <c r="B3" s="1085"/>
      <c r="C3" s="1085"/>
      <c r="D3" s="657"/>
      <c r="E3" s="1088" t="s">
        <v>444</v>
      </c>
      <c r="F3" s="1089"/>
      <c r="G3" s="1090"/>
      <c r="H3" s="244"/>
      <c r="N3" s="245" t="s">
        <v>450</v>
      </c>
      <c r="O3" s="245" t="s">
        <v>451</v>
      </c>
      <c r="P3" s="245"/>
      <c r="Q3" s="245"/>
      <c r="R3" s="245"/>
      <c r="S3" s="245"/>
      <c r="T3" s="245"/>
      <c r="AC3" s="245"/>
      <c r="AD3" s="245"/>
      <c r="AE3" s="245"/>
      <c r="AF3" s="245"/>
      <c r="AG3" s="245"/>
      <c r="AH3" s="1085" t="s">
        <v>1</v>
      </c>
      <c r="AI3" s="1085"/>
      <c r="AJ3" s="1085"/>
      <c r="AK3" s="657"/>
      <c r="AL3" s="244"/>
      <c r="AR3" s="245"/>
      <c r="AS3" s="245"/>
      <c r="AT3" s="245"/>
      <c r="AU3" s="245"/>
      <c r="AV3" s="245"/>
      <c r="AW3" s="245"/>
      <c r="AX3" s="245" t="s">
        <v>450</v>
      </c>
      <c r="AY3" s="245" t="s">
        <v>451</v>
      </c>
      <c r="AZ3" s="245"/>
      <c r="BG3" s="245"/>
      <c r="BH3" s="245"/>
      <c r="BI3" s="245"/>
      <c r="BJ3" s="245"/>
      <c r="BK3" s="245"/>
      <c r="BL3" s="1080" t="s">
        <v>445</v>
      </c>
      <c r="BM3" s="1080"/>
      <c r="BN3" s="1081"/>
      <c r="BV3" s="246"/>
    </row>
    <row r="4" spans="1:74" s="201" customFormat="1" ht="15" customHeight="1">
      <c r="A4" s="1086"/>
      <c r="B4" s="1086"/>
      <c r="C4" s="1086"/>
      <c r="D4" s="659"/>
      <c r="E4" s="1091"/>
      <c r="F4" s="1092"/>
      <c r="G4" s="1093"/>
      <c r="I4" s="247"/>
      <c r="J4" s="247"/>
      <c r="K4" s="247"/>
      <c r="L4" s="247"/>
      <c r="M4" s="247"/>
      <c r="N4" s="248" t="s">
        <v>501</v>
      </c>
      <c r="O4" s="247" t="s">
        <v>500</v>
      </c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9"/>
      <c r="AH4" s="1086"/>
      <c r="AI4" s="1086"/>
      <c r="AJ4" s="1086"/>
      <c r="AK4" s="659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8" t="s">
        <v>502</v>
      </c>
      <c r="AY4" s="247" t="s">
        <v>503</v>
      </c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9"/>
      <c r="BL4" s="1080"/>
      <c r="BM4" s="1080"/>
      <c r="BN4" s="1081"/>
      <c r="BV4" s="246"/>
    </row>
    <row r="5" spans="1:74" s="201" customFormat="1" ht="15" customHeight="1">
      <c r="A5" s="1086"/>
      <c r="B5" s="1086"/>
      <c r="C5" s="1086"/>
      <c r="D5" s="659"/>
      <c r="E5" s="1091"/>
      <c r="F5" s="1092"/>
      <c r="G5" s="1093"/>
      <c r="H5" s="1094" t="s">
        <v>582</v>
      </c>
      <c r="I5" s="1095"/>
      <c r="J5" s="1095"/>
      <c r="K5" s="1095"/>
      <c r="L5" s="1095"/>
      <c r="M5" s="1095"/>
      <c r="N5" s="1095"/>
      <c r="O5" s="1096" t="s">
        <v>583</v>
      </c>
      <c r="P5" s="1096"/>
      <c r="Q5" s="1096"/>
      <c r="R5" s="1096"/>
      <c r="S5" s="1096"/>
      <c r="T5" s="1097"/>
      <c r="U5" s="1081" t="s">
        <v>443</v>
      </c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  <c r="AF5" s="1078"/>
      <c r="AG5" s="1079"/>
      <c r="AH5" s="1086"/>
      <c r="AI5" s="1086"/>
      <c r="AJ5" s="1086"/>
      <c r="AK5" s="659"/>
      <c r="AL5" s="1081" t="s">
        <v>157</v>
      </c>
      <c r="AM5" s="1078"/>
      <c r="AN5" s="1078"/>
      <c r="AO5" s="1078"/>
      <c r="AP5" s="1078"/>
      <c r="AQ5" s="1078"/>
      <c r="AR5" s="1078"/>
      <c r="AS5" s="1078"/>
      <c r="AT5" s="1078"/>
      <c r="AU5" s="1078"/>
      <c r="AV5" s="1078"/>
      <c r="AW5" s="1078"/>
      <c r="AX5" s="1079"/>
      <c r="AY5" s="1081" t="s">
        <v>158</v>
      </c>
      <c r="AZ5" s="1078"/>
      <c r="BA5" s="1078"/>
      <c r="BB5" s="1078"/>
      <c r="BC5" s="1078"/>
      <c r="BD5" s="1078"/>
      <c r="BE5" s="1078"/>
      <c r="BF5" s="1078"/>
      <c r="BG5" s="1078"/>
      <c r="BH5" s="1078"/>
      <c r="BI5" s="1078"/>
      <c r="BJ5" s="1078"/>
      <c r="BK5" s="1079"/>
      <c r="BL5" s="1080"/>
      <c r="BM5" s="1080"/>
      <c r="BN5" s="1081"/>
    </row>
    <row r="6" spans="1:74" s="201" customFormat="1" ht="15" customHeight="1">
      <c r="A6" s="1086"/>
      <c r="B6" s="1086"/>
      <c r="C6" s="1086"/>
      <c r="D6" s="659"/>
      <c r="E6" s="1080" t="s">
        <v>61</v>
      </c>
      <c r="F6" s="1080" t="s">
        <v>441</v>
      </c>
      <c r="G6" s="1080" t="s">
        <v>442</v>
      </c>
      <c r="H6" s="1082" t="s">
        <v>184</v>
      </c>
      <c r="I6" s="1075" t="s">
        <v>441</v>
      </c>
      <c r="J6" s="1076"/>
      <c r="K6" s="1076"/>
      <c r="L6" s="1076"/>
      <c r="M6" s="1076"/>
      <c r="N6" s="1076"/>
      <c r="O6" s="1076" t="s">
        <v>442</v>
      </c>
      <c r="P6" s="1078"/>
      <c r="Q6" s="1078"/>
      <c r="R6" s="1078"/>
      <c r="S6" s="1078"/>
      <c r="T6" s="1079"/>
      <c r="U6" s="1082" t="s">
        <v>184</v>
      </c>
      <c r="V6" s="1075" t="s">
        <v>441</v>
      </c>
      <c r="W6" s="1076"/>
      <c r="X6" s="1076"/>
      <c r="Y6" s="1076"/>
      <c r="Z6" s="1076"/>
      <c r="AA6" s="1077"/>
      <c r="AB6" s="1075" t="s">
        <v>442</v>
      </c>
      <c r="AC6" s="1078"/>
      <c r="AD6" s="1078"/>
      <c r="AE6" s="1078"/>
      <c r="AF6" s="1078"/>
      <c r="AG6" s="1079"/>
      <c r="AH6" s="1086"/>
      <c r="AI6" s="1086"/>
      <c r="AJ6" s="1086"/>
      <c r="AK6" s="659"/>
      <c r="AL6" s="1082" t="s">
        <v>184</v>
      </c>
      <c r="AM6" s="1075" t="s">
        <v>441</v>
      </c>
      <c r="AN6" s="1076"/>
      <c r="AO6" s="1076"/>
      <c r="AP6" s="1076"/>
      <c r="AQ6" s="1076"/>
      <c r="AR6" s="1077"/>
      <c r="AS6" s="1075" t="s">
        <v>442</v>
      </c>
      <c r="AT6" s="1078"/>
      <c r="AU6" s="1078"/>
      <c r="AV6" s="1078"/>
      <c r="AW6" s="1078"/>
      <c r="AX6" s="1079"/>
      <c r="AY6" s="1082" t="s">
        <v>184</v>
      </c>
      <c r="AZ6" s="1075" t="s">
        <v>441</v>
      </c>
      <c r="BA6" s="1076"/>
      <c r="BB6" s="1076"/>
      <c r="BC6" s="1076"/>
      <c r="BD6" s="1076"/>
      <c r="BE6" s="1077"/>
      <c r="BF6" s="1075" t="s">
        <v>442</v>
      </c>
      <c r="BG6" s="1078"/>
      <c r="BH6" s="1078"/>
      <c r="BI6" s="1078"/>
      <c r="BJ6" s="1078"/>
      <c r="BK6" s="1079"/>
      <c r="BL6" s="1082" t="s">
        <v>61</v>
      </c>
      <c r="BM6" s="1082" t="s">
        <v>441</v>
      </c>
      <c r="BN6" s="1075" t="s">
        <v>442</v>
      </c>
      <c r="BO6" s="250"/>
    </row>
    <row r="7" spans="1:74" s="201" customFormat="1" ht="48" customHeight="1">
      <c r="A7" s="1087"/>
      <c r="B7" s="1087"/>
      <c r="C7" s="1087"/>
      <c r="D7" s="162"/>
      <c r="E7" s="1080"/>
      <c r="F7" s="1080"/>
      <c r="G7" s="1080"/>
      <c r="H7" s="1083"/>
      <c r="I7" s="655" t="s">
        <v>61</v>
      </c>
      <c r="J7" s="660" t="s">
        <v>990</v>
      </c>
      <c r="K7" s="660" t="s">
        <v>991</v>
      </c>
      <c r="L7" s="660" t="s">
        <v>992</v>
      </c>
      <c r="M7" s="660" t="s">
        <v>993</v>
      </c>
      <c r="N7" s="660" t="s">
        <v>994</v>
      </c>
      <c r="O7" s="162" t="s">
        <v>61</v>
      </c>
      <c r="P7" s="660" t="s">
        <v>990</v>
      </c>
      <c r="Q7" s="660" t="s">
        <v>991</v>
      </c>
      <c r="R7" s="660" t="s">
        <v>992</v>
      </c>
      <c r="S7" s="660" t="s">
        <v>993</v>
      </c>
      <c r="T7" s="660" t="s">
        <v>994</v>
      </c>
      <c r="U7" s="1083"/>
      <c r="V7" s="655" t="s">
        <v>61</v>
      </c>
      <c r="W7" s="660" t="s">
        <v>990</v>
      </c>
      <c r="X7" s="660" t="s">
        <v>991</v>
      </c>
      <c r="Y7" s="660" t="s">
        <v>992</v>
      </c>
      <c r="Z7" s="660" t="s">
        <v>993</v>
      </c>
      <c r="AA7" s="660" t="s">
        <v>994</v>
      </c>
      <c r="AB7" s="655" t="s">
        <v>61</v>
      </c>
      <c r="AC7" s="660" t="s">
        <v>990</v>
      </c>
      <c r="AD7" s="660" t="s">
        <v>991</v>
      </c>
      <c r="AE7" s="660" t="s">
        <v>992</v>
      </c>
      <c r="AF7" s="660" t="s">
        <v>993</v>
      </c>
      <c r="AG7" s="660" t="s">
        <v>994</v>
      </c>
      <c r="AH7" s="1087"/>
      <c r="AI7" s="1087"/>
      <c r="AJ7" s="1087"/>
      <c r="AK7" s="162"/>
      <c r="AL7" s="1083"/>
      <c r="AM7" s="655" t="s">
        <v>61</v>
      </c>
      <c r="AN7" s="660" t="s">
        <v>990</v>
      </c>
      <c r="AO7" s="660" t="s">
        <v>991</v>
      </c>
      <c r="AP7" s="660" t="s">
        <v>992</v>
      </c>
      <c r="AQ7" s="660" t="s">
        <v>993</v>
      </c>
      <c r="AR7" s="660" t="s">
        <v>994</v>
      </c>
      <c r="AS7" s="655" t="s">
        <v>61</v>
      </c>
      <c r="AT7" s="660" t="s">
        <v>990</v>
      </c>
      <c r="AU7" s="660" t="s">
        <v>991</v>
      </c>
      <c r="AV7" s="660" t="s">
        <v>992</v>
      </c>
      <c r="AW7" s="660" t="s">
        <v>993</v>
      </c>
      <c r="AX7" s="660" t="s">
        <v>994</v>
      </c>
      <c r="AY7" s="1083"/>
      <c r="AZ7" s="655" t="s">
        <v>61</v>
      </c>
      <c r="BA7" s="660" t="s">
        <v>990</v>
      </c>
      <c r="BB7" s="660" t="s">
        <v>991</v>
      </c>
      <c r="BC7" s="660" t="s">
        <v>992</v>
      </c>
      <c r="BD7" s="660" t="s">
        <v>993</v>
      </c>
      <c r="BE7" s="660" t="s">
        <v>994</v>
      </c>
      <c r="BF7" s="655" t="s">
        <v>61</v>
      </c>
      <c r="BG7" s="660" t="s">
        <v>990</v>
      </c>
      <c r="BH7" s="660" t="s">
        <v>991</v>
      </c>
      <c r="BI7" s="660" t="s">
        <v>992</v>
      </c>
      <c r="BJ7" s="660" t="s">
        <v>993</v>
      </c>
      <c r="BK7" s="660" t="s">
        <v>994</v>
      </c>
      <c r="BL7" s="1083"/>
      <c r="BM7" s="1083"/>
      <c r="BN7" s="1084"/>
      <c r="BO7" s="250"/>
    </row>
    <row r="8" spans="1:74" s="115" customFormat="1" ht="14.25" hidden="1" customHeight="1">
      <c r="A8" s="1230" t="s">
        <v>192</v>
      </c>
      <c r="B8" s="1230"/>
      <c r="C8" s="1230"/>
      <c r="D8" s="111"/>
      <c r="E8" s="112"/>
      <c r="F8" s="119"/>
      <c r="G8" s="119"/>
      <c r="H8" s="113"/>
      <c r="I8" s="251"/>
      <c r="J8" s="113"/>
      <c r="K8" s="113"/>
      <c r="L8" s="113"/>
      <c r="M8" s="113"/>
      <c r="N8" s="113"/>
      <c r="O8" s="251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230" t="s">
        <v>192</v>
      </c>
      <c r="AI8" s="1230"/>
      <c r="AJ8" s="1230"/>
      <c r="AK8" s="252"/>
      <c r="AL8" s="113"/>
      <c r="AM8" s="119"/>
      <c r="AN8" s="113"/>
      <c r="AO8" s="113"/>
      <c r="AP8" s="113"/>
      <c r="AQ8" s="113"/>
      <c r="AR8" s="113"/>
      <c r="AS8" s="119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</row>
    <row r="9" spans="1:74" s="115" customFormat="1" ht="14.25" hidden="1" customHeight="1">
      <c r="A9" s="1228" t="s">
        <v>193</v>
      </c>
      <c r="B9" s="1228"/>
      <c r="C9" s="1228"/>
      <c r="D9" s="111"/>
      <c r="E9" s="116"/>
      <c r="F9" s="119"/>
      <c r="G9" s="119"/>
      <c r="H9" s="117"/>
      <c r="I9" s="251"/>
      <c r="J9" s="117"/>
      <c r="K9" s="117"/>
      <c r="L9" s="117"/>
      <c r="M9" s="117"/>
      <c r="N9" s="117"/>
      <c r="O9" s="251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228" t="s">
        <v>193</v>
      </c>
      <c r="AI9" s="1228"/>
      <c r="AJ9" s="1228"/>
      <c r="AK9" s="2"/>
      <c r="AL9" s="117"/>
      <c r="AM9" s="119"/>
      <c r="AN9" s="117"/>
      <c r="AO9" s="117"/>
      <c r="AP9" s="117"/>
      <c r="AQ9" s="117"/>
      <c r="AR9" s="117"/>
      <c r="AS9" s="119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</row>
    <row r="10" spans="1:74" s="115" customFormat="1" ht="14.25" hidden="1" customHeight="1">
      <c r="A10" s="1228" t="s">
        <v>1214</v>
      </c>
      <c r="B10" s="1228"/>
      <c r="C10" s="1228"/>
      <c r="D10" s="111"/>
      <c r="E10" s="116"/>
      <c r="F10" s="119"/>
      <c r="G10" s="119"/>
      <c r="H10" s="117"/>
      <c r="I10" s="251"/>
      <c r="J10" s="117"/>
      <c r="K10" s="117"/>
      <c r="L10" s="117"/>
      <c r="M10" s="117"/>
      <c r="N10" s="117"/>
      <c r="O10" s="251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228" t="s">
        <v>1214</v>
      </c>
      <c r="AI10" s="1228"/>
      <c r="AJ10" s="1228"/>
      <c r="AK10" s="2"/>
      <c r="AL10" s="117"/>
      <c r="AM10" s="119"/>
      <c r="AN10" s="117"/>
      <c r="AO10" s="117"/>
      <c r="AP10" s="117"/>
      <c r="AQ10" s="117"/>
      <c r="AR10" s="117"/>
      <c r="AS10" s="119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</row>
    <row r="11" spans="1:74" s="115" customFormat="1" ht="14.25" hidden="1" customHeight="1">
      <c r="A11" s="1228" t="s">
        <v>1215</v>
      </c>
      <c r="B11" s="1228"/>
      <c r="C11" s="1228"/>
      <c r="D11" s="111"/>
      <c r="E11" s="116"/>
      <c r="F11" s="119"/>
      <c r="G11" s="119"/>
      <c r="H11" s="117"/>
      <c r="I11" s="251"/>
      <c r="J11" s="117"/>
      <c r="K11" s="117"/>
      <c r="L11" s="117"/>
      <c r="M11" s="117"/>
      <c r="N11" s="117"/>
      <c r="O11" s="251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228" t="s">
        <v>1215</v>
      </c>
      <c r="AI11" s="1228"/>
      <c r="AJ11" s="1228"/>
      <c r="AK11" s="2"/>
      <c r="AL11" s="117"/>
      <c r="AM11" s="119"/>
      <c r="AN11" s="117"/>
      <c r="AO11" s="117"/>
      <c r="AP11" s="117"/>
      <c r="AQ11" s="117"/>
      <c r="AR11" s="117"/>
      <c r="AS11" s="119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</row>
    <row r="12" spans="1:74" s="115" customFormat="1" ht="14.25" hidden="1" customHeight="1">
      <c r="A12" s="1228" t="s">
        <v>1216</v>
      </c>
      <c r="B12" s="1228"/>
      <c r="C12" s="1228"/>
      <c r="D12" s="111"/>
      <c r="E12" s="116"/>
      <c r="F12" s="119"/>
      <c r="G12" s="119"/>
      <c r="H12" s="117"/>
      <c r="I12" s="251"/>
      <c r="J12" s="117"/>
      <c r="K12" s="117"/>
      <c r="L12" s="117"/>
      <c r="M12" s="117"/>
      <c r="N12" s="117"/>
      <c r="O12" s="251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228" t="s">
        <v>1216</v>
      </c>
      <c r="AI12" s="1228"/>
      <c r="AJ12" s="1228"/>
      <c r="AK12" s="2"/>
      <c r="AL12" s="117"/>
      <c r="AM12" s="119"/>
      <c r="AN12" s="117"/>
      <c r="AO12" s="117"/>
      <c r="AP12" s="117"/>
      <c r="AQ12" s="117"/>
      <c r="AR12" s="117"/>
      <c r="AS12" s="119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</row>
    <row r="13" spans="1:74" s="115" customFormat="1" ht="14.25" hidden="1" customHeight="1">
      <c r="A13" s="1228" t="s">
        <v>1217</v>
      </c>
      <c r="B13" s="1228"/>
      <c r="C13" s="1228"/>
      <c r="D13" s="111"/>
      <c r="E13" s="116"/>
      <c r="F13" s="119"/>
      <c r="G13" s="119"/>
      <c r="H13" s="50"/>
      <c r="I13" s="251"/>
      <c r="J13" s="50"/>
      <c r="K13" s="50"/>
      <c r="L13" s="50"/>
      <c r="M13" s="50"/>
      <c r="N13" s="50"/>
      <c r="O13" s="2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28" t="s">
        <v>1217</v>
      </c>
      <c r="AI13" s="1228"/>
      <c r="AJ13" s="1228"/>
      <c r="AK13" s="2"/>
      <c r="AL13" s="50"/>
      <c r="AM13" s="119"/>
      <c r="AN13" s="50"/>
      <c r="AO13" s="50"/>
      <c r="AP13" s="50"/>
      <c r="AQ13" s="50"/>
      <c r="AR13" s="50"/>
      <c r="AS13" s="119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</row>
    <row r="14" spans="1:74" s="115" customFormat="1" ht="14.25" hidden="1" customHeight="1">
      <c r="A14" s="1228" t="s">
        <v>1218</v>
      </c>
      <c r="B14" s="1228"/>
      <c r="C14" s="1228"/>
      <c r="D14" s="111"/>
      <c r="E14" s="116"/>
      <c r="F14" s="119"/>
      <c r="G14" s="119"/>
      <c r="H14" s="50"/>
      <c r="I14" s="251"/>
      <c r="J14" s="50"/>
      <c r="K14" s="50"/>
      <c r="L14" s="50"/>
      <c r="M14" s="50"/>
      <c r="N14" s="50"/>
      <c r="O14" s="2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228" t="s">
        <v>1218</v>
      </c>
      <c r="AI14" s="1228"/>
      <c r="AJ14" s="1228"/>
      <c r="AK14" s="2"/>
      <c r="AL14" s="50"/>
      <c r="AM14" s="119"/>
      <c r="AN14" s="50"/>
      <c r="AO14" s="50"/>
      <c r="AP14" s="50"/>
      <c r="AQ14" s="50"/>
      <c r="AR14" s="50"/>
      <c r="AS14" s="119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</row>
    <row r="15" spans="1:74" s="115" customFormat="1" ht="14.25" hidden="1" customHeight="1">
      <c r="A15" s="1228" t="s">
        <v>1219</v>
      </c>
      <c r="B15" s="1228"/>
      <c r="C15" s="1228"/>
      <c r="D15" s="2"/>
      <c r="E15" s="118"/>
      <c r="F15" s="119"/>
      <c r="G15" s="119"/>
      <c r="H15" s="251"/>
      <c r="I15" s="251"/>
      <c r="J15" s="251"/>
      <c r="K15" s="118"/>
      <c r="L15" s="118"/>
      <c r="M15" s="118"/>
      <c r="N15" s="118"/>
      <c r="O15" s="251"/>
      <c r="P15" s="119"/>
      <c r="Q15" s="119"/>
      <c r="R15" s="119"/>
      <c r="S15" s="119"/>
      <c r="T15" s="119"/>
      <c r="U15" s="218"/>
      <c r="V15" s="119"/>
      <c r="W15" s="119"/>
      <c r="X15" s="119"/>
      <c r="Y15" s="118"/>
      <c r="Z15" s="118"/>
      <c r="AA15" s="118"/>
      <c r="AB15" s="119"/>
      <c r="AC15" s="119"/>
      <c r="AD15" s="119"/>
      <c r="AE15" s="119"/>
      <c r="AF15" s="119"/>
      <c r="AG15" s="119"/>
      <c r="AH15" s="1228" t="s">
        <v>1219</v>
      </c>
      <c r="AI15" s="1228"/>
      <c r="AJ15" s="1228"/>
      <c r="AK15" s="2"/>
      <c r="AL15" s="253"/>
      <c r="AM15" s="119"/>
      <c r="AN15" s="119"/>
      <c r="AO15" s="118"/>
      <c r="AP15" s="118"/>
      <c r="AQ15" s="118"/>
      <c r="AR15" s="118"/>
      <c r="AS15" s="119"/>
      <c r="AT15" s="119"/>
      <c r="AU15" s="119"/>
      <c r="AV15" s="119"/>
      <c r="AW15" s="119"/>
      <c r="AX15" s="119"/>
      <c r="AY15" s="253"/>
      <c r="AZ15" s="119"/>
      <c r="BA15" s="119"/>
      <c r="BB15" s="118"/>
      <c r="BC15" s="118"/>
      <c r="BD15" s="118"/>
      <c r="BE15" s="118"/>
      <c r="BF15" s="119"/>
      <c r="BG15" s="119"/>
      <c r="BH15" s="119"/>
      <c r="BI15" s="119"/>
      <c r="BJ15" s="119"/>
      <c r="BK15" s="119"/>
      <c r="BL15" s="118"/>
      <c r="BM15" s="119"/>
      <c r="BN15" s="119"/>
    </row>
    <row r="16" spans="1:74" s="115" customFormat="1" ht="14.25" hidden="1" customHeight="1">
      <c r="A16" s="1228" t="s">
        <v>1220</v>
      </c>
      <c r="B16" s="1228"/>
      <c r="C16" s="1228"/>
      <c r="D16" s="2"/>
      <c r="E16" s="254"/>
      <c r="F16" s="119"/>
      <c r="G16" s="119"/>
      <c r="H16" s="251"/>
      <c r="I16" s="251"/>
      <c r="J16" s="251"/>
      <c r="K16" s="101"/>
      <c r="L16" s="101"/>
      <c r="M16" s="101"/>
      <c r="N16" s="101"/>
      <c r="O16" s="251"/>
      <c r="P16" s="119"/>
      <c r="Q16" s="119"/>
      <c r="R16" s="119"/>
      <c r="S16" s="119"/>
      <c r="T16" s="119"/>
      <c r="U16" s="255"/>
      <c r="V16" s="119"/>
      <c r="W16" s="119"/>
      <c r="X16" s="119"/>
      <c r="Y16" s="101"/>
      <c r="Z16" s="101"/>
      <c r="AA16" s="101"/>
      <c r="AB16" s="119"/>
      <c r="AC16" s="119"/>
      <c r="AD16" s="119"/>
      <c r="AE16" s="119"/>
      <c r="AF16" s="119"/>
      <c r="AG16" s="119"/>
      <c r="AH16" s="1228" t="s">
        <v>1220</v>
      </c>
      <c r="AI16" s="1228"/>
      <c r="AJ16" s="1228"/>
      <c r="AK16" s="2"/>
      <c r="AL16" s="256"/>
      <c r="AM16" s="119"/>
      <c r="AN16" s="119"/>
      <c r="AO16" s="101"/>
      <c r="AP16" s="101"/>
      <c r="AQ16" s="101"/>
      <c r="AR16" s="101"/>
      <c r="AS16" s="119"/>
      <c r="AT16" s="119"/>
      <c r="AU16" s="119"/>
      <c r="AV16" s="119"/>
      <c r="AW16" s="119"/>
      <c r="AX16" s="119"/>
      <c r="AY16" s="256"/>
      <c r="AZ16" s="119"/>
      <c r="BA16" s="119"/>
      <c r="BB16" s="101"/>
      <c r="BC16" s="101"/>
      <c r="BD16" s="101"/>
      <c r="BE16" s="101"/>
      <c r="BF16" s="119"/>
      <c r="BG16" s="119"/>
      <c r="BH16" s="119"/>
      <c r="BI16" s="119"/>
      <c r="BJ16" s="119"/>
      <c r="BK16" s="119"/>
      <c r="BL16" s="101"/>
      <c r="BM16" s="119"/>
      <c r="BN16" s="119"/>
    </row>
    <row r="17" spans="1:84" s="115" customFormat="1" ht="14.25" hidden="1" customHeight="1">
      <c r="A17" s="1228" t="s">
        <v>1221</v>
      </c>
      <c r="B17" s="1228"/>
      <c r="C17" s="1228"/>
      <c r="D17" s="2"/>
      <c r="E17" s="118"/>
      <c r="F17" s="119"/>
      <c r="G17" s="119"/>
      <c r="H17" s="251"/>
      <c r="I17" s="251"/>
      <c r="J17" s="251"/>
      <c r="K17" s="118"/>
      <c r="L17" s="118"/>
      <c r="M17" s="118"/>
      <c r="N17" s="118"/>
      <c r="O17" s="251"/>
      <c r="P17" s="119"/>
      <c r="Q17" s="119"/>
      <c r="R17" s="119"/>
      <c r="S17" s="119"/>
      <c r="T17" s="119"/>
      <c r="U17" s="218"/>
      <c r="V17" s="119"/>
      <c r="W17" s="119"/>
      <c r="X17" s="119"/>
      <c r="Y17" s="118"/>
      <c r="Z17" s="118"/>
      <c r="AA17" s="118"/>
      <c r="AB17" s="119"/>
      <c r="AC17" s="119"/>
      <c r="AD17" s="119"/>
      <c r="AE17" s="119"/>
      <c r="AF17" s="119"/>
      <c r="AG17" s="119"/>
      <c r="AH17" s="1228" t="s">
        <v>1221</v>
      </c>
      <c r="AI17" s="1228"/>
      <c r="AJ17" s="1228"/>
      <c r="AK17" s="2"/>
      <c r="AL17" s="253"/>
      <c r="AM17" s="119"/>
      <c r="AN17" s="119"/>
      <c r="AO17" s="118"/>
      <c r="AP17" s="118"/>
      <c r="AQ17" s="118"/>
      <c r="AR17" s="118"/>
      <c r="AS17" s="119"/>
      <c r="AT17" s="119"/>
      <c r="AU17" s="119"/>
      <c r="AV17" s="119"/>
      <c r="AW17" s="119"/>
      <c r="AX17" s="119"/>
      <c r="AY17" s="253"/>
      <c r="AZ17" s="119"/>
      <c r="BA17" s="119"/>
      <c r="BB17" s="118"/>
      <c r="BC17" s="118"/>
      <c r="BD17" s="118"/>
      <c r="BE17" s="118"/>
      <c r="BF17" s="119"/>
      <c r="BG17" s="119"/>
      <c r="BH17" s="119"/>
      <c r="BI17" s="119"/>
      <c r="BJ17" s="119"/>
      <c r="BK17" s="119"/>
      <c r="BL17" s="118"/>
      <c r="BM17" s="119"/>
      <c r="BN17" s="119"/>
    </row>
    <row r="18" spans="1:84" s="115" customFormat="1" ht="14.25" hidden="1" customHeight="1">
      <c r="A18" s="1228" t="s">
        <v>1210</v>
      </c>
      <c r="B18" s="1228"/>
      <c r="C18" s="1228"/>
      <c r="D18" s="2"/>
      <c r="E18" s="254"/>
      <c r="F18" s="119"/>
      <c r="G18" s="119"/>
      <c r="H18" s="251"/>
      <c r="I18" s="251"/>
      <c r="J18" s="251"/>
      <c r="K18" s="118"/>
      <c r="L18" s="118"/>
      <c r="M18" s="118"/>
      <c r="N18" s="118"/>
      <c r="O18" s="251"/>
      <c r="P18" s="119"/>
      <c r="Q18" s="119"/>
      <c r="R18" s="119"/>
      <c r="S18" s="119"/>
      <c r="T18" s="119"/>
      <c r="U18" s="218"/>
      <c r="V18" s="119"/>
      <c r="W18" s="119"/>
      <c r="X18" s="119"/>
      <c r="Y18" s="118"/>
      <c r="Z18" s="118"/>
      <c r="AA18" s="118"/>
      <c r="AB18" s="119"/>
      <c r="AC18" s="119"/>
      <c r="AD18" s="119"/>
      <c r="AE18" s="119"/>
      <c r="AF18" s="119"/>
      <c r="AG18" s="119"/>
      <c r="AH18" s="1228" t="s">
        <v>1210</v>
      </c>
      <c r="AI18" s="1228"/>
      <c r="AJ18" s="1228"/>
      <c r="AK18" s="2"/>
      <c r="AL18" s="253"/>
      <c r="AM18" s="119"/>
      <c r="AN18" s="119"/>
      <c r="AO18" s="118"/>
      <c r="AP18" s="118"/>
      <c r="AQ18" s="118"/>
      <c r="AR18" s="118"/>
      <c r="AS18" s="119"/>
      <c r="AT18" s="119"/>
      <c r="AU18" s="119"/>
      <c r="AV18" s="119"/>
      <c r="AW18" s="119"/>
      <c r="AX18" s="119"/>
      <c r="AY18" s="253"/>
      <c r="AZ18" s="119"/>
      <c r="BA18" s="119"/>
      <c r="BB18" s="118"/>
      <c r="BC18" s="118"/>
      <c r="BD18" s="118"/>
      <c r="BE18" s="118"/>
      <c r="BF18" s="119"/>
      <c r="BG18" s="119"/>
      <c r="BH18" s="119"/>
      <c r="BI18" s="119"/>
      <c r="BJ18" s="119"/>
      <c r="BK18" s="119"/>
      <c r="BL18" s="118"/>
      <c r="BM18" s="119"/>
      <c r="BN18" s="119"/>
      <c r="BO18" s="114"/>
      <c r="CE18" s="115" t="e">
        <f>#REF!/E18</f>
        <v>#REF!</v>
      </c>
      <c r="CF18" s="115" t="e">
        <f>CE18/12</f>
        <v>#REF!</v>
      </c>
    </row>
    <row r="19" spans="1:84" s="115" customFormat="1" ht="14.25" hidden="1" customHeight="1">
      <c r="A19" s="1228" t="s">
        <v>1157</v>
      </c>
      <c r="B19" s="1228"/>
      <c r="C19" s="1228"/>
      <c r="D19" s="2"/>
      <c r="E19" s="239">
        <v>10.69811914487429</v>
      </c>
      <c r="F19" s="240" t="s">
        <v>369</v>
      </c>
      <c r="G19" s="240" t="s">
        <v>369</v>
      </c>
      <c r="H19" s="241">
        <v>2.6032428287919918</v>
      </c>
      <c r="I19" s="240" t="s">
        <v>369</v>
      </c>
      <c r="J19" s="240" t="s">
        <v>369</v>
      </c>
      <c r="K19" s="240" t="s">
        <v>369</v>
      </c>
      <c r="L19" s="240"/>
      <c r="M19" s="240" t="s">
        <v>369</v>
      </c>
      <c r="N19" s="240" t="s">
        <v>369</v>
      </c>
      <c r="O19" s="240" t="s">
        <v>369</v>
      </c>
      <c r="P19" s="240" t="s">
        <v>369</v>
      </c>
      <c r="Q19" s="240" t="s">
        <v>369</v>
      </c>
      <c r="R19" s="240"/>
      <c r="S19" s="240" t="s">
        <v>369</v>
      </c>
      <c r="T19" s="240" t="s">
        <v>369</v>
      </c>
      <c r="U19" s="241">
        <v>2.1525497086990084</v>
      </c>
      <c r="V19" s="240" t="s">
        <v>369</v>
      </c>
      <c r="W19" s="240" t="s">
        <v>369</v>
      </c>
      <c r="X19" s="240"/>
      <c r="Y19" s="240" t="s">
        <v>369</v>
      </c>
      <c r="Z19" s="240" t="s">
        <v>369</v>
      </c>
      <c r="AA19" s="240" t="s">
        <v>369</v>
      </c>
      <c r="AB19" s="240" t="s">
        <v>369</v>
      </c>
      <c r="AC19" s="240" t="s">
        <v>369</v>
      </c>
      <c r="AD19" s="240"/>
      <c r="AE19" s="240" t="s">
        <v>369</v>
      </c>
      <c r="AF19" s="240" t="s">
        <v>369</v>
      </c>
      <c r="AG19" s="240" t="s">
        <v>369</v>
      </c>
      <c r="AH19" s="1228" t="s">
        <v>1157</v>
      </c>
      <c r="AI19" s="1228"/>
      <c r="AJ19" s="1228"/>
      <c r="AK19" s="2"/>
      <c r="AL19" s="243">
        <v>2.7116866652496614</v>
      </c>
      <c r="AM19" s="240" t="s">
        <v>369</v>
      </c>
      <c r="AN19" s="240" t="s">
        <v>369</v>
      </c>
      <c r="AO19" s="240" t="s">
        <v>369</v>
      </c>
      <c r="AP19" s="240"/>
      <c r="AQ19" s="240" t="s">
        <v>369</v>
      </c>
      <c r="AR19" s="240" t="s">
        <v>369</v>
      </c>
      <c r="AS19" s="240" t="s">
        <v>369</v>
      </c>
      <c r="AT19" s="240" t="s">
        <v>369</v>
      </c>
      <c r="AU19" s="240" t="s">
        <v>369</v>
      </c>
      <c r="AV19" s="240"/>
      <c r="AW19" s="240" t="s">
        <v>369</v>
      </c>
      <c r="AX19" s="240" t="s">
        <v>369</v>
      </c>
      <c r="AY19" s="243">
        <v>2.9107618320799258</v>
      </c>
      <c r="AZ19" s="240" t="s">
        <v>369</v>
      </c>
      <c r="BA19" s="240" t="s">
        <v>369</v>
      </c>
      <c r="BB19" s="240" t="s">
        <v>369</v>
      </c>
      <c r="BC19" s="240"/>
      <c r="BD19" s="240" t="s">
        <v>369</v>
      </c>
      <c r="BE19" s="240" t="s">
        <v>369</v>
      </c>
      <c r="BF19" s="240" t="s">
        <v>369</v>
      </c>
      <c r="BG19" s="240" t="s">
        <v>369</v>
      </c>
      <c r="BH19" s="240"/>
      <c r="BI19" s="240" t="s">
        <v>369</v>
      </c>
      <c r="BJ19" s="240" t="s">
        <v>369</v>
      </c>
      <c r="BK19" s="240" t="s">
        <v>369</v>
      </c>
      <c r="BL19" s="243">
        <v>0.31987811005375066</v>
      </c>
      <c r="BM19" s="240" t="s">
        <v>369</v>
      </c>
      <c r="BN19" s="240" t="s">
        <v>369</v>
      </c>
      <c r="BO19" s="114"/>
      <c r="CE19" s="115" t="e">
        <f>#REF!/E19</f>
        <v>#REF!</v>
      </c>
      <c r="CF19" s="115" t="e">
        <f>CE19/12</f>
        <v>#REF!</v>
      </c>
    </row>
    <row r="20" spans="1:84" s="115" customFormat="1" ht="14.25" hidden="1" customHeight="1">
      <c r="A20" s="1228" t="s">
        <v>1158</v>
      </c>
      <c r="B20" s="1228"/>
      <c r="C20" s="1228"/>
      <c r="D20" s="2"/>
      <c r="E20" s="239">
        <f>'1'!R19/'1'!E19</f>
        <v>11.226386672059109</v>
      </c>
      <c r="F20" s="240" t="s">
        <v>369</v>
      </c>
      <c r="G20" s="240" t="s">
        <v>369</v>
      </c>
      <c r="H20" s="241">
        <f>'3'!H20/'1'!E19</f>
        <v>1.7019825769772665</v>
      </c>
      <c r="I20" s="240" t="s">
        <v>369</v>
      </c>
      <c r="J20" s="240" t="s">
        <v>369</v>
      </c>
      <c r="K20" s="240" t="s">
        <v>369</v>
      </c>
      <c r="L20" s="240"/>
      <c r="M20" s="240" t="s">
        <v>369</v>
      </c>
      <c r="N20" s="240" t="s">
        <v>369</v>
      </c>
      <c r="O20" s="240" t="s">
        <v>369</v>
      </c>
      <c r="P20" s="240" t="s">
        <v>369</v>
      </c>
      <c r="Q20" s="240" t="s">
        <v>369</v>
      </c>
      <c r="R20" s="240"/>
      <c r="S20" s="240" t="s">
        <v>369</v>
      </c>
      <c r="T20" s="240" t="s">
        <v>369</v>
      </c>
      <c r="U20" s="241">
        <f>'3'!U20/'1'!E19</f>
        <v>1.5307575434770129</v>
      </c>
      <c r="V20" s="240" t="s">
        <v>369</v>
      </c>
      <c r="W20" s="240" t="s">
        <v>369</v>
      </c>
      <c r="X20" s="240"/>
      <c r="Y20" s="240" t="s">
        <v>369</v>
      </c>
      <c r="Z20" s="240" t="s">
        <v>369</v>
      </c>
      <c r="AA20" s="240" t="s">
        <v>369</v>
      </c>
      <c r="AB20" s="240" t="s">
        <v>369</v>
      </c>
      <c r="AC20" s="240" t="s">
        <v>369</v>
      </c>
      <c r="AD20" s="240"/>
      <c r="AE20" s="240" t="s">
        <v>369</v>
      </c>
      <c r="AF20" s="240" t="s">
        <v>369</v>
      </c>
      <c r="AG20" s="240" t="s">
        <v>369</v>
      </c>
      <c r="AH20" s="1228" t="s">
        <v>1158</v>
      </c>
      <c r="AI20" s="1228"/>
      <c r="AJ20" s="1228"/>
      <c r="AK20" s="2"/>
      <c r="AL20" s="241">
        <f>'3'!AL20/'1'!E19</f>
        <v>3.5514813598452659</v>
      </c>
      <c r="AM20" s="240" t="s">
        <v>369</v>
      </c>
      <c r="AN20" s="240" t="s">
        <v>369</v>
      </c>
      <c r="AO20" s="240" t="s">
        <v>369</v>
      </c>
      <c r="AP20" s="240"/>
      <c r="AQ20" s="240" t="s">
        <v>369</v>
      </c>
      <c r="AR20" s="240" t="s">
        <v>369</v>
      </c>
      <c r="AS20" s="240" t="s">
        <v>369</v>
      </c>
      <c r="AT20" s="240" t="s">
        <v>369</v>
      </c>
      <c r="AU20" s="240" t="s">
        <v>369</v>
      </c>
      <c r="AV20" s="240"/>
      <c r="AW20" s="240" t="s">
        <v>369</v>
      </c>
      <c r="AX20" s="240" t="s">
        <v>369</v>
      </c>
      <c r="AY20" s="241">
        <f>'3'!AY20/'1'!E19</f>
        <v>4.1401745822980045</v>
      </c>
      <c r="AZ20" s="240" t="s">
        <v>369</v>
      </c>
      <c r="BA20" s="240" t="s">
        <v>369</v>
      </c>
      <c r="BB20" s="240" t="s">
        <v>369</v>
      </c>
      <c r="BC20" s="240"/>
      <c r="BD20" s="240" t="s">
        <v>369</v>
      </c>
      <c r="BE20" s="240" t="s">
        <v>369</v>
      </c>
      <c r="BF20" s="240" t="s">
        <v>369</v>
      </c>
      <c r="BG20" s="240" t="s">
        <v>369</v>
      </c>
      <c r="BH20" s="240"/>
      <c r="BI20" s="240" t="s">
        <v>369</v>
      </c>
      <c r="BJ20" s="240" t="s">
        <v>369</v>
      </c>
      <c r="BK20" s="240" t="s">
        <v>369</v>
      </c>
      <c r="BL20" s="243">
        <f>'3'!BL20/'1'!E19</f>
        <v>0.30199060946174983</v>
      </c>
      <c r="BM20" s="240" t="s">
        <v>369</v>
      </c>
      <c r="BN20" s="240" t="s">
        <v>369</v>
      </c>
    </row>
    <row r="21" spans="1:84" s="115" customFormat="1" ht="14.25" hidden="1" customHeight="1">
      <c r="A21" s="1228" t="s">
        <v>1235</v>
      </c>
      <c r="B21" s="1228"/>
      <c r="C21" s="1228"/>
      <c r="D21" s="2"/>
      <c r="E21" s="493">
        <v>9.7218342469995918</v>
      </c>
      <c r="F21" s="494">
        <v>7.5465635776771265</v>
      </c>
      <c r="G21" s="494">
        <v>2.1752706693224568</v>
      </c>
      <c r="H21" s="495">
        <v>2.2620205197210081</v>
      </c>
      <c r="I21" s="495">
        <v>2.0238495497857638</v>
      </c>
      <c r="J21" s="496" t="s">
        <v>369</v>
      </c>
      <c r="K21" s="496" t="s">
        <v>135</v>
      </c>
      <c r="L21" s="496" t="s">
        <v>135</v>
      </c>
      <c r="M21" s="496" t="s">
        <v>135</v>
      </c>
      <c r="N21" s="496" t="s">
        <v>135</v>
      </c>
      <c r="O21" s="495">
        <v>0.23817096993524478</v>
      </c>
      <c r="P21" s="496" t="s">
        <v>135</v>
      </c>
      <c r="Q21" s="496" t="s">
        <v>135</v>
      </c>
      <c r="R21" s="496" t="s">
        <v>135</v>
      </c>
      <c r="S21" s="496" t="s">
        <v>135</v>
      </c>
      <c r="T21" s="496" t="s">
        <v>135</v>
      </c>
      <c r="U21" s="495">
        <v>2.2954687919483501</v>
      </c>
      <c r="V21" s="495">
        <v>1.0921500389630048</v>
      </c>
      <c r="W21" s="496" t="s">
        <v>135</v>
      </c>
      <c r="X21" s="496" t="s">
        <v>135</v>
      </c>
      <c r="Y21" s="496" t="s">
        <v>135</v>
      </c>
      <c r="Z21" s="496" t="s">
        <v>135</v>
      </c>
      <c r="AA21" s="496" t="s">
        <v>135</v>
      </c>
      <c r="AB21" s="495">
        <v>1.2033187529853455</v>
      </c>
      <c r="AC21" s="496" t="s">
        <v>135</v>
      </c>
      <c r="AD21" s="496" t="s">
        <v>135</v>
      </c>
      <c r="AE21" s="496" t="s">
        <v>135</v>
      </c>
      <c r="AF21" s="496" t="s">
        <v>135</v>
      </c>
      <c r="AG21" s="496" t="s">
        <v>135</v>
      </c>
      <c r="AH21" s="1228" t="s">
        <v>1235</v>
      </c>
      <c r="AI21" s="1228"/>
      <c r="AJ21" s="1228"/>
      <c r="AK21" s="2"/>
      <c r="AL21" s="495">
        <v>2.3090413652136585</v>
      </c>
      <c r="AM21" s="495">
        <v>2.0980913190715458</v>
      </c>
      <c r="AN21" s="496" t="s">
        <v>135</v>
      </c>
      <c r="AO21" s="496" t="s">
        <v>135</v>
      </c>
      <c r="AP21" s="496" t="s">
        <v>135</v>
      </c>
      <c r="AQ21" s="496" t="s">
        <v>135</v>
      </c>
      <c r="AR21" s="496" t="s">
        <v>135</v>
      </c>
      <c r="AS21" s="495">
        <v>0.21095004614211321</v>
      </c>
      <c r="AT21" s="496" t="s">
        <v>135</v>
      </c>
      <c r="AU21" s="496" t="s">
        <v>135</v>
      </c>
      <c r="AV21" s="496" t="s">
        <v>135</v>
      </c>
      <c r="AW21" s="496" t="s">
        <v>135</v>
      </c>
      <c r="AX21" s="496" t="s">
        <v>135</v>
      </c>
      <c r="AY21" s="495">
        <v>2.5069225421191002</v>
      </c>
      <c r="AZ21" s="495">
        <v>2.0829845484145326</v>
      </c>
      <c r="BA21" s="496" t="s">
        <v>135</v>
      </c>
      <c r="BB21" s="496" t="s">
        <v>135</v>
      </c>
      <c r="BC21" s="496" t="s">
        <v>135</v>
      </c>
      <c r="BD21" s="496" t="s">
        <v>135</v>
      </c>
      <c r="BE21" s="496" t="s">
        <v>135</v>
      </c>
      <c r="BF21" s="495">
        <v>0.42393799370456792</v>
      </c>
      <c r="BG21" s="496" t="s">
        <v>135</v>
      </c>
      <c r="BH21" s="496" t="s">
        <v>135</v>
      </c>
      <c r="BI21" s="496" t="s">
        <v>135</v>
      </c>
      <c r="BJ21" s="496" t="s">
        <v>135</v>
      </c>
      <c r="BK21" s="496" t="s">
        <v>135</v>
      </c>
      <c r="BL21" s="494">
        <v>0.34838102799747489</v>
      </c>
      <c r="BM21" s="494">
        <v>0.25013964300344382</v>
      </c>
      <c r="BN21" s="494">
        <v>9.8241384994030928E-2</v>
      </c>
      <c r="BO21" s="114"/>
    </row>
    <row r="22" spans="1:84" s="115" customFormat="1" ht="14.25" hidden="1" customHeight="1">
      <c r="A22" s="1228" t="s">
        <v>1160</v>
      </c>
      <c r="B22" s="1228"/>
      <c r="C22" s="1228"/>
      <c r="D22" s="2"/>
      <c r="E22" s="493">
        <v>8.5109939004192352</v>
      </c>
      <c r="F22" s="494">
        <v>6.6164437711059216</v>
      </c>
      <c r="G22" s="494">
        <v>1.8945501293133007</v>
      </c>
      <c r="H22" s="495">
        <v>2.271676707310418</v>
      </c>
      <c r="I22" s="495">
        <v>2.0446478779544606</v>
      </c>
      <c r="J22" s="496" t="s">
        <v>135</v>
      </c>
      <c r="K22" s="496" t="s">
        <v>135</v>
      </c>
      <c r="L22" s="496" t="s">
        <v>135</v>
      </c>
      <c r="M22" s="496" t="s">
        <v>135</v>
      </c>
      <c r="N22" s="496" t="s">
        <v>135</v>
      </c>
      <c r="O22" s="495">
        <v>0.22702882935595728</v>
      </c>
      <c r="P22" s="496" t="s">
        <v>135</v>
      </c>
      <c r="Q22" s="496" t="s">
        <v>135</v>
      </c>
      <c r="R22" s="496" t="s">
        <v>135</v>
      </c>
      <c r="S22" s="496" t="s">
        <v>135</v>
      </c>
      <c r="T22" s="496" t="s">
        <v>135</v>
      </c>
      <c r="U22" s="495">
        <v>2.2738426814284134</v>
      </c>
      <c r="V22" s="495">
        <v>1.1160016852047914</v>
      </c>
      <c r="W22" s="496" t="s">
        <v>135</v>
      </c>
      <c r="X22" s="496" t="s">
        <v>135</v>
      </c>
      <c r="Y22" s="496" t="s">
        <v>135</v>
      </c>
      <c r="Z22" s="496" t="s">
        <v>135</v>
      </c>
      <c r="AA22" s="496" t="s">
        <v>135</v>
      </c>
      <c r="AB22" s="495">
        <v>1.1794993989819758</v>
      </c>
      <c r="AC22" s="496" t="s">
        <v>135</v>
      </c>
      <c r="AD22" s="496" t="s">
        <v>135</v>
      </c>
      <c r="AE22" s="496" t="s">
        <v>135</v>
      </c>
      <c r="AF22" s="496" t="s">
        <v>135</v>
      </c>
      <c r="AG22" s="496" t="s">
        <v>135</v>
      </c>
      <c r="AH22" s="1228" t="s">
        <v>1160</v>
      </c>
      <c r="AI22" s="1228"/>
      <c r="AJ22" s="1228"/>
      <c r="AK22" s="2"/>
      <c r="AL22" s="495">
        <v>1.722570601263248</v>
      </c>
      <c r="AM22" s="495">
        <v>1.6044165417243148</v>
      </c>
      <c r="AN22" s="496" t="s">
        <v>135</v>
      </c>
      <c r="AO22" s="496" t="s">
        <v>135</v>
      </c>
      <c r="AP22" s="496" t="s">
        <v>135</v>
      </c>
      <c r="AQ22" s="496" t="s">
        <v>135</v>
      </c>
      <c r="AR22" s="496" t="s">
        <v>135</v>
      </c>
      <c r="AS22" s="495">
        <v>0.1181540595389335</v>
      </c>
      <c r="AT22" s="496" t="s">
        <v>135</v>
      </c>
      <c r="AU22" s="496" t="s">
        <v>135</v>
      </c>
      <c r="AV22" s="496" t="s">
        <v>135</v>
      </c>
      <c r="AW22" s="496" t="s">
        <v>135</v>
      </c>
      <c r="AX22" s="496" t="s">
        <v>135</v>
      </c>
      <c r="AY22" s="495">
        <v>1.8970157403885775</v>
      </c>
      <c r="AZ22" s="495">
        <v>1.6075153609535906</v>
      </c>
      <c r="BA22" s="496" t="s">
        <v>135</v>
      </c>
      <c r="BB22" s="496" t="s">
        <v>135</v>
      </c>
      <c r="BC22" s="496" t="s">
        <v>135</v>
      </c>
      <c r="BD22" s="496" t="s">
        <v>135</v>
      </c>
      <c r="BE22" s="496" t="s">
        <v>135</v>
      </c>
      <c r="BF22" s="495">
        <v>0.28950037943498624</v>
      </c>
      <c r="BG22" s="496" t="s">
        <v>135</v>
      </c>
      <c r="BH22" s="496" t="s">
        <v>135</v>
      </c>
      <c r="BI22" s="496" t="s">
        <v>135</v>
      </c>
      <c r="BJ22" s="496" t="s">
        <v>135</v>
      </c>
      <c r="BK22" s="496" t="s">
        <v>135</v>
      </c>
      <c r="BL22" s="494">
        <v>0.34588817002857292</v>
      </c>
      <c r="BM22" s="494">
        <v>0.24312785352133373</v>
      </c>
      <c r="BN22" s="494">
        <v>0.10276031650723902</v>
      </c>
    </row>
    <row r="23" spans="1:84" s="115" customFormat="1" ht="14.25" customHeight="1">
      <c r="A23" s="1228" t="s">
        <v>1161</v>
      </c>
      <c r="B23" s="1228"/>
      <c r="C23" s="1228"/>
      <c r="D23" s="217"/>
      <c r="E23" s="493">
        <v>8.7543969219633659</v>
      </c>
      <c r="F23" s="494">
        <v>6.7780893239552986</v>
      </c>
      <c r="G23" s="494">
        <v>1.9763075980080658</v>
      </c>
      <c r="H23" s="495">
        <v>2.3177629111474882</v>
      </c>
      <c r="I23" s="495">
        <v>2.0697650807012744</v>
      </c>
      <c r="J23" s="495" t="s">
        <v>135</v>
      </c>
      <c r="K23" s="495" t="s">
        <v>135</v>
      </c>
      <c r="L23" s="495" t="s">
        <v>135</v>
      </c>
      <c r="M23" s="495" t="s">
        <v>135</v>
      </c>
      <c r="N23" s="495" t="s">
        <v>135</v>
      </c>
      <c r="O23" s="495">
        <v>0.24799783044621793</v>
      </c>
      <c r="P23" s="495" t="s">
        <v>135</v>
      </c>
      <c r="Q23" s="495" t="s">
        <v>135</v>
      </c>
      <c r="R23" s="495" t="s">
        <v>135</v>
      </c>
      <c r="S23" s="495" t="s">
        <v>135</v>
      </c>
      <c r="T23" s="495" t="s">
        <v>135</v>
      </c>
      <c r="U23" s="495">
        <v>2.2961203340045149</v>
      </c>
      <c r="V23" s="495">
        <v>1.1122017086656371</v>
      </c>
      <c r="W23" s="495" t="s">
        <v>135</v>
      </c>
      <c r="X23" s="495" t="s">
        <v>135</v>
      </c>
      <c r="Y23" s="495" t="s">
        <v>135</v>
      </c>
      <c r="Z23" s="495" t="s">
        <v>135</v>
      </c>
      <c r="AA23" s="495" t="s">
        <v>135</v>
      </c>
      <c r="AB23" s="495">
        <v>1.1839186253388736</v>
      </c>
      <c r="AC23" s="495" t="s">
        <v>135</v>
      </c>
      <c r="AD23" s="495" t="s">
        <v>135</v>
      </c>
      <c r="AE23" s="495" t="s">
        <v>135</v>
      </c>
      <c r="AF23" s="495" t="s">
        <v>135</v>
      </c>
      <c r="AG23" s="495" t="s">
        <v>135</v>
      </c>
      <c r="AH23" s="1228" t="s">
        <v>1161</v>
      </c>
      <c r="AI23" s="1228"/>
      <c r="AJ23" s="1228"/>
      <c r="AK23" s="22"/>
      <c r="AL23" s="495">
        <v>1.8853771257450618</v>
      </c>
      <c r="AM23" s="495">
        <v>1.7600509526742623</v>
      </c>
      <c r="AN23" s="496" t="s">
        <v>135</v>
      </c>
      <c r="AO23" s="496" t="s">
        <v>135</v>
      </c>
      <c r="AP23" s="496" t="s">
        <v>135</v>
      </c>
      <c r="AQ23" s="496" t="s">
        <v>135</v>
      </c>
      <c r="AR23" s="496" t="s">
        <v>135</v>
      </c>
      <c r="AS23" s="495">
        <v>0.12532617307080177</v>
      </c>
      <c r="AT23" s="496" t="s">
        <v>135</v>
      </c>
      <c r="AU23" s="496" t="s">
        <v>135</v>
      </c>
      <c r="AV23" s="496" t="s">
        <v>135</v>
      </c>
      <c r="AW23" s="496" t="s">
        <v>135</v>
      </c>
      <c r="AX23" s="496" t="s">
        <v>135</v>
      </c>
      <c r="AY23" s="495">
        <v>1.8893267186888896</v>
      </c>
      <c r="AZ23" s="495">
        <v>1.5797264349316253</v>
      </c>
      <c r="BA23" s="495" t="s">
        <v>135</v>
      </c>
      <c r="BB23" s="495" t="s">
        <v>135</v>
      </c>
      <c r="BC23" s="495" t="s">
        <v>135</v>
      </c>
      <c r="BD23" s="495" t="s">
        <v>135</v>
      </c>
      <c r="BE23" s="495" t="s">
        <v>135</v>
      </c>
      <c r="BF23" s="495">
        <v>0.30960028375726362</v>
      </c>
      <c r="BG23" s="495" t="s">
        <v>135</v>
      </c>
      <c r="BH23" s="495" t="s">
        <v>135</v>
      </c>
      <c r="BI23" s="495" t="s">
        <v>135</v>
      </c>
      <c r="BJ23" s="495" t="s">
        <v>135</v>
      </c>
      <c r="BK23" s="495" t="s">
        <v>135</v>
      </c>
      <c r="BL23" s="494">
        <v>0.36586957039275542</v>
      </c>
      <c r="BM23" s="494">
        <v>0.25533846138145228</v>
      </c>
      <c r="BN23" s="494">
        <v>0.11053110901130295</v>
      </c>
    </row>
    <row r="24" spans="1:84" s="115" customFormat="1" ht="14.25" customHeight="1">
      <c r="A24" s="1228" t="s">
        <v>1162</v>
      </c>
      <c r="B24" s="1228"/>
      <c r="C24" s="1228"/>
      <c r="D24" s="217"/>
      <c r="E24" s="493">
        <v>8.7311312693919358</v>
      </c>
      <c r="F24" s="494">
        <v>6.7894131812802048</v>
      </c>
      <c r="G24" s="494">
        <v>1.941718088111746</v>
      </c>
      <c r="H24" s="495">
        <v>2.3042000132443801</v>
      </c>
      <c r="I24" s="495">
        <v>2.0591456951975116</v>
      </c>
      <c r="J24" s="495" t="s">
        <v>135</v>
      </c>
      <c r="K24" s="495" t="s">
        <v>135</v>
      </c>
      <c r="L24" s="495" t="s">
        <v>135</v>
      </c>
      <c r="M24" s="495" t="s">
        <v>135</v>
      </c>
      <c r="N24" s="495" t="s">
        <v>135</v>
      </c>
      <c r="O24" s="495">
        <v>0.24505431804686229</v>
      </c>
      <c r="P24" s="495" t="s">
        <v>135</v>
      </c>
      <c r="Q24" s="495" t="s">
        <v>135</v>
      </c>
      <c r="R24" s="495" t="s">
        <v>135</v>
      </c>
      <c r="S24" s="495" t="s">
        <v>135</v>
      </c>
      <c r="T24" s="495" t="s">
        <v>135</v>
      </c>
      <c r="U24" s="495">
        <v>2.2618895166394197</v>
      </c>
      <c r="V24" s="495">
        <v>1.0990292655041425</v>
      </c>
      <c r="W24" s="495" t="s">
        <v>135</v>
      </c>
      <c r="X24" s="495" t="s">
        <v>135</v>
      </c>
      <c r="Y24" s="495" t="s">
        <v>135</v>
      </c>
      <c r="Z24" s="495" t="s">
        <v>135</v>
      </c>
      <c r="AA24" s="495" t="s">
        <v>135</v>
      </c>
      <c r="AB24" s="495">
        <v>1.1628602511352741</v>
      </c>
      <c r="AC24" s="495" t="s">
        <v>135</v>
      </c>
      <c r="AD24" s="495" t="s">
        <v>135</v>
      </c>
      <c r="AE24" s="495" t="s">
        <v>135</v>
      </c>
      <c r="AF24" s="495" t="s">
        <v>135</v>
      </c>
      <c r="AG24" s="495" t="s">
        <v>135</v>
      </c>
      <c r="AH24" s="1228" t="s">
        <v>1162</v>
      </c>
      <c r="AI24" s="1228"/>
      <c r="AJ24" s="1228"/>
      <c r="AK24" s="22"/>
      <c r="AL24" s="495">
        <v>1.7254800039617479</v>
      </c>
      <c r="AM24" s="495">
        <v>1.6256226872145652</v>
      </c>
      <c r="AN24" s="495" t="s">
        <v>135</v>
      </c>
      <c r="AO24" s="495" t="s">
        <v>135</v>
      </c>
      <c r="AP24" s="495" t="s">
        <v>135</v>
      </c>
      <c r="AQ24" s="495" t="s">
        <v>135</v>
      </c>
      <c r="AR24" s="495" t="s">
        <v>135</v>
      </c>
      <c r="AS24" s="495">
        <v>9.9857316747183456E-2</v>
      </c>
      <c r="AT24" s="495" t="s">
        <v>135</v>
      </c>
      <c r="AU24" s="495" t="s">
        <v>135</v>
      </c>
      <c r="AV24" s="495" t="s">
        <v>135</v>
      </c>
      <c r="AW24" s="495" t="s">
        <v>135</v>
      </c>
      <c r="AX24" s="495" t="s">
        <v>135</v>
      </c>
      <c r="AY24" s="495">
        <v>2.1122159493765045</v>
      </c>
      <c r="AZ24" s="495">
        <v>1.7932930419910444</v>
      </c>
      <c r="BA24" s="495" t="s">
        <v>135</v>
      </c>
      <c r="BB24" s="495" t="s">
        <v>135</v>
      </c>
      <c r="BC24" s="495" t="s">
        <v>135</v>
      </c>
      <c r="BD24" s="495" t="s">
        <v>135</v>
      </c>
      <c r="BE24" s="495" t="s">
        <v>135</v>
      </c>
      <c r="BF24" s="495">
        <v>0.31892290738546103</v>
      </c>
      <c r="BG24" s="495" t="s">
        <v>135</v>
      </c>
      <c r="BH24" s="495" t="s">
        <v>135</v>
      </c>
      <c r="BI24" s="495" t="s">
        <v>135</v>
      </c>
      <c r="BJ24" s="495" t="s">
        <v>135</v>
      </c>
      <c r="BK24" s="495" t="s">
        <v>135</v>
      </c>
      <c r="BL24" s="494">
        <v>0.32734578616988685</v>
      </c>
      <c r="BM24" s="494">
        <v>0.21232249137292108</v>
      </c>
      <c r="BN24" s="494">
        <v>0.11502329479696556</v>
      </c>
    </row>
    <row r="25" spans="1:84" s="115" customFormat="1" ht="14.25" customHeight="1">
      <c r="A25" s="1228" t="s">
        <v>1163</v>
      </c>
      <c r="B25" s="1228"/>
      <c r="C25" s="1228"/>
      <c r="D25" s="22"/>
      <c r="E25" s="493">
        <v>8.8398869672457678</v>
      </c>
      <c r="F25" s="494">
        <v>6.8091582154013741</v>
      </c>
      <c r="G25" s="494">
        <v>2.0307287518443906</v>
      </c>
      <c r="H25" s="495" t="s">
        <v>135</v>
      </c>
      <c r="I25" s="495" t="s">
        <v>135</v>
      </c>
      <c r="J25" s="495" t="s">
        <v>135</v>
      </c>
      <c r="K25" s="495" t="s">
        <v>135</v>
      </c>
      <c r="L25" s="495" t="s">
        <v>135</v>
      </c>
      <c r="M25" s="495" t="s">
        <v>135</v>
      </c>
      <c r="N25" s="495" t="s">
        <v>135</v>
      </c>
      <c r="O25" s="495" t="s">
        <v>135</v>
      </c>
      <c r="P25" s="495" t="s">
        <v>135</v>
      </c>
      <c r="Q25" s="495" t="s">
        <v>135</v>
      </c>
      <c r="R25" s="495" t="s">
        <v>135</v>
      </c>
      <c r="S25" s="495" t="s">
        <v>135</v>
      </c>
      <c r="T25" s="495" t="s">
        <v>135</v>
      </c>
      <c r="U25" s="495" t="s">
        <v>135</v>
      </c>
      <c r="V25" s="495" t="s">
        <v>135</v>
      </c>
      <c r="W25" s="495" t="s">
        <v>135</v>
      </c>
      <c r="X25" s="495" t="s">
        <v>135</v>
      </c>
      <c r="Y25" s="495" t="s">
        <v>135</v>
      </c>
      <c r="Z25" s="495" t="s">
        <v>135</v>
      </c>
      <c r="AA25" s="495" t="s">
        <v>135</v>
      </c>
      <c r="AB25" s="495" t="s">
        <v>135</v>
      </c>
      <c r="AC25" s="495" t="s">
        <v>135</v>
      </c>
      <c r="AD25" s="495" t="s">
        <v>135</v>
      </c>
      <c r="AE25" s="495" t="s">
        <v>135</v>
      </c>
      <c r="AF25" s="495" t="s">
        <v>135</v>
      </c>
      <c r="AG25" s="495" t="s">
        <v>135</v>
      </c>
      <c r="AH25" s="1228" t="s">
        <v>1163</v>
      </c>
      <c r="AI25" s="1228"/>
      <c r="AJ25" s="1228"/>
      <c r="AK25" s="22"/>
      <c r="AL25" s="495" t="s">
        <v>135</v>
      </c>
      <c r="AM25" s="495" t="s">
        <v>135</v>
      </c>
      <c r="AN25" s="495" t="s">
        <v>135</v>
      </c>
      <c r="AO25" s="495" t="s">
        <v>135</v>
      </c>
      <c r="AP25" s="495" t="s">
        <v>135</v>
      </c>
      <c r="AQ25" s="495" t="s">
        <v>135</v>
      </c>
      <c r="AR25" s="495" t="s">
        <v>135</v>
      </c>
      <c r="AS25" s="495" t="s">
        <v>135</v>
      </c>
      <c r="AT25" s="495" t="s">
        <v>135</v>
      </c>
      <c r="AU25" s="495" t="s">
        <v>135</v>
      </c>
      <c r="AV25" s="495" t="s">
        <v>135</v>
      </c>
      <c r="AW25" s="495" t="s">
        <v>135</v>
      </c>
      <c r="AX25" s="495" t="s">
        <v>135</v>
      </c>
      <c r="AY25" s="495" t="s">
        <v>135</v>
      </c>
      <c r="AZ25" s="495" t="s">
        <v>135</v>
      </c>
      <c r="BA25" s="495" t="s">
        <v>135</v>
      </c>
      <c r="BB25" s="495" t="s">
        <v>135</v>
      </c>
      <c r="BC25" s="495" t="s">
        <v>135</v>
      </c>
      <c r="BD25" s="495" t="s">
        <v>135</v>
      </c>
      <c r="BE25" s="495" t="s">
        <v>135</v>
      </c>
      <c r="BF25" s="495" t="s">
        <v>135</v>
      </c>
      <c r="BG25" s="495" t="s">
        <v>135</v>
      </c>
      <c r="BH25" s="495" t="s">
        <v>135</v>
      </c>
      <c r="BI25" s="495" t="s">
        <v>135</v>
      </c>
      <c r="BJ25" s="495" t="s">
        <v>135</v>
      </c>
      <c r="BK25" s="495" t="s">
        <v>135</v>
      </c>
      <c r="BL25" s="494">
        <v>0.27379901117766497</v>
      </c>
      <c r="BM25" s="494">
        <v>0.19893418638565163</v>
      </c>
      <c r="BN25" s="494">
        <v>7.4864824792012855E-2</v>
      </c>
    </row>
    <row r="26" spans="1:84" s="115" customFormat="1" ht="14.25" customHeight="1">
      <c r="A26" s="1228" t="s">
        <v>1155</v>
      </c>
      <c r="B26" s="1228"/>
      <c r="C26" s="1228"/>
      <c r="D26" s="22"/>
      <c r="E26" s="493">
        <v>8.4320990754390888</v>
      </c>
      <c r="F26" s="494">
        <v>6.5566005323134746</v>
      </c>
      <c r="G26" s="494">
        <v>1.8754985431256332</v>
      </c>
      <c r="H26" s="495">
        <v>2.323406433484597</v>
      </c>
      <c r="I26" s="495">
        <v>2.0609444720454722</v>
      </c>
      <c r="J26" s="495">
        <v>3.5265911437776707E-3</v>
      </c>
      <c r="K26" s="495">
        <v>0.20273420496587657</v>
      </c>
      <c r="L26" s="495">
        <v>0.64709168492972013</v>
      </c>
      <c r="M26" s="495">
        <v>0.67502787414196486</v>
      </c>
      <c r="N26" s="495">
        <v>0.53256411686413907</v>
      </c>
      <c r="O26" s="495">
        <v>0.26246196143912703</v>
      </c>
      <c r="P26" s="495">
        <v>1.2635036957458264E-4</v>
      </c>
      <c r="Q26" s="495">
        <v>4.4790524297091322E-2</v>
      </c>
      <c r="R26" s="495">
        <v>9.6717936185181291E-2</v>
      </c>
      <c r="S26" s="495">
        <v>8.5507528484842263E-2</v>
      </c>
      <c r="T26" s="495">
        <v>3.531962210243729E-2</v>
      </c>
      <c r="U26" s="495">
        <v>2.3514977684335441</v>
      </c>
      <c r="V26" s="495">
        <v>1.1828437883022693</v>
      </c>
      <c r="W26" s="495">
        <v>4.4863746310340874E-3</v>
      </c>
      <c r="X26" s="495">
        <v>0.10382166854316541</v>
      </c>
      <c r="Y26" s="495">
        <v>0.33509277667193921</v>
      </c>
      <c r="Z26" s="495">
        <v>0.37543826823970045</v>
      </c>
      <c r="AA26" s="495">
        <v>0.36400470021643305</v>
      </c>
      <c r="AB26" s="495">
        <v>1.1686539801312756</v>
      </c>
      <c r="AC26" s="495">
        <v>3.1962627077354398E-3</v>
      </c>
      <c r="AD26" s="495">
        <v>0.17885221441880531</v>
      </c>
      <c r="AE26" s="495">
        <v>0.44663268100370912</v>
      </c>
      <c r="AF26" s="495">
        <v>0.36394859704975813</v>
      </c>
      <c r="AG26" s="495">
        <v>0.17602422495126951</v>
      </c>
      <c r="AH26" s="1228" t="s">
        <v>1155</v>
      </c>
      <c r="AI26" s="1228"/>
      <c r="AJ26" s="1228"/>
      <c r="AK26" s="22"/>
      <c r="AL26" s="495">
        <v>1.6143618707871354</v>
      </c>
      <c r="AM26" s="495">
        <v>1.51390745082175</v>
      </c>
      <c r="AN26" s="495">
        <v>2.0792335731665149E-3</v>
      </c>
      <c r="AO26" s="495">
        <v>0.14345908322075132</v>
      </c>
      <c r="AP26" s="495">
        <v>0.46631379697878289</v>
      </c>
      <c r="AQ26" s="495">
        <v>0.53783773251014411</v>
      </c>
      <c r="AR26" s="495">
        <v>0.36421760453890789</v>
      </c>
      <c r="AS26" s="495">
        <v>0.10045441996538743</v>
      </c>
      <c r="AT26" s="495">
        <v>5.0934992733749388E-4</v>
      </c>
      <c r="AU26" s="495">
        <v>1.3814667431702416E-2</v>
      </c>
      <c r="AV26" s="495">
        <v>3.495945044666484E-2</v>
      </c>
      <c r="AW26" s="495">
        <v>3.415916466051469E-2</v>
      </c>
      <c r="AX26" s="495">
        <v>1.7011787499168027E-2</v>
      </c>
      <c r="AY26" s="495">
        <v>1.8131081600794896</v>
      </c>
      <c r="AZ26" s="495">
        <v>1.5508874940609814</v>
      </c>
      <c r="BA26" s="495">
        <v>2.8409695432987958E-3</v>
      </c>
      <c r="BB26" s="495">
        <v>0.19906081084559493</v>
      </c>
      <c r="BC26" s="495">
        <v>0.47537777893980709</v>
      </c>
      <c r="BD26" s="495">
        <v>0.53953540829047886</v>
      </c>
      <c r="BE26" s="495">
        <v>0.33407252644180307</v>
      </c>
      <c r="BF26" s="495">
        <v>0.26222066601850919</v>
      </c>
      <c r="BG26" s="495">
        <v>8.7843590275662217E-4</v>
      </c>
      <c r="BH26" s="495">
        <v>2.4418028846907906E-2</v>
      </c>
      <c r="BI26" s="495">
        <v>8.8164218499140912E-2</v>
      </c>
      <c r="BJ26" s="495">
        <v>8.8556777948182661E-2</v>
      </c>
      <c r="BK26" s="495">
        <v>6.020320482152091E-2</v>
      </c>
      <c r="BL26" s="494">
        <v>0.32972484265432617</v>
      </c>
      <c r="BM26" s="494">
        <v>0.24914824577355049</v>
      </c>
      <c r="BN26" s="494">
        <v>8.0576596880775717E-2</v>
      </c>
    </row>
    <row r="27" spans="1:84" s="115" customFormat="1" ht="14.25" customHeight="1">
      <c r="A27" s="1228" t="s">
        <v>1149</v>
      </c>
      <c r="B27" s="1228"/>
      <c r="C27" s="1228"/>
      <c r="D27" s="22"/>
      <c r="E27" s="493">
        <v>8.4743755048060709</v>
      </c>
      <c r="F27" s="494">
        <v>6.5450001693339797</v>
      </c>
      <c r="G27" s="494">
        <v>1.9293753354720882</v>
      </c>
      <c r="H27" s="495">
        <v>2.3076235591922618</v>
      </c>
      <c r="I27" s="495">
        <v>2.0353020544632878</v>
      </c>
      <c r="J27" s="495">
        <v>3.6361885577122992E-2</v>
      </c>
      <c r="K27" s="495">
        <v>0.39966809304150908</v>
      </c>
      <c r="L27" s="495">
        <v>0.73972579601465549</v>
      </c>
      <c r="M27" s="495">
        <v>0.77366856720987076</v>
      </c>
      <c r="N27" s="495">
        <v>8.5877712620133689E-2</v>
      </c>
      <c r="O27" s="495">
        <v>0.27232150472897704</v>
      </c>
      <c r="P27" s="495">
        <v>9.4274971434387053E-3</v>
      </c>
      <c r="Q27" s="495">
        <v>8.4749118977057863E-2</v>
      </c>
      <c r="R27" s="495">
        <v>0.10601509848503592</v>
      </c>
      <c r="S27" s="495">
        <v>6.8860447072332923E-2</v>
      </c>
      <c r="T27" s="495">
        <v>3.2693430511116718E-3</v>
      </c>
      <c r="U27" s="495">
        <v>2.3860048340302749</v>
      </c>
      <c r="V27" s="495">
        <v>1.162744877863306</v>
      </c>
      <c r="W27" s="495">
        <v>1.9336470207410559E-2</v>
      </c>
      <c r="X27" s="495">
        <v>0.21687520864405932</v>
      </c>
      <c r="Y27" s="495">
        <v>0.38717830702313755</v>
      </c>
      <c r="Z27" s="495">
        <v>0.49478576786770462</v>
      </c>
      <c r="AA27" s="495">
        <v>4.4569124120993335E-2</v>
      </c>
      <c r="AB27" s="495">
        <v>1.223259956166979</v>
      </c>
      <c r="AC27" s="495">
        <v>3.7868012722672428E-2</v>
      </c>
      <c r="AD27" s="495">
        <v>0.3253430251708731</v>
      </c>
      <c r="AE27" s="495">
        <v>0.46703491606669345</v>
      </c>
      <c r="AF27" s="495">
        <v>0.37793979423113172</v>
      </c>
      <c r="AG27" s="495">
        <v>1.5074207975607771E-2</v>
      </c>
      <c r="AH27" s="1228" t="s">
        <v>1149</v>
      </c>
      <c r="AI27" s="1228"/>
      <c r="AJ27" s="1228"/>
      <c r="AK27" s="22"/>
      <c r="AL27" s="495">
        <v>1.5416976843616255</v>
      </c>
      <c r="AM27" s="495">
        <v>1.4505243610442415</v>
      </c>
      <c r="AN27" s="495">
        <v>2.2889866319005886E-2</v>
      </c>
      <c r="AO27" s="495">
        <v>0.27506090260630617</v>
      </c>
      <c r="AP27" s="495">
        <v>0.5691224392754255</v>
      </c>
      <c r="AQ27" s="495">
        <v>0.54113384802723419</v>
      </c>
      <c r="AR27" s="495">
        <v>4.2317304816270461E-2</v>
      </c>
      <c r="AS27" s="495">
        <v>9.1173323317383453E-2</v>
      </c>
      <c r="AT27" s="495">
        <v>1.1622651255999599E-3</v>
      </c>
      <c r="AU27" s="495">
        <v>1.9620801992836317E-2</v>
      </c>
      <c r="AV27" s="495">
        <v>4.0000580258607775E-2</v>
      </c>
      <c r="AW27" s="495">
        <v>2.9580237279966663E-2</v>
      </c>
      <c r="AX27" s="495">
        <v>8.0943866037272861E-4</v>
      </c>
      <c r="AY27" s="495">
        <v>1.9489612633332063</v>
      </c>
      <c r="AZ27" s="495">
        <v>1.681181117280808</v>
      </c>
      <c r="BA27" s="495">
        <v>5.0938833823194862E-2</v>
      </c>
      <c r="BB27" s="495">
        <v>0.31650351893193696</v>
      </c>
      <c r="BC27" s="495">
        <v>0.60516413670670011</v>
      </c>
      <c r="BD27" s="495">
        <v>0.67166784856279782</v>
      </c>
      <c r="BE27" s="495">
        <v>3.6906779256178461E-2</v>
      </c>
      <c r="BF27" s="495">
        <v>0.26778014605239769</v>
      </c>
      <c r="BG27" s="495">
        <v>3.5236183296896858E-3</v>
      </c>
      <c r="BH27" s="495">
        <v>4.6352781786566273E-2</v>
      </c>
      <c r="BI27" s="495">
        <v>0.10462924164179264</v>
      </c>
      <c r="BJ27" s="495">
        <v>0.10540535031279213</v>
      </c>
      <c r="BK27" s="495">
        <v>7.8691539815570165E-3</v>
      </c>
      <c r="BL27" s="494">
        <v>0.29008816388869146</v>
      </c>
      <c r="BM27" s="494">
        <v>0.215247758682338</v>
      </c>
      <c r="BN27" s="494">
        <v>7.4840405206353336E-2</v>
      </c>
    </row>
    <row r="28" spans="1:84" ht="18.600000000000001" customHeight="1">
      <c r="A28" s="1045" t="s">
        <v>57</v>
      </c>
      <c r="B28" s="1045"/>
      <c r="C28" s="1045"/>
      <c r="D28" s="2"/>
      <c r="E28" s="493"/>
      <c r="F28" s="494"/>
      <c r="G28" s="494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1045" t="s">
        <v>57</v>
      </c>
      <c r="AI28" s="1045"/>
      <c r="AJ28" s="1045"/>
      <c r="AK28" s="2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28"/>
      <c r="BB28" s="828"/>
      <c r="BC28" s="828"/>
      <c r="BD28" s="828"/>
      <c r="BE28" s="828"/>
      <c r="BF28" s="828"/>
      <c r="BG28" s="828"/>
      <c r="BH28" s="828"/>
      <c r="BI28" s="828"/>
      <c r="BJ28" s="828"/>
      <c r="BK28" s="828"/>
      <c r="BL28" s="829"/>
      <c r="BM28" s="829"/>
      <c r="BN28" s="829"/>
    </row>
    <row r="29" spans="1:84" ht="18.600000000000001" customHeight="1">
      <c r="A29" s="661"/>
      <c r="B29" s="661" t="s">
        <v>58</v>
      </c>
      <c r="C29" s="661"/>
      <c r="D29" s="122"/>
      <c r="E29" s="830">
        <v>10.616715345821786</v>
      </c>
      <c r="F29" s="831">
        <v>8.1702441267726407</v>
      </c>
      <c r="G29" s="831">
        <v>2.4464712190491489</v>
      </c>
      <c r="H29" s="831">
        <v>3.2195174020827193</v>
      </c>
      <c r="I29" s="831">
        <v>2.8314391143224151</v>
      </c>
      <c r="J29" s="831">
        <v>5.0315209734031231E-2</v>
      </c>
      <c r="K29" s="831">
        <v>0.55486747745154041</v>
      </c>
      <c r="L29" s="831">
        <v>1.0212097713062462</v>
      </c>
      <c r="M29" s="831">
        <v>1.0876203453997662</v>
      </c>
      <c r="N29" s="831">
        <v>0.11742631043083741</v>
      </c>
      <c r="O29" s="831">
        <v>0.38807828776030739</v>
      </c>
      <c r="P29" s="831">
        <v>1.3489316283511658E-2</v>
      </c>
      <c r="Q29" s="831">
        <v>0.1197830880924642</v>
      </c>
      <c r="R29" s="831">
        <v>0.15169150120481123</v>
      </c>
      <c r="S29" s="831">
        <v>9.8436448918470323E-2</v>
      </c>
      <c r="T29" s="831">
        <v>4.6779332610500605E-3</v>
      </c>
      <c r="U29" s="831">
        <v>3.1942124367919065</v>
      </c>
      <c r="V29" s="831">
        <v>1.5659638247540881</v>
      </c>
      <c r="W29" s="831">
        <v>2.7667551468418764E-2</v>
      </c>
      <c r="X29" s="831">
        <v>0.29036254227696762</v>
      </c>
      <c r="Y29" s="831">
        <v>0.51707734003335803</v>
      </c>
      <c r="Z29" s="831">
        <v>0.66708474484277358</v>
      </c>
      <c r="AA29" s="831">
        <v>6.3771646132567861E-2</v>
      </c>
      <c r="AB29" s="831">
        <v>1.6282486120378314</v>
      </c>
      <c r="AC29" s="831">
        <v>4.7025694262784017E-2</v>
      </c>
      <c r="AD29" s="831">
        <v>0.43625057331936645</v>
      </c>
      <c r="AE29" s="831">
        <v>0.62091929405138313</v>
      </c>
      <c r="AF29" s="831">
        <v>0.5042723420924764</v>
      </c>
      <c r="AG29" s="831">
        <v>1.9780708311820494E-2</v>
      </c>
      <c r="AH29" s="661"/>
      <c r="AI29" s="661" t="s">
        <v>58</v>
      </c>
      <c r="AJ29" s="661"/>
      <c r="AK29" s="122"/>
      <c r="AL29" s="831">
        <v>2.0202746229600703</v>
      </c>
      <c r="AM29" s="831">
        <v>1.8970515577408156</v>
      </c>
      <c r="AN29" s="831">
        <v>3.2751921508591075E-2</v>
      </c>
      <c r="AO29" s="831">
        <v>0.35592638508170482</v>
      </c>
      <c r="AP29" s="831">
        <v>0.76349278199932191</v>
      </c>
      <c r="AQ29" s="831">
        <v>0.68985292965710454</v>
      </c>
      <c r="AR29" s="831">
        <v>5.5027539494095494E-2</v>
      </c>
      <c r="AS29" s="831">
        <v>0.12322306521925402</v>
      </c>
      <c r="AT29" s="831">
        <v>1.6630248353270364E-3</v>
      </c>
      <c r="AU29" s="831">
        <v>2.8074387060592131E-2</v>
      </c>
      <c r="AV29" s="831">
        <v>5.5336083292828242E-2</v>
      </c>
      <c r="AW29" s="831">
        <v>3.6991386269139032E-2</v>
      </c>
      <c r="AX29" s="831">
        <v>1.1581837613675538E-3</v>
      </c>
      <c r="AY29" s="831">
        <v>2.1827108839870726</v>
      </c>
      <c r="AZ29" s="831">
        <v>1.8757896299553143</v>
      </c>
      <c r="BA29" s="831">
        <v>5.4842515288773007E-2</v>
      </c>
      <c r="BB29" s="831">
        <v>0.36352910354457696</v>
      </c>
      <c r="BC29" s="831">
        <v>0.71592787801445967</v>
      </c>
      <c r="BD29" s="831">
        <v>0.70320123009159508</v>
      </c>
      <c r="BE29" s="831">
        <v>3.828890301590885E-2</v>
      </c>
      <c r="BF29" s="831">
        <v>0.30692125403175946</v>
      </c>
      <c r="BG29" s="831">
        <v>5.041762557800796E-3</v>
      </c>
      <c r="BH29" s="831">
        <v>4.8016783876446804E-2</v>
      </c>
      <c r="BI29" s="831">
        <v>0.13204586748926955</v>
      </c>
      <c r="BJ29" s="831">
        <v>0.11415567109665256</v>
      </c>
      <c r="BK29" s="831">
        <v>7.6611690115898088E-3</v>
      </c>
      <c r="BL29" s="831">
        <v>0</v>
      </c>
      <c r="BM29" s="831">
        <v>0</v>
      </c>
      <c r="BN29" s="831">
        <v>0</v>
      </c>
    </row>
    <row r="30" spans="1:84" ht="18.600000000000001" customHeight="1">
      <c r="A30" s="661"/>
      <c r="B30" s="661" t="s">
        <v>20</v>
      </c>
      <c r="C30" s="661"/>
      <c r="D30" s="122"/>
      <c r="E30" s="830">
        <v>3.501996864853171</v>
      </c>
      <c r="F30" s="831">
        <v>2.7728029744907001</v>
      </c>
      <c r="G30" s="831">
        <v>0.72919389036247229</v>
      </c>
      <c r="H30" s="831">
        <v>0.19111460039732994</v>
      </c>
      <c r="I30" s="831">
        <v>0.18746501426636347</v>
      </c>
      <c r="J30" s="831">
        <v>3.9761689574597508E-3</v>
      </c>
      <c r="K30" s="831">
        <v>3.9449751768259114E-2</v>
      </c>
      <c r="L30" s="831">
        <v>8.6400455453681649E-2</v>
      </c>
      <c r="M30" s="831">
        <v>4.4985336865551659E-2</v>
      </c>
      <c r="N30" s="831">
        <v>1.2653301221411317E-2</v>
      </c>
      <c r="O30" s="831">
        <v>3.6495861309664502E-3</v>
      </c>
      <c r="P30" s="831">
        <v>0</v>
      </c>
      <c r="Q30" s="831">
        <v>3.4351479781223469E-3</v>
      </c>
      <c r="R30" s="831">
        <v>0</v>
      </c>
      <c r="S30" s="831">
        <v>2.1443815284410346E-4</v>
      </c>
      <c r="T30" s="831">
        <v>0</v>
      </c>
      <c r="U30" s="831">
        <v>0.51015201942074695</v>
      </c>
      <c r="V30" s="831">
        <v>0.22687222108003807</v>
      </c>
      <c r="W30" s="831">
        <v>0</v>
      </c>
      <c r="X30" s="831">
        <v>4.6310837358259645E-2</v>
      </c>
      <c r="Y30" s="831">
        <v>8.5682174278706391E-2</v>
      </c>
      <c r="Z30" s="831">
        <v>9.4879209443072002E-2</v>
      </c>
      <c r="AA30" s="831">
        <v>0</v>
      </c>
      <c r="AB30" s="831">
        <v>0.2832797983407086</v>
      </c>
      <c r="AC30" s="831">
        <v>1.6613000231305592E-2</v>
      </c>
      <c r="AD30" s="831">
        <v>6.7926198547487091E-2</v>
      </c>
      <c r="AE30" s="831">
        <v>0.10986870953676733</v>
      </c>
      <c r="AF30" s="831">
        <v>8.4721486617176364E-2</v>
      </c>
      <c r="AG30" s="831">
        <v>4.1504034079721244E-3</v>
      </c>
      <c r="AH30" s="661"/>
      <c r="AI30" s="661" t="s">
        <v>20</v>
      </c>
      <c r="AJ30" s="661"/>
      <c r="AK30" s="122"/>
      <c r="AL30" s="831">
        <v>0.43091885202999686</v>
      </c>
      <c r="AM30" s="831">
        <v>0.41413309738766918</v>
      </c>
      <c r="AN30" s="831">
        <v>0</v>
      </c>
      <c r="AO30" s="831">
        <v>8.7371820756659391E-2</v>
      </c>
      <c r="AP30" s="831">
        <v>0.11798815987818441</v>
      </c>
      <c r="AQ30" s="831">
        <v>0.19595631330931643</v>
      </c>
      <c r="AR30" s="831">
        <v>1.2816803443508912E-2</v>
      </c>
      <c r="AS30" s="831">
        <v>1.6785754642327667E-2</v>
      </c>
      <c r="AT30" s="831">
        <v>0</v>
      </c>
      <c r="AU30" s="831">
        <v>0</v>
      </c>
      <c r="AV30" s="831">
        <v>4.4068213878687527E-3</v>
      </c>
      <c r="AW30" s="831">
        <v>1.2378933254458914E-2</v>
      </c>
      <c r="AX30" s="831">
        <v>0</v>
      </c>
      <c r="AY30" s="831">
        <v>1.4064275352178148</v>
      </c>
      <c r="AZ30" s="831">
        <v>1.2294940445533851</v>
      </c>
      <c r="BA30" s="831">
        <v>4.1878374803108576E-2</v>
      </c>
      <c r="BB30" s="831">
        <v>0.20735696431792763</v>
      </c>
      <c r="BC30" s="831">
        <v>0.34808108628886741</v>
      </c>
      <c r="BD30" s="831">
        <v>0.59847875421026897</v>
      </c>
      <c r="BE30" s="831">
        <v>3.3698864933212502E-2</v>
      </c>
      <c r="BF30" s="831">
        <v>0.17693349066442957</v>
      </c>
      <c r="BG30" s="831">
        <v>0</v>
      </c>
      <c r="BH30" s="831">
        <v>4.2490626823964185E-2</v>
      </c>
      <c r="BI30" s="831">
        <v>4.0995152346725031E-2</v>
      </c>
      <c r="BJ30" s="831">
        <v>8.5095823632946987E-2</v>
      </c>
      <c r="BK30" s="831">
        <v>8.3518878607933885E-3</v>
      </c>
      <c r="BL30" s="831">
        <v>0.96338385778728608</v>
      </c>
      <c r="BM30" s="831">
        <v>0.71483859720324616</v>
      </c>
      <c r="BN30" s="831">
        <v>0.24854526058403945</v>
      </c>
    </row>
    <row r="31" spans="1:84" ht="18.600000000000001" customHeight="1">
      <c r="A31" s="1045" t="s">
        <v>21</v>
      </c>
      <c r="B31" s="1045"/>
      <c r="C31" s="1045"/>
      <c r="D31" s="2"/>
      <c r="E31" s="830"/>
      <c r="F31" s="831"/>
      <c r="G31" s="831"/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831"/>
      <c r="AE31" s="831"/>
      <c r="AF31" s="831"/>
      <c r="AG31" s="831"/>
      <c r="AH31" s="1045" t="s">
        <v>21</v>
      </c>
      <c r="AI31" s="1045"/>
      <c r="AJ31" s="1045"/>
      <c r="AK31" s="2"/>
      <c r="AL31" s="831"/>
      <c r="AM31" s="831"/>
      <c r="AN31" s="831"/>
      <c r="AO31" s="831"/>
      <c r="AP31" s="831"/>
      <c r="AQ31" s="831"/>
      <c r="AR31" s="831"/>
      <c r="AS31" s="831"/>
      <c r="AT31" s="831"/>
      <c r="AU31" s="831"/>
      <c r="AV31" s="831"/>
      <c r="AW31" s="831"/>
      <c r="AX31" s="831"/>
      <c r="AY31" s="831"/>
      <c r="AZ31" s="831"/>
      <c r="BA31" s="831"/>
      <c r="BB31" s="831"/>
      <c r="BC31" s="831"/>
      <c r="BD31" s="831"/>
      <c r="BE31" s="831"/>
      <c r="BF31" s="831"/>
      <c r="BG31" s="831"/>
      <c r="BH31" s="831"/>
      <c r="BI31" s="831"/>
      <c r="BJ31" s="831"/>
      <c r="BK31" s="831"/>
      <c r="BL31" s="831"/>
      <c r="BM31" s="831"/>
      <c r="BN31" s="831"/>
    </row>
    <row r="32" spans="1:84" ht="19.5" customHeight="1">
      <c r="A32" s="661"/>
      <c r="B32" s="661" t="s">
        <v>71</v>
      </c>
      <c r="C32" s="661"/>
      <c r="D32" s="122"/>
      <c r="E32" s="830">
        <v>24.266116612537513</v>
      </c>
      <c r="F32" s="831">
        <v>18.963068785789297</v>
      </c>
      <c r="G32" s="831">
        <v>5.303047826748239</v>
      </c>
      <c r="H32" s="831">
        <v>8.6762637164725902</v>
      </c>
      <c r="I32" s="831">
        <v>7.6781117986623864</v>
      </c>
      <c r="J32" s="831">
        <v>0.16909569778542829</v>
      </c>
      <c r="K32" s="831">
        <v>1.5781408611557046</v>
      </c>
      <c r="L32" s="831">
        <v>2.7520103863196863</v>
      </c>
      <c r="M32" s="831">
        <v>2.8967596671972653</v>
      </c>
      <c r="N32" s="831">
        <v>0.28210518620430314</v>
      </c>
      <c r="O32" s="831">
        <v>0.9981519178102074</v>
      </c>
      <c r="P32" s="831">
        <v>5.1915790851864325E-2</v>
      </c>
      <c r="Q32" s="831">
        <v>0.29060537749496657</v>
      </c>
      <c r="R32" s="831">
        <v>0.37400991951413909</v>
      </c>
      <c r="S32" s="831">
        <v>0.26358944374151466</v>
      </c>
      <c r="T32" s="831">
        <v>1.8031386207723252E-2</v>
      </c>
      <c r="U32" s="831">
        <v>7.2526340009632815</v>
      </c>
      <c r="V32" s="831">
        <v>3.7104603635374587</v>
      </c>
      <c r="W32" s="831">
        <v>8.2764157679055123E-2</v>
      </c>
      <c r="X32" s="831">
        <v>0.61264981702566901</v>
      </c>
      <c r="Y32" s="831">
        <v>1.1323237969900963</v>
      </c>
      <c r="Z32" s="831">
        <v>1.6958573261361454</v>
      </c>
      <c r="AA32" s="831">
        <v>0.18686526570649195</v>
      </c>
      <c r="AB32" s="831">
        <v>3.5421736374258344</v>
      </c>
      <c r="AC32" s="831">
        <v>0.11474002716000303</v>
      </c>
      <c r="AD32" s="831">
        <v>0.93008693018309985</v>
      </c>
      <c r="AE32" s="831">
        <v>1.3264193324486095</v>
      </c>
      <c r="AF32" s="831">
        <v>1.1183292011047221</v>
      </c>
      <c r="AG32" s="831">
        <v>5.2598146529398593E-2</v>
      </c>
      <c r="AH32" s="661"/>
      <c r="AI32" s="661" t="s">
        <v>71</v>
      </c>
      <c r="AJ32" s="661"/>
      <c r="AK32" s="122"/>
      <c r="AL32" s="831">
        <v>4.3743647459584691</v>
      </c>
      <c r="AM32" s="831">
        <v>4.0693450970830138</v>
      </c>
      <c r="AN32" s="831">
        <v>7.1420786601541358E-2</v>
      </c>
      <c r="AO32" s="831">
        <v>0.82557509203392887</v>
      </c>
      <c r="AP32" s="831">
        <v>1.6396329272189456</v>
      </c>
      <c r="AQ32" s="831">
        <v>1.4304457117358991</v>
      </c>
      <c r="AR32" s="831">
        <v>0.102270579492702</v>
      </c>
      <c r="AS32" s="831">
        <v>0.30501964887545485</v>
      </c>
      <c r="AT32" s="831">
        <v>5.4009140008815506E-3</v>
      </c>
      <c r="AU32" s="831">
        <v>7.1703807244070397E-2</v>
      </c>
      <c r="AV32" s="831">
        <v>0.13488562876600663</v>
      </c>
      <c r="AW32" s="831">
        <v>9.0484637460205325E-2</v>
      </c>
      <c r="AX32" s="831">
        <v>2.5446614042908731E-3</v>
      </c>
      <c r="AY32" s="831">
        <v>3.9628541491431859</v>
      </c>
      <c r="AZ32" s="831">
        <v>3.5051515265064426</v>
      </c>
      <c r="BA32" s="831">
        <v>7.2938378926507855E-2</v>
      </c>
      <c r="BB32" s="831">
        <v>0.82239076736188876</v>
      </c>
      <c r="BC32" s="831">
        <v>1.444933567940754</v>
      </c>
      <c r="BD32" s="831">
        <v>1.0991366588468592</v>
      </c>
      <c r="BE32" s="831">
        <v>6.5752153430431573E-2</v>
      </c>
      <c r="BF32" s="831">
        <v>0.45770262263674355</v>
      </c>
      <c r="BG32" s="831">
        <v>1.1462752081600565E-2</v>
      </c>
      <c r="BH32" s="831">
        <v>7.2173210166533816E-2</v>
      </c>
      <c r="BI32" s="831">
        <v>0.22383328254134638</v>
      </c>
      <c r="BJ32" s="831">
        <v>0.14221023777538547</v>
      </c>
      <c r="BK32" s="831">
        <v>8.0231400718773199E-3</v>
      </c>
      <c r="BL32" s="831">
        <v>0</v>
      </c>
      <c r="BM32" s="831">
        <v>0</v>
      </c>
      <c r="BN32" s="831">
        <v>0</v>
      </c>
    </row>
    <row r="33" spans="1:66" ht="19.5" customHeight="1">
      <c r="A33" s="661"/>
      <c r="B33" s="661" t="s">
        <v>72</v>
      </c>
      <c r="C33" s="661"/>
      <c r="D33" s="122"/>
      <c r="E33" s="830">
        <v>9.1849396808858224</v>
      </c>
      <c r="F33" s="831">
        <v>6.9148495299470145</v>
      </c>
      <c r="G33" s="831">
        <v>2.2700901509388052</v>
      </c>
      <c r="H33" s="831">
        <v>2.1324713127482351</v>
      </c>
      <c r="I33" s="831">
        <v>1.9429172985381202</v>
      </c>
      <c r="J33" s="831">
        <v>1.2412631207857395E-2</v>
      </c>
      <c r="K33" s="831">
        <v>0.24322622998669866</v>
      </c>
      <c r="L33" s="831">
        <v>0.79330716902137477</v>
      </c>
      <c r="M33" s="831">
        <v>0.72300355813405448</v>
      </c>
      <c r="N33" s="831">
        <v>0.17096771018813531</v>
      </c>
      <c r="O33" s="831">
        <v>0.18955401421011589</v>
      </c>
      <c r="P33" s="831">
        <v>4.7524407915811679E-3</v>
      </c>
      <c r="Q33" s="831">
        <v>4.020670411121869E-2</v>
      </c>
      <c r="R33" s="831">
        <v>0.10749682638324309</v>
      </c>
      <c r="S33" s="831">
        <v>3.3110513017799291E-2</v>
      </c>
      <c r="T33" s="831">
        <v>3.9875299062736586E-3</v>
      </c>
      <c r="U33" s="831">
        <v>2.9936592963445499</v>
      </c>
      <c r="V33" s="831">
        <v>1.2620804330866269</v>
      </c>
      <c r="W33" s="831">
        <v>1.6432801083969429E-2</v>
      </c>
      <c r="X33" s="831">
        <v>0.3493867428885421</v>
      </c>
      <c r="Y33" s="831">
        <v>0.31421371179176993</v>
      </c>
      <c r="Z33" s="831">
        <v>0.55631498742419616</v>
      </c>
      <c r="AA33" s="831">
        <v>2.5732189898149588E-2</v>
      </c>
      <c r="AB33" s="831">
        <v>1.731578863257923</v>
      </c>
      <c r="AC33" s="831">
        <v>5.0182593193216482E-2</v>
      </c>
      <c r="AD33" s="831">
        <v>0.56455066963482547</v>
      </c>
      <c r="AE33" s="831">
        <v>0.63492826718156314</v>
      </c>
      <c r="AF33" s="831">
        <v>0.46677258690140483</v>
      </c>
      <c r="AG33" s="831">
        <v>1.5144746346913375E-2</v>
      </c>
      <c r="AH33" s="661"/>
      <c r="AI33" s="661" t="s">
        <v>72</v>
      </c>
      <c r="AJ33" s="661"/>
      <c r="AK33" s="122"/>
      <c r="AL33" s="831">
        <v>2.0580256754736093</v>
      </c>
      <c r="AM33" s="831">
        <v>1.9859318631740275</v>
      </c>
      <c r="AN33" s="831">
        <v>1.9519817451505196E-2</v>
      </c>
      <c r="AO33" s="831">
        <v>0.27875564173082823</v>
      </c>
      <c r="AP33" s="831">
        <v>0.91730871048911455</v>
      </c>
      <c r="AQ33" s="831">
        <v>0.74519397170284141</v>
      </c>
      <c r="AR33" s="831">
        <v>2.5153721799739598E-2</v>
      </c>
      <c r="AS33" s="831">
        <v>7.2093812299581339E-2</v>
      </c>
      <c r="AT33" s="831">
        <v>0</v>
      </c>
      <c r="AU33" s="831">
        <v>7.9559807223251663E-3</v>
      </c>
      <c r="AV33" s="831">
        <v>3.4144088609765227E-2</v>
      </c>
      <c r="AW33" s="831">
        <v>2.6779061974994155E-2</v>
      </c>
      <c r="AX33" s="831">
        <v>3.2146809924967867E-3</v>
      </c>
      <c r="AY33" s="831">
        <v>2.0007833963194268</v>
      </c>
      <c r="AZ33" s="831">
        <v>1.7239199351482406</v>
      </c>
      <c r="BA33" s="831">
        <v>6.8835075194138076E-2</v>
      </c>
      <c r="BB33" s="831">
        <v>0.24100748296729424</v>
      </c>
      <c r="BC33" s="831">
        <v>0.72277110396590616</v>
      </c>
      <c r="BD33" s="831">
        <v>0.62938003464756065</v>
      </c>
      <c r="BE33" s="831">
        <v>6.1926238373340686E-2</v>
      </c>
      <c r="BF33" s="831">
        <v>0.27686346117118676</v>
      </c>
      <c r="BG33" s="831">
        <v>3.9391449682244645E-3</v>
      </c>
      <c r="BH33" s="831">
        <v>5.7586766013038429E-2</v>
      </c>
      <c r="BI33" s="831">
        <v>0.12663655696773515</v>
      </c>
      <c r="BJ33" s="831">
        <v>8.1932767705642562E-2</v>
      </c>
      <c r="BK33" s="831">
        <v>6.7682255165461011E-3</v>
      </c>
      <c r="BL33" s="831">
        <v>0</v>
      </c>
      <c r="BM33" s="831">
        <v>0</v>
      </c>
      <c r="BN33" s="831">
        <v>0</v>
      </c>
    </row>
    <row r="34" spans="1:66" ht="13.5" customHeight="1">
      <c r="A34" s="661"/>
      <c r="B34" s="661" t="s">
        <v>73</v>
      </c>
      <c r="C34" s="661"/>
      <c r="D34" s="122"/>
      <c r="E34" s="830">
        <v>4.8248172640676978</v>
      </c>
      <c r="F34" s="831">
        <v>3.6053073706839251</v>
      </c>
      <c r="G34" s="831">
        <v>1.2195098933837689</v>
      </c>
      <c r="H34" s="831">
        <v>0.8816923962088461</v>
      </c>
      <c r="I34" s="831">
        <v>0.79466934308282178</v>
      </c>
      <c r="J34" s="831">
        <v>6.8840368751490449E-3</v>
      </c>
      <c r="K34" s="831">
        <v>7.6508657845786671E-2</v>
      </c>
      <c r="L34" s="831">
        <v>0.29584245204518217</v>
      </c>
      <c r="M34" s="831">
        <v>0.36784644885634343</v>
      </c>
      <c r="N34" s="831">
        <v>4.758774746036018E-2</v>
      </c>
      <c r="O34" s="831">
        <v>8.7023053126024374E-2</v>
      </c>
      <c r="P34" s="831">
        <v>0</v>
      </c>
      <c r="Q34" s="831">
        <v>1.0313617393296767E-2</v>
      </c>
      <c r="R34" s="831">
        <v>5.1058484046113246E-2</v>
      </c>
      <c r="S34" s="831">
        <v>2.5650951686614357E-2</v>
      </c>
      <c r="T34" s="831">
        <v>0</v>
      </c>
      <c r="U34" s="831">
        <v>1.6486557832218283</v>
      </c>
      <c r="V34" s="831">
        <v>0.7760739499150201</v>
      </c>
      <c r="W34" s="831">
        <v>1.0273429627428797E-2</v>
      </c>
      <c r="X34" s="831">
        <v>0.17161205166925342</v>
      </c>
      <c r="Y34" s="831">
        <v>0.29552812898364983</v>
      </c>
      <c r="Z34" s="831">
        <v>0.2781965008188268</v>
      </c>
      <c r="AA34" s="831">
        <v>2.0463838815861952E-2</v>
      </c>
      <c r="AB34" s="831">
        <v>0.87258183330680728</v>
      </c>
      <c r="AC34" s="831">
        <v>2.1512176140162438E-2</v>
      </c>
      <c r="AD34" s="831">
        <v>0.22155898600890389</v>
      </c>
      <c r="AE34" s="831">
        <v>0.34878681839378384</v>
      </c>
      <c r="AF34" s="831">
        <v>0.27051823464837238</v>
      </c>
      <c r="AG34" s="831">
        <v>1.0205618115585824E-2</v>
      </c>
      <c r="AH34" s="661"/>
      <c r="AI34" s="661" t="s">
        <v>73</v>
      </c>
      <c r="AJ34" s="661"/>
      <c r="AK34" s="122"/>
      <c r="AL34" s="831">
        <v>1.0183095587149134</v>
      </c>
      <c r="AM34" s="831">
        <v>0.97870846547481349</v>
      </c>
      <c r="AN34" s="831">
        <v>9.0611353736753334E-3</v>
      </c>
      <c r="AO34" s="831">
        <v>0.12240670391030341</v>
      </c>
      <c r="AP34" s="831">
        <v>0.39895888007136004</v>
      </c>
      <c r="AQ34" s="831">
        <v>0.40376531007513145</v>
      </c>
      <c r="AR34" s="831">
        <v>4.4516436044342647E-2</v>
      </c>
      <c r="AS34" s="831">
        <v>3.9601093240099763E-2</v>
      </c>
      <c r="AT34" s="831">
        <v>0</v>
      </c>
      <c r="AU34" s="831">
        <v>2.7659390181410688E-3</v>
      </c>
      <c r="AV34" s="831">
        <v>1.8115025230307488E-2</v>
      </c>
      <c r="AW34" s="831">
        <v>1.8370784013490186E-2</v>
      </c>
      <c r="AX34" s="831">
        <v>3.4934497816102583E-4</v>
      </c>
      <c r="AY34" s="831">
        <v>1.2761595259221059</v>
      </c>
      <c r="AZ34" s="831">
        <v>1.0558556122112694</v>
      </c>
      <c r="BA34" s="831">
        <v>2.7093563281817674E-2</v>
      </c>
      <c r="BB34" s="831">
        <v>0.13817255907780662</v>
      </c>
      <c r="BC34" s="831">
        <v>0.3396635197171376</v>
      </c>
      <c r="BD34" s="831">
        <v>0.52516936900228528</v>
      </c>
      <c r="BE34" s="831">
        <v>2.5756601132222265E-2</v>
      </c>
      <c r="BF34" s="831">
        <v>0.2203039137108376</v>
      </c>
      <c r="BG34" s="831">
        <v>2.4104803493110779E-3</v>
      </c>
      <c r="BH34" s="831">
        <v>2.9346294172827771E-2</v>
      </c>
      <c r="BI34" s="831">
        <v>0.10202449854571101</v>
      </c>
      <c r="BJ34" s="831">
        <v>7.7539403566433115E-2</v>
      </c>
      <c r="BK34" s="831">
        <v>8.983237076554575E-3</v>
      </c>
      <c r="BL34" s="831">
        <v>0</v>
      </c>
      <c r="BM34" s="831">
        <v>0</v>
      </c>
      <c r="BN34" s="831">
        <v>0</v>
      </c>
    </row>
    <row r="35" spans="1:66" ht="19.5" customHeight="1">
      <c r="A35" s="661"/>
      <c r="B35" s="661" t="s">
        <v>318</v>
      </c>
      <c r="C35" s="661"/>
      <c r="D35" s="122"/>
      <c r="E35" s="830">
        <v>3.2850741988108054</v>
      </c>
      <c r="F35" s="831">
        <v>2.5260035755565853</v>
      </c>
      <c r="G35" s="831">
        <v>0.75907062325422003</v>
      </c>
      <c r="H35" s="831">
        <v>0.23083544925955404</v>
      </c>
      <c r="I35" s="831">
        <v>0.20622818299091891</v>
      </c>
      <c r="J35" s="831">
        <v>3.1561301345352693E-3</v>
      </c>
      <c r="K35" s="831">
        <v>3.5233975817953837E-2</v>
      </c>
      <c r="L35" s="831">
        <v>9.1514461051084142E-2</v>
      </c>
      <c r="M35" s="831">
        <v>6.2685427488846174E-2</v>
      </c>
      <c r="N35" s="831">
        <v>1.3638188498499416E-2</v>
      </c>
      <c r="O35" s="831">
        <v>2.4607266268635093E-2</v>
      </c>
      <c r="P35" s="831">
        <v>0</v>
      </c>
      <c r="Q35" s="831">
        <v>2.1160457757739965E-2</v>
      </c>
      <c r="R35" s="831">
        <v>3.4468085108951283E-3</v>
      </c>
      <c r="S35" s="831">
        <v>0</v>
      </c>
      <c r="T35" s="831">
        <v>0</v>
      </c>
      <c r="U35" s="831">
        <v>0.60819403434518926</v>
      </c>
      <c r="V35" s="831">
        <v>0.25927848946096188</v>
      </c>
      <c r="W35" s="831">
        <v>0</v>
      </c>
      <c r="X35" s="831">
        <v>4.0156581558938066E-2</v>
      </c>
      <c r="Y35" s="831">
        <v>0.10986345103663178</v>
      </c>
      <c r="Z35" s="831">
        <v>0.10925845686539201</v>
      </c>
      <c r="AA35" s="831">
        <v>0</v>
      </c>
      <c r="AB35" s="831">
        <v>0.34891554488422738</v>
      </c>
      <c r="AC35" s="831">
        <v>1.6490506873288027E-2</v>
      </c>
      <c r="AD35" s="831">
        <v>8.8588039909167929E-2</v>
      </c>
      <c r="AE35" s="831">
        <v>0.13801106129444843</v>
      </c>
      <c r="AF35" s="831">
        <v>0.10253150606091217</v>
      </c>
      <c r="AG35" s="831">
        <v>3.2944307464105788E-3</v>
      </c>
      <c r="AH35" s="661"/>
      <c r="AI35" s="661" t="s">
        <v>318</v>
      </c>
      <c r="AJ35" s="661"/>
      <c r="AK35" s="122"/>
      <c r="AL35" s="831">
        <v>0.41902785170437457</v>
      </c>
      <c r="AM35" s="831">
        <v>0.39900892919903513</v>
      </c>
      <c r="AN35" s="831">
        <v>0</v>
      </c>
      <c r="AO35" s="831">
        <v>9.177375938128815E-2</v>
      </c>
      <c r="AP35" s="831">
        <v>0.11661253292938245</v>
      </c>
      <c r="AQ35" s="831">
        <v>0.17706380800959504</v>
      </c>
      <c r="AR35" s="831">
        <v>1.3558828878769354E-2</v>
      </c>
      <c r="AS35" s="831">
        <v>2.0018922505339411E-2</v>
      </c>
      <c r="AT35" s="831">
        <v>0</v>
      </c>
      <c r="AU35" s="831">
        <v>0</v>
      </c>
      <c r="AV35" s="831">
        <v>1.0193000947227648E-2</v>
      </c>
      <c r="AW35" s="831">
        <v>9.8259215581117613E-3</v>
      </c>
      <c r="AX35" s="831">
        <v>0</v>
      </c>
      <c r="AY35" s="831">
        <v>1.2623197751189532</v>
      </c>
      <c r="AZ35" s="831">
        <v>1.0940765630476554</v>
      </c>
      <c r="BA35" s="831">
        <v>3.6626787536033753E-2</v>
      </c>
      <c r="BB35" s="831">
        <v>0.18577848178896053</v>
      </c>
      <c r="BC35" s="831">
        <v>0.31758095241557238</v>
      </c>
      <c r="BD35" s="831">
        <v>0.52734147719863411</v>
      </c>
      <c r="BE35" s="831">
        <v>2.6748864108454441E-2</v>
      </c>
      <c r="BF35" s="831">
        <v>0.16824321207129758</v>
      </c>
      <c r="BG35" s="831">
        <v>0</v>
      </c>
      <c r="BH35" s="831">
        <v>3.7112769664466E-2</v>
      </c>
      <c r="BI35" s="831">
        <v>3.254037669818332E-2</v>
      </c>
      <c r="BJ35" s="831">
        <v>9.1960658045209961E-2</v>
      </c>
      <c r="BK35" s="831">
        <v>6.6294076634383437E-3</v>
      </c>
      <c r="BL35" s="831">
        <v>0.76469708838273698</v>
      </c>
      <c r="BM35" s="831">
        <v>0.56741141085801616</v>
      </c>
      <c r="BN35" s="831">
        <v>0.19728567752472037</v>
      </c>
    </row>
    <row r="36" spans="1:66" ht="19.5" customHeight="1">
      <c r="A36" s="661"/>
      <c r="B36" s="661" t="s">
        <v>317</v>
      </c>
      <c r="C36" s="661"/>
      <c r="D36" s="122"/>
      <c r="E36" s="830">
        <v>38.584725536992842</v>
      </c>
      <c r="F36" s="831">
        <v>30.78997613365155</v>
      </c>
      <c r="G36" s="831">
        <v>7.7947494033412887</v>
      </c>
      <c r="H36" s="831">
        <v>14.768496420047732</v>
      </c>
      <c r="I36" s="831">
        <v>12.451073985680191</v>
      </c>
      <c r="J36" s="831">
        <v>0.20286396181384247</v>
      </c>
      <c r="K36" s="831">
        <v>3.5513126491646778</v>
      </c>
      <c r="L36" s="831">
        <v>4.1980906921241052</v>
      </c>
      <c r="M36" s="831">
        <v>4.2195704057279233</v>
      </c>
      <c r="N36" s="831">
        <v>0.27923627684964203</v>
      </c>
      <c r="O36" s="831">
        <v>2.3174224343675416</v>
      </c>
      <c r="P36" s="831">
        <v>3.8186157517899763E-2</v>
      </c>
      <c r="Q36" s="831">
        <v>0.92362768496420045</v>
      </c>
      <c r="R36" s="831">
        <v>0.75178997613365151</v>
      </c>
      <c r="S36" s="831">
        <v>0.59665871121718372</v>
      </c>
      <c r="T36" s="831">
        <v>7.1599045346062056E-3</v>
      </c>
      <c r="U36" s="831">
        <v>7.892601431980907</v>
      </c>
      <c r="V36" s="831">
        <v>4.2267303102625302</v>
      </c>
      <c r="W36" s="831">
        <v>5.7279236276849645E-2</v>
      </c>
      <c r="X36" s="831">
        <v>0.70405727923627681</v>
      </c>
      <c r="Y36" s="831">
        <v>1.431980906921241</v>
      </c>
      <c r="Z36" s="831">
        <v>1.8042959427207637</v>
      </c>
      <c r="AA36" s="831">
        <v>0.22911694510739858</v>
      </c>
      <c r="AB36" s="831">
        <v>3.6658711217183773</v>
      </c>
      <c r="AC36" s="831">
        <v>8.83054892601432E-2</v>
      </c>
      <c r="AD36" s="831">
        <v>0.98329355608591884</v>
      </c>
      <c r="AE36" s="831">
        <v>1.334128878281623</v>
      </c>
      <c r="AF36" s="831">
        <v>1.2291169451073987</v>
      </c>
      <c r="AG36" s="831">
        <v>3.1026252983293555E-2</v>
      </c>
      <c r="AH36" s="661"/>
      <c r="AI36" s="661" t="s">
        <v>317</v>
      </c>
      <c r="AJ36" s="661"/>
      <c r="AK36" s="122"/>
      <c r="AL36" s="831">
        <v>6.8544152744630074</v>
      </c>
      <c r="AM36" s="831">
        <v>6.2410501193317423</v>
      </c>
      <c r="AN36" s="831">
        <v>0.26252983293556087</v>
      </c>
      <c r="AO36" s="831">
        <v>1.7589498806682577</v>
      </c>
      <c r="AP36" s="831">
        <v>2.2076372315035799</v>
      </c>
      <c r="AQ36" s="831">
        <v>1.8973747016706444</v>
      </c>
      <c r="AR36" s="831">
        <v>0.11455847255369929</v>
      </c>
      <c r="AS36" s="831">
        <v>0.61336515513126488</v>
      </c>
      <c r="AT36" s="831">
        <v>1.1933174224343675E-2</v>
      </c>
      <c r="AU36" s="831">
        <v>0.25536992840095463</v>
      </c>
      <c r="AV36" s="831">
        <v>0.22673031026252982</v>
      </c>
      <c r="AW36" s="831">
        <v>0.11694510739856802</v>
      </c>
      <c r="AX36" s="831">
        <v>2.3866348448687352E-3</v>
      </c>
      <c r="AY36" s="831">
        <v>9.0692124105011942</v>
      </c>
      <c r="AZ36" s="831">
        <v>7.8711217183770881</v>
      </c>
      <c r="BA36" s="831">
        <v>0.40572792362768495</v>
      </c>
      <c r="BB36" s="831">
        <v>1.8711217183770883</v>
      </c>
      <c r="BC36" s="831">
        <v>3.143198090692124</v>
      </c>
      <c r="BD36" s="831">
        <v>2.3484486873508352</v>
      </c>
      <c r="BE36" s="831">
        <v>0.1026252983293556</v>
      </c>
      <c r="BF36" s="831">
        <v>1.198090692124105</v>
      </c>
      <c r="BG36" s="831">
        <v>2.1479713603818614E-2</v>
      </c>
      <c r="BH36" s="831">
        <v>0.23150357995226731</v>
      </c>
      <c r="BI36" s="831">
        <v>0.41050119331742241</v>
      </c>
      <c r="BJ36" s="831">
        <v>0.52267303102625295</v>
      </c>
      <c r="BK36" s="831">
        <v>1.1933174224343675E-2</v>
      </c>
      <c r="BL36" s="831">
        <v>0</v>
      </c>
      <c r="BM36" s="831">
        <v>0</v>
      </c>
      <c r="BN36" s="831">
        <v>0</v>
      </c>
    </row>
    <row r="37" spans="1:66" ht="18.600000000000001" customHeight="1">
      <c r="A37" s="1045" t="s">
        <v>22</v>
      </c>
      <c r="B37" s="1045"/>
      <c r="C37" s="1045"/>
      <c r="D37" s="2"/>
      <c r="E37" s="830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1045" t="s">
        <v>22</v>
      </c>
      <c r="AI37" s="1045"/>
      <c r="AJ37" s="1045"/>
      <c r="AK37" s="2"/>
      <c r="AL37" s="831"/>
      <c r="AM37" s="831"/>
      <c r="AN37" s="831"/>
      <c r="AO37" s="831"/>
      <c r="AP37" s="831"/>
      <c r="AQ37" s="831"/>
      <c r="AR37" s="831"/>
      <c r="AS37" s="831"/>
      <c r="AT37" s="831"/>
      <c r="AU37" s="831"/>
      <c r="AV37" s="831"/>
      <c r="AW37" s="831"/>
      <c r="AX37" s="831"/>
      <c r="AY37" s="831"/>
      <c r="AZ37" s="831"/>
      <c r="BA37" s="831"/>
      <c r="BB37" s="831"/>
      <c r="BC37" s="831"/>
      <c r="BD37" s="831"/>
      <c r="BE37" s="831"/>
      <c r="BF37" s="831"/>
      <c r="BG37" s="831"/>
      <c r="BH37" s="831"/>
      <c r="BI37" s="831"/>
      <c r="BJ37" s="831"/>
      <c r="BK37" s="831"/>
      <c r="BL37" s="831"/>
      <c r="BM37" s="831"/>
      <c r="BN37" s="831"/>
    </row>
    <row r="38" spans="1:66" ht="18.600000000000001" customHeight="1">
      <c r="A38" s="1049" t="s">
        <v>59</v>
      </c>
      <c r="B38" s="1049"/>
      <c r="C38" s="6"/>
      <c r="D38" s="2"/>
      <c r="E38" s="830">
        <v>8.5755566915174182</v>
      </c>
      <c r="F38" s="831">
        <v>6.6229258656819203</v>
      </c>
      <c r="G38" s="831">
        <v>1.9526308258354974</v>
      </c>
      <c r="H38" s="831">
        <v>2.3577396413227616</v>
      </c>
      <c r="I38" s="831">
        <v>2.0797976935565212</v>
      </c>
      <c r="J38" s="831">
        <v>3.7259264386086961E-2</v>
      </c>
      <c r="K38" s="831">
        <v>0.40856042990351377</v>
      </c>
      <c r="L38" s="831">
        <v>0.75551326176425426</v>
      </c>
      <c r="M38" s="831">
        <v>0.79088703301233609</v>
      </c>
      <c r="N38" s="831">
        <v>8.7577704490334363E-2</v>
      </c>
      <c r="O38" s="831">
        <v>0.27794194776624337</v>
      </c>
      <c r="P38" s="831">
        <v>9.6601593396866605E-3</v>
      </c>
      <c r="Q38" s="831">
        <v>8.5972016700227055E-2</v>
      </c>
      <c r="R38" s="831">
        <v>0.10839988290545893</v>
      </c>
      <c r="S38" s="831">
        <v>7.0559861307808502E-2</v>
      </c>
      <c r="T38" s="831">
        <v>3.3500275130623207E-3</v>
      </c>
      <c r="U38" s="831">
        <v>2.4059164963916504</v>
      </c>
      <c r="V38" s="831">
        <v>1.1712159405629488</v>
      </c>
      <c r="W38" s="831">
        <v>1.9813676994926838E-2</v>
      </c>
      <c r="X38" s="831">
        <v>0.21994323303371341</v>
      </c>
      <c r="Y38" s="831">
        <v>0.38949528809084477</v>
      </c>
      <c r="Z38" s="831">
        <v>0.49646010176198463</v>
      </c>
      <c r="AA38" s="831">
        <v>4.5503640681478393E-2</v>
      </c>
      <c r="AB38" s="831">
        <v>1.2347005558287114</v>
      </c>
      <c r="AC38" s="831">
        <v>3.732069381826722E-2</v>
      </c>
      <c r="AD38" s="831">
        <v>0.32490226035399877</v>
      </c>
      <c r="AE38" s="831">
        <v>0.47148245825995994</v>
      </c>
      <c r="AF38" s="831">
        <v>0.38554891745248748</v>
      </c>
      <c r="AG38" s="831">
        <v>1.544622594399764E-2</v>
      </c>
      <c r="AH38" s="1049" t="s">
        <v>59</v>
      </c>
      <c r="AI38" s="1049"/>
      <c r="AJ38" s="6"/>
      <c r="AK38" s="2"/>
      <c r="AL38" s="831">
        <v>1.5565639025404505</v>
      </c>
      <c r="AM38" s="831">
        <v>1.4642407112591505</v>
      </c>
      <c r="AN38" s="831">
        <v>2.3454767743909363E-2</v>
      </c>
      <c r="AO38" s="831">
        <v>0.27515642196749557</v>
      </c>
      <c r="AP38" s="831">
        <v>0.57568084968027144</v>
      </c>
      <c r="AQ38" s="831">
        <v>0.54658701382276587</v>
      </c>
      <c r="AR38" s="831">
        <v>4.3361658044709248E-2</v>
      </c>
      <c r="AS38" s="831">
        <v>9.23231912812989E-2</v>
      </c>
      <c r="AT38" s="831">
        <v>1.190948789209733E-3</v>
      </c>
      <c r="AU38" s="831">
        <v>2.0038862012848626E-2</v>
      </c>
      <c r="AV38" s="831">
        <v>4.0822349243304121E-2</v>
      </c>
      <c r="AW38" s="831">
        <v>2.9441616353499116E-2</v>
      </c>
      <c r="AX38" s="831">
        <v>8.2941488243728709E-4</v>
      </c>
      <c r="AY38" s="831">
        <v>1.9608682514918028</v>
      </c>
      <c r="AZ38" s="831">
        <v>1.6885010797378825</v>
      </c>
      <c r="BA38" s="831">
        <v>5.0831095291172489E-2</v>
      </c>
      <c r="BB38" s="831">
        <v>0.31378301408631465</v>
      </c>
      <c r="BC38" s="831">
        <v>0.61077918613492099</v>
      </c>
      <c r="BD38" s="831">
        <v>0.6761278830546098</v>
      </c>
      <c r="BE38" s="831">
        <v>3.6979901170865553E-2</v>
      </c>
      <c r="BF38" s="831">
        <v>0.27236717175391961</v>
      </c>
      <c r="BG38" s="831">
        <v>3.6105780780568038E-3</v>
      </c>
      <c r="BH38" s="831">
        <v>4.7496726976745458E-2</v>
      </c>
      <c r="BI38" s="831">
        <v>0.10681441480096879</v>
      </c>
      <c r="BJ38" s="831">
        <v>0.10638209423558206</v>
      </c>
      <c r="BK38" s="831">
        <v>8.0633576625665209E-3</v>
      </c>
      <c r="BL38" s="831">
        <v>0.29446839977074662</v>
      </c>
      <c r="BM38" s="831">
        <v>0.21917044056542001</v>
      </c>
      <c r="BN38" s="831">
        <v>7.5297959205326517E-2</v>
      </c>
    </row>
    <row r="39" spans="1:66" ht="18.600000000000001" customHeight="1">
      <c r="A39" s="7"/>
      <c r="B39" s="661" t="s">
        <v>23</v>
      </c>
      <c r="C39" s="7"/>
      <c r="D39" s="2"/>
      <c r="E39" s="830">
        <v>13.049425794728094</v>
      </c>
      <c r="F39" s="831">
        <v>10.296495741203998</v>
      </c>
      <c r="G39" s="831">
        <v>2.7529300535241132</v>
      </c>
      <c r="H39" s="831">
        <v>4.4661994465905259</v>
      </c>
      <c r="I39" s="831">
        <v>3.8950191994713452</v>
      </c>
      <c r="J39" s="831">
        <v>7.6307189351871946E-2</v>
      </c>
      <c r="K39" s="831">
        <v>0.83036826206086856</v>
      </c>
      <c r="L39" s="831">
        <v>1.3315549897953476</v>
      </c>
      <c r="M39" s="831">
        <v>1.517321205564546</v>
      </c>
      <c r="N39" s="831">
        <v>0.139467552698707</v>
      </c>
      <c r="O39" s="831">
        <v>0.5711802471191757</v>
      </c>
      <c r="P39" s="831">
        <v>2.0211279464491545E-2</v>
      </c>
      <c r="Q39" s="831">
        <v>0.16434385010833874</v>
      </c>
      <c r="R39" s="831">
        <v>0.22845032065103926</v>
      </c>
      <c r="S39" s="831">
        <v>0.14953191366702312</v>
      </c>
      <c r="T39" s="831">
        <v>8.6428832282830024E-3</v>
      </c>
      <c r="U39" s="831">
        <v>3.6679853993239098</v>
      </c>
      <c r="V39" s="831">
        <v>1.9143421447262632</v>
      </c>
      <c r="W39" s="831">
        <v>3.8967787160411028E-2</v>
      </c>
      <c r="X39" s="831">
        <v>0.34578107231938693</v>
      </c>
      <c r="Y39" s="831">
        <v>0.60457318662520854</v>
      </c>
      <c r="Z39" s="831">
        <v>0.83033135539047942</v>
      </c>
      <c r="AA39" s="831">
        <v>9.4688743230778305E-2</v>
      </c>
      <c r="AB39" s="831">
        <v>1.7536432545976468</v>
      </c>
      <c r="AC39" s="831">
        <v>6.1475181034270382E-2</v>
      </c>
      <c r="AD39" s="831">
        <v>0.41635968092373976</v>
      </c>
      <c r="AE39" s="831">
        <v>0.68368490718635977</v>
      </c>
      <c r="AF39" s="831">
        <v>0.5716692372773079</v>
      </c>
      <c r="AG39" s="831">
        <v>2.0454248175969327E-2</v>
      </c>
      <c r="AH39" s="7"/>
      <c r="AI39" s="661" t="s">
        <v>23</v>
      </c>
      <c r="AJ39" s="7"/>
      <c r="AK39" s="2"/>
      <c r="AL39" s="831">
        <v>2.3336956634778887</v>
      </c>
      <c r="AM39" s="831">
        <v>2.2202566152464303</v>
      </c>
      <c r="AN39" s="831">
        <v>3.7642382185855805E-2</v>
      </c>
      <c r="AO39" s="831">
        <v>0.36997952908386655</v>
      </c>
      <c r="AP39" s="831">
        <v>0.90936214205125432</v>
      </c>
      <c r="AQ39" s="831">
        <v>0.84342105201370454</v>
      </c>
      <c r="AR39" s="831">
        <v>5.9851509911751165E-2</v>
      </c>
      <c r="AS39" s="831">
        <v>0.11343904823145862</v>
      </c>
      <c r="AT39" s="831">
        <v>1.2131014961458512E-3</v>
      </c>
      <c r="AU39" s="831">
        <v>2.9605897539249523E-2</v>
      </c>
      <c r="AV39" s="831">
        <v>5.4281890240693069E-2</v>
      </c>
      <c r="AW39" s="831">
        <v>2.709978451137366E-2</v>
      </c>
      <c r="AX39" s="831">
        <v>1.2383744439965179E-3</v>
      </c>
      <c r="AY39" s="831">
        <v>2.4181573996483241</v>
      </c>
      <c r="AZ39" s="831">
        <v>2.1391134109112531</v>
      </c>
      <c r="BA39" s="831">
        <v>6.0690796355439149E-2</v>
      </c>
      <c r="BB39" s="831">
        <v>0.46635694683404533</v>
      </c>
      <c r="BC39" s="831">
        <v>0.77400777971579404</v>
      </c>
      <c r="BD39" s="831">
        <v>0.79717932618381337</v>
      </c>
      <c r="BE39" s="831">
        <v>4.0878561822158245E-2</v>
      </c>
      <c r="BF39" s="831">
        <v>0.27904398873707115</v>
      </c>
      <c r="BG39" s="831">
        <v>5.9322370118190491E-3</v>
      </c>
      <c r="BH39" s="831">
        <v>2.9127756602093755E-2</v>
      </c>
      <c r="BI39" s="831">
        <v>0.10043100302692888</v>
      </c>
      <c r="BJ39" s="831">
        <v>0.12737241201757799</v>
      </c>
      <c r="BK39" s="831">
        <v>1.6180580078651561E-2</v>
      </c>
      <c r="BL39" s="831">
        <v>0.16338788568746282</v>
      </c>
      <c r="BM39" s="831">
        <v>0.12776437084870132</v>
      </c>
      <c r="BN39" s="831">
        <v>3.5623514838761486E-2</v>
      </c>
    </row>
    <row r="40" spans="1:66" ht="18.600000000000001" customHeight="1">
      <c r="A40" s="121"/>
      <c r="B40" s="121" t="s">
        <v>1150</v>
      </c>
      <c r="C40" s="121"/>
      <c r="D40" s="122"/>
      <c r="E40" s="830">
        <v>9.7309751411728875</v>
      </c>
      <c r="F40" s="831">
        <v>7.7938412627716627</v>
      </c>
      <c r="G40" s="831">
        <v>1.9371338784012211</v>
      </c>
      <c r="H40" s="831">
        <v>2.8528017158060002</v>
      </c>
      <c r="I40" s="831">
        <v>2.5854414897824323</v>
      </c>
      <c r="J40" s="831">
        <v>3.7947960783450259E-2</v>
      </c>
      <c r="K40" s="831">
        <v>0.40590748292668838</v>
      </c>
      <c r="L40" s="831">
        <v>1.0453185218502659</v>
      </c>
      <c r="M40" s="831">
        <v>0.96237927597334516</v>
      </c>
      <c r="N40" s="831">
        <v>0.13388824824868359</v>
      </c>
      <c r="O40" s="831">
        <v>0.26736022602356796</v>
      </c>
      <c r="P40" s="831">
        <v>7.4017950808801334E-3</v>
      </c>
      <c r="Q40" s="831">
        <v>4.9428453582820997E-2</v>
      </c>
      <c r="R40" s="831">
        <v>0.15305699783093521</v>
      </c>
      <c r="S40" s="831">
        <v>5.1190388125868319E-2</v>
      </c>
      <c r="T40" s="831">
        <v>6.2825914030633099E-3</v>
      </c>
      <c r="U40" s="831">
        <v>2.8051095881750654</v>
      </c>
      <c r="V40" s="831">
        <v>1.3981668720993536</v>
      </c>
      <c r="W40" s="831">
        <v>1.7820057560386321E-2</v>
      </c>
      <c r="X40" s="831">
        <v>0.33058139811258508</v>
      </c>
      <c r="Y40" s="831">
        <v>0.45073624512491178</v>
      </c>
      <c r="Z40" s="831">
        <v>0.53136227705949368</v>
      </c>
      <c r="AA40" s="831">
        <v>6.7666894241977124E-2</v>
      </c>
      <c r="AB40" s="831">
        <v>1.4069427160757131</v>
      </c>
      <c r="AC40" s="831">
        <v>5.3302268180616084E-2</v>
      </c>
      <c r="AD40" s="831">
        <v>0.3776694635514195</v>
      </c>
      <c r="AE40" s="831">
        <v>0.59322499633642545</v>
      </c>
      <c r="AF40" s="831">
        <v>0.36904114950399236</v>
      </c>
      <c r="AG40" s="831">
        <v>1.3704838503260172E-2</v>
      </c>
      <c r="AH40" s="121"/>
      <c r="AI40" s="121" t="s">
        <v>1150</v>
      </c>
      <c r="AJ40" s="121"/>
      <c r="AK40" s="122"/>
      <c r="AL40" s="831">
        <v>1.9151506464610701</v>
      </c>
      <c r="AM40" s="831">
        <v>1.8769509707056162</v>
      </c>
      <c r="AN40" s="831">
        <v>3.4528354120295868E-2</v>
      </c>
      <c r="AO40" s="831">
        <v>0.22565426003046113</v>
      </c>
      <c r="AP40" s="831">
        <v>0.71702617014220338</v>
      </c>
      <c r="AQ40" s="831">
        <v>0.85618403084021677</v>
      </c>
      <c r="AR40" s="831">
        <v>4.3558155572439188E-2</v>
      </c>
      <c r="AS40" s="831">
        <v>3.8199675755454021E-2</v>
      </c>
      <c r="AT40" s="831">
        <v>0</v>
      </c>
      <c r="AU40" s="831">
        <v>9.5380490819113491E-3</v>
      </c>
      <c r="AV40" s="831">
        <v>1.4959563496467342E-2</v>
      </c>
      <c r="AW40" s="831">
        <v>1.3702063177075327E-2</v>
      </c>
      <c r="AX40" s="831">
        <v>0</v>
      </c>
      <c r="AY40" s="831">
        <v>2.0395187909715773</v>
      </c>
      <c r="AZ40" s="831">
        <v>1.8546402858606459</v>
      </c>
      <c r="BA40" s="831">
        <v>5.1545810459240435E-2</v>
      </c>
      <c r="BB40" s="831">
        <v>0.30628310643829137</v>
      </c>
      <c r="BC40" s="831">
        <v>0.76405462388361867</v>
      </c>
      <c r="BD40" s="831">
        <v>0.68304395665448003</v>
      </c>
      <c r="BE40" s="831">
        <v>4.9712788425015371E-2</v>
      </c>
      <c r="BF40" s="831">
        <v>0.18487850511093215</v>
      </c>
      <c r="BG40" s="831">
        <v>1.1606414333994746E-2</v>
      </c>
      <c r="BH40" s="831">
        <v>1.2351589429472501E-2</v>
      </c>
      <c r="BI40" s="831">
        <v>8.4560390456263818E-2</v>
      </c>
      <c r="BJ40" s="831">
        <v>6.5339429159603918E-2</v>
      </c>
      <c r="BK40" s="831">
        <v>1.1020681731597188E-2</v>
      </c>
      <c r="BL40" s="831">
        <v>0.1183943997591691</v>
      </c>
      <c r="BM40" s="831">
        <v>7.864164432361466E-2</v>
      </c>
      <c r="BN40" s="831">
        <v>3.9752755435554454E-2</v>
      </c>
    </row>
    <row r="41" spans="1:66" ht="18.600000000000001" customHeight="1">
      <c r="A41" s="121"/>
      <c r="B41" s="121" t="s">
        <v>1151</v>
      </c>
      <c r="C41" s="121"/>
      <c r="D41" s="122"/>
      <c r="E41" s="830">
        <v>31.223380280179736</v>
      </c>
      <c r="F41" s="831">
        <v>24.634801253421802</v>
      </c>
      <c r="G41" s="831">
        <v>6.5885790267579321</v>
      </c>
      <c r="H41" s="831">
        <v>13.598526368723981</v>
      </c>
      <c r="I41" s="831">
        <v>11.629058373699698</v>
      </c>
      <c r="J41" s="831">
        <v>0.28593024794284316</v>
      </c>
      <c r="K41" s="831">
        <v>2.8218677286488356</v>
      </c>
      <c r="L41" s="831">
        <v>3.6910559392503828</v>
      </c>
      <c r="M41" s="831">
        <v>4.5192799652538431</v>
      </c>
      <c r="N41" s="831">
        <v>0.31092449260378729</v>
      </c>
      <c r="O41" s="831">
        <v>1.9694679950242826</v>
      </c>
      <c r="P41" s="831">
        <v>7.9262192056368294E-2</v>
      </c>
      <c r="Q41" s="831">
        <v>0.62343401868215753</v>
      </c>
      <c r="R41" s="831">
        <v>0.69324001305300886</v>
      </c>
      <c r="S41" s="831">
        <v>0.5527474575072423</v>
      </c>
      <c r="T41" s="831">
        <v>2.0784313725505561E-2</v>
      </c>
      <c r="U41" s="831">
        <v>8.6301629576698762</v>
      </c>
      <c r="V41" s="831">
        <v>4.7445034090943103</v>
      </c>
      <c r="W41" s="831">
        <v>0.10296571935124438</v>
      </c>
      <c r="X41" s="831">
        <v>0.65844186886726486</v>
      </c>
      <c r="Y41" s="831">
        <v>1.3576941820357782</v>
      </c>
      <c r="Z41" s="831">
        <v>2.3454611768252556</v>
      </c>
      <c r="AA41" s="831">
        <v>0.27994046201476952</v>
      </c>
      <c r="AB41" s="831">
        <v>3.885659548575561</v>
      </c>
      <c r="AC41" s="831">
        <v>0.13485194887681637</v>
      </c>
      <c r="AD41" s="831">
        <v>0.8523719051269768</v>
      </c>
      <c r="AE41" s="831">
        <v>1.5091310100351834</v>
      </c>
      <c r="AF41" s="831">
        <v>1.3367052561015917</v>
      </c>
      <c r="AG41" s="831">
        <v>5.2599428434993836E-2</v>
      </c>
      <c r="AH41" s="121"/>
      <c r="AI41" s="121" t="s">
        <v>1151</v>
      </c>
      <c r="AJ41" s="121"/>
      <c r="AK41" s="122"/>
      <c r="AL41" s="831">
        <v>5.0027607764039246</v>
      </c>
      <c r="AM41" s="831">
        <v>4.6766031595107735</v>
      </c>
      <c r="AN41" s="831">
        <v>9.5772803048415636E-2</v>
      </c>
      <c r="AO41" s="831">
        <v>0.93299614987734059</v>
      </c>
      <c r="AP41" s="831">
        <v>1.988992110141439</v>
      </c>
      <c r="AQ41" s="831">
        <v>1.5104241530181717</v>
      </c>
      <c r="AR41" s="831">
        <v>0.14841794342540623</v>
      </c>
      <c r="AS41" s="831">
        <v>0.32615761689315204</v>
      </c>
      <c r="AT41" s="831">
        <v>5.8823529411808177E-3</v>
      </c>
      <c r="AU41" s="831">
        <v>0.11073529411772891</v>
      </c>
      <c r="AV41" s="831">
        <v>0.14019607843147616</v>
      </c>
      <c r="AW41" s="831">
        <v>6.6402714932175769E-2</v>
      </c>
      <c r="AX41" s="831">
        <v>2.9411764705904089E-3</v>
      </c>
      <c r="AY41" s="831">
        <v>3.9703615499309599</v>
      </c>
      <c r="AZ41" s="831">
        <v>3.5846363111170159</v>
      </c>
      <c r="BA41" s="831">
        <v>0.12141382868946021</v>
      </c>
      <c r="BB41" s="831">
        <v>1.099565108097053</v>
      </c>
      <c r="BC41" s="831">
        <v>1.1102591004919364</v>
      </c>
      <c r="BD41" s="831">
        <v>1.2021740405554726</v>
      </c>
      <c r="BE41" s="831">
        <v>5.1224233283094667E-2</v>
      </c>
      <c r="BF41" s="831">
        <v>0.38572523881394316</v>
      </c>
      <c r="BG41" s="831">
        <v>8.7745098039280524E-3</v>
      </c>
      <c r="BH41" s="831">
        <v>6.3528154851731217E-2</v>
      </c>
      <c r="BI41" s="831">
        <v>0.13764328808513704</v>
      </c>
      <c r="BJ41" s="831">
        <v>0.16798642533910388</v>
      </c>
      <c r="BK41" s="831">
        <v>7.792860734042964E-3</v>
      </c>
      <c r="BL41" s="831">
        <v>2.1568627450996334E-2</v>
      </c>
      <c r="BM41" s="831">
        <v>0</v>
      </c>
      <c r="BN41" s="831">
        <v>2.1568627450996334E-2</v>
      </c>
    </row>
    <row r="42" spans="1:66" ht="18.600000000000001" customHeight="1">
      <c r="A42" s="121"/>
      <c r="B42" s="121" t="s">
        <v>1152</v>
      </c>
      <c r="C42" s="121"/>
      <c r="D42" s="122"/>
      <c r="E42" s="830">
        <v>7.1911127977274587</v>
      </c>
      <c r="F42" s="831">
        <v>5.5236051364325265</v>
      </c>
      <c r="G42" s="831">
        <v>1.6675076612949333</v>
      </c>
      <c r="H42" s="831">
        <v>1.8636415925469274</v>
      </c>
      <c r="I42" s="831">
        <v>1.7070157280155047</v>
      </c>
      <c r="J42" s="831">
        <v>1.8213937619580914E-2</v>
      </c>
      <c r="K42" s="831">
        <v>0.36572416449996908</v>
      </c>
      <c r="L42" s="831">
        <v>0.55956794025396983</v>
      </c>
      <c r="M42" s="831">
        <v>0.67117979407689443</v>
      </c>
      <c r="N42" s="831">
        <v>9.2329891565091332E-2</v>
      </c>
      <c r="O42" s="831">
        <v>0.15662586453142338</v>
      </c>
      <c r="P42" s="831">
        <v>5.8174951263672177E-3</v>
      </c>
      <c r="Q42" s="831">
        <v>3.3778021440530076E-2</v>
      </c>
      <c r="R42" s="831">
        <v>7.7909216147644622E-2</v>
      </c>
      <c r="S42" s="831">
        <v>3.1576663006494955E-2</v>
      </c>
      <c r="T42" s="831">
        <v>7.5444688103864814E-3</v>
      </c>
      <c r="U42" s="831">
        <v>2.3460007355674524</v>
      </c>
      <c r="V42" s="831">
        <v>1.1751716781532833</v>
      </c>
      <c r="W42" s="831">
        <v>3.8784277065420279E-2</v>
      </c>
      <c r="X42" s="831">
        <v>0.31792874447441932</v>
      </c>
      <c r="Y42" s="831">
        <v>0.36388186008202611</v>
      </c>
      <c r="Z42" s="831">
        <v>0.4294344049635509</v>
      </c>
      <c r="AA42" s="831">
        <v>2.5142391567867142E-2</v>
      </c>
      <c r="AB42" s="831">
        <v>1.1708290574141671</v>
      </c>
      <c r="AC42" s="831">
        <v>6.0565911296582002E-2</v>
      </c>
      <c r="AD42" s="831">
        <v>0.27904044129641592</v>
      </c>
      <c r="AE42" s="831">
        <v>0.38140410620223963</v>
      </c>
      <c r="AF42" s="831">
        <v>0.44817386177692031</v>
      </c>
      <c r="AG42" s="831">
        <v>1.6447368420095798E-3</v>
      </c>
      <c r="AH42" s="121"/>
      <c r="AI42" s="121" t="s">
        <v>1152</v>
      </c>
      <c r="AJ42" s="121"/>
      <c r="AK42" s="122"/>
      <c r="AL42" s="831">
        <v>1.4504025738784905</v>
      </c>
      <c r="AM42" s="831">
        <v>1.3470023381783844</v>
      </c>
      <c r="AN42" s="831">
        <v>1.4083059209479127E-2</v>
      </c>
      <c r="AO42" s="831">
        <v>0.25554747242551451</v>
      </c>
      <c r="AP42" s="831">
        <v>0.48734788525988065</v>
      </c>
      <c r="AQ42" s="831">
        <v>0.54078689643894473</v>
      </c>
      <c r="AR42" s="831">
        <v>4.9237024844565783E-2</v>
      </c>
      <c r="AS42" s="831">
        <v>0.10340023570010592</v>
      </c>
      <c r="AT42" s="831">
        <v>0</v>
      </c>
      <c r="AU42" s="831">
        <v>1.5830592104458491E-2</v>
      </c>
      <c r="AV42" s="831">
        <v>5.3738613363431359E-2</v>
      </c>
      <c r="AW42" s="831">
        <v>3.1261128916517951E-2</v>
      </c>
      <c r="AX42" s="831">
        <v>2.5699013156981112E-3</v>
      </c>
      <c r="AY42" s="831">
        <v>1.3348507904624067</v>
      </c>
      <c r="AZ42" s="831">
        <v>1.1148512473392165</v>
      </c>
      <c r="BA42" s="831">
        <v>5.0674646677128891E-2</v>
      </c>
      <c r="BB42" s="831">
        <v>0.21549157012978865</v>
      </c>
      <c r="BC42" s="831">
        <v>0.3539580873227916</v>
      </c>
      <c r="BD42" s="831">
        <v>0.46260554897830269</v>
      </c>
      <c r="BE42" s="831">
        <v>3.2121394231204574E-2</v>
      </c>
      <c r="BF42" s="831">
        <v>0.21999954312319039</v>
      </c>
      <c r="BG42" s="831">
        <v>2.528021442348058E-3</v>
      </c>
      <c r="BH42" s="831">
        <v>1.9057626704721706E-2</v>
      </c>
      <c r="BI42" s="831">
        <v>7.1659977597825414E-2</v>
      </c>
      <c r="BJ42" s="831">
        <v>8.7609180531567826E-2</v>
      </c>
      <c r="BK42" s="831">
        <v>3.9144736846727396E-2</v>
      </c>
      <c r="BL42" s="831">
        <v>0.1962171052721777</v>
      </c>
      <c r="BM42" s="831">
        <v>0.179564144746131</v>
      </c>
      <c r="BN42" s="831">
        <v>1.6652960526046697E-2</v>
      </c>
    </row>
    <row r="43" spans="1:66" ht="18.600000000000001" customHeight="1">
      <c r="A43" s="121"/>
      <c r="B43" s="121" t="s">
        <v>1153</v>
      </c>
      <c r="C43" s="121"/>
      <c r="D43" s="122"/>
      <c r="E43" s="830">
        <v>7.7435172598874074</v>
      </c>
      <c r="F43" s="831">
        <v>6.1197501213185328</v>
      </c>
      <c r="G43" s="831">
        <v>1.6237671385688746</v>
      </c>
      <c r="H43" s="831">
        <v>1.3930683335852014</v>
      </c>
      <c r="I43" s="831">
        <v>1.2068272507855042</v>
      </c>
      <c r="J43" s="831">
        <v>5.7471264370183017E-3</v>
      </c>
      <c r="K43" s="831">
        <v>0.14643825319065942</v>
      </c>
      <c r="L43" s="831">
        <v>0.47696557599803441</v>
      </c>
      <c r="M43" s="831">
        <v>0.52789869363196185</v>
      </c>
      <c r="N43" s="831">
        <v>4.977760152783018E-2</v>
      </c>
      <c r="O43" s="831">
        <v>0.18624108279969739</v>
      </c>
      <c r="P43" s="831">
        <v>8.2101806243118595E-4</v>
      </c>
      <c r="Q43" s="831">
        <v>5.1002181256436935E-2</v>
      </c>
      <c r="R43" s="831">
        <v>8.1865209386472876E-2</v>
      </c>
      <c r="S43" s="831">
        <v>5.0089619907062836E-2</v>
      </c>
      <c r="T43" s="831">
        <v>2.4630541872935579E-3</v>
      </c>
      <c r="U43" s="831">
        <v>1.8892686110517676</v>
      </c>
      <c r="V43" s="831">
        <v>0.91450659832016579</v>
      </c>
      <c r="W43" s="831">
        <v>1.1461769100845738E-2</v>
      </c>
      <c r="X43" s="831">
        <v>0.13037247797544502</v>
      </c>
      <c r="Y43" s="831">
        <v>0.40262076830708632</v>
      </c>
      <c r="Z43" s="831">
        <v>0.32796693727825971</v>
      </c>
      <c r="AA43" s="831">
        <v>4.2084645658528819E-2</v>
      </c>
      <c r="AB43" s="831">
        <v>0.97476201273160257</v>
      </c>
      <c r="AC43" s="831">
        <v>1.0945915662455331E-2</v>
      </c>
      <c r="AD43" s="831">
        <v>0.23571397568666125</v>
      </c>
      <c r="AE43" s="831">
        <v>0.40501874634062879</v>
      </c>
      <c r="AF43" s="831">
        <v>0.30250236073194042</v>
      </c>
      <c r="AG43" s="831">
        <v>2.0581014309916722E-2</v>
      </c>
      <c r="AH43" s="121"/>
      <c r="AI43" s="121" t="s">
        <v>1153</v>
      </c>
      <c r="AJ43" s="121"/>
      <c r="AK43" s="122"/>
      <c r="AL43" s="831">
        <v>1.4930611373638136</v>
      </c>
      <c r="AM43" s="831">
        <v>1.4555733208755002</v>
      </c>
      <c r="AN43" s="831">
        <v>1.6296928437101461E-2</v>
      </c>
      <c r="AO43" s="831">
        <v>0.18952446267906392</v>
      </c>
      <c r="AP43" s="831">
        <v>0.6621634876333643</v>
      </c>
      <c r="AQ43" s="831">
        <v>0.57135012077647618</v>
      </c>
      <c r="AR43" s="831">
        <v>1.6238321349493958E-2</v>
      </c>
      <c r="AS43" s="831">
        <v>3.7487816488313529E-2</v>
      </c>
      <c r="AT43" s="831">
        <v>0</v>
      </c>
      <c r="AU43" s="831">
        <v>0</v>
      </c>
      <c r="AV43" s="831">
        <v>3.1044668755244836E-2</v>
      </c>
      <c r="AW43" s="831">
        <v>6.4431477330686915E-3</v>
      </c>
      <c r="AX43" s="831">
        <v>0</v>
      </c>
      <c r="AY43" s="831">
        <v>2.6636265357153532</v>
      </c>
      <c r="AZ43" s="831">
        <v>2.2996251805006289</v>
      </c>
      <c r="BA43" s="831">
        <v>3.104093098993016E-2</v>
      </c>
      <c r="BB43" s="831">
        <v>0.38262143244462626</v>
      </c>
      <c r="BC43" s="831">
        <v>0.92397016665967158</v>
      </c>
      <c r="BD43" s="831">
        <v>0.93185672831429989</v>
      </c>
      <c r="BE43" s="831">
        <v>3.0135922092100188E-2</v>
      </c>
      <c r="BF43" s="831">
        <v>0.3640013552147251</v>
      </c>
      <c r="BG43" s="831">
        <v>0</v>
      </c>
      <c r="BH43" s="831">
        <v>3.0923251810211046E-2</v>
      </c>
      <c r="BI43" s="831">
        <v>0.11743263695243852</v>
      </c>
      <c r="BJ43" s="831">
        <v>0.2090464730455272</v>
      </c>
      <c r="BK43" s="831">
        <v>6.5989934065483254E-3</v>
      </c>
      <c r="BL43" s="831">
        <v>0.30449264217126953</v>
      </c>
      <c r="BM43" s="831">
        <v>0.24321777083673343</v>
      </c>
      <c r="BN43" s="831">
        <v>6.1274871334536067E-2</v>
      </c>
    </row>
    <row r="44" spans="1:66" ht="18.600000000000001" customHeight="1">
      <c r="A44" s="121"/>
      <c r="B44" s="661" t="s">
        <v>25</v>
      </c>
      <c r="C44" s="121"/>
      <c r="D44" s="122"/>
      <c r="E44" s="830">
        <v>5.9730977450743747</v>
      </c>
      <c r="F44" s="831">
        <v>4.4290791193281054</v>
      </c>
      <c r="G44" s="831">
        <v>1.5440186257462725</v>
      </c>
      <c r="H44" s="831">
        <v>1.3704143838069054</v>
      </c>
      <c r="I44" s="831">
        <v>1.2451838714191097</v>
      </c>
      <c r="J44" s="831">
        <v>2.0104456637599095E-2</v>
      </c>
      <c r="K44" s="831">
        <v>0.20446395015405147</v>
      </c>
      <c r="L44" s="831">
        <v>0.4928779826270025</v>
      </c>
      <c r="M44" s="831">
        <v>0.4725502369954333</v>
      </c>
      <c r="N44" s="831">
        <v>5.5187245005024414E-2</v>
      </c>
      <c r="O44" s="831">
        <v>0.12523051238779639</v>
      </c>
      <c r="P44" s="831">
        <v>4.4022817460984878E-3</v>
      </c>
      <c r="Q44" s="831">
        <v>4.1258408338063768E-2</v>
      </c>
      <c r="R44" s="831">
        <v>4.6295983171022841E-2</v>
      </c>
      <c r="S44" s="831">
        <v>3.2430823641156639E-2</v>
      </c>
      <c r="T44" s="831">
        <v>8.4301549145462549E-4</v>
      </c>
      <c r="U44" s="831">
        <v>1.9022394250611732</v>
      </c>
      <c r="V44" s="831">
        <v>0.9005650814192302</v>
      </c>
      <c r="W44" s="831">
        <v>1.7542129754508088E-2</v>
      </c>
      <c r="X44" s="831">
        <v>0.17715831407451454</v>
      </c>
      <c r="Y44" s="831">
        <v>0.31990322556732315</v>
      </c>
      <c r="Z44" s="831">
        <v>0.36957889491252466</v>
      </c>
      <c r="AA44" s="831">
        <v>1.6382517110360192E-2</v>
      </c>
      <c r="AB44" s="831">
        <v>1.0016743436419429</v>
      </c>
      <c r="AC44" s="831">
        <v>3.5385330834753363E-2</v>
      </c>
      <c r="AD44" s="831">
        <v>0.28711966056150279</v>
      </c>
      <c r="AE44" s="831">
        <v>0.36906379549177221</v>
      </c>
      <c r="AF44" s="831">
        <v>0.30217683967076525</v>
      </c>
      <c r="AG44" s="831">
        <v>7.9287170831498395E-3</v>
      </c>
      <c r="AH44" s="121"/>
      <c r="AI44" s="661" t="s">
        <v>25</v>
      </c>
      <c r="AJ44" s="121"/>
      <c r="AK44" s="122"/>
      <c r="AL44" s="831">
        <v>1.0200647507099716</v>
      </c>
      <c r="AM44" s="831">
        <v>0.94840199486922194</v>
      </c>
      <c r="AN44" s="831">
        <v>1.0891422345344176E-2</v>
      </c>
      <c r="AO44" s="831">
        <v>0.2238190088494976</v>
      </c>
      <c r="AP44" s="831">
        <v>0.34773612730662468</v>
      </c>
      <c r="AQ44" s="831">
        <v>0.35101793862895714</v>
      </c>
      <c r="AR44" s="831">
        <v>1.4937497738798584E-2</v>
      </c>
      <c r="AS44" s="831">
        <v>7.166275584074995E-2</v>
      </c>
      <c r="AT44" s="831">
        <v>2.17013888892179E-4</v>
      </c>
      <c r="AU44" s="831">
        <v>1.1341346708908268E-2</v>
      </c>
      <c r="AV44" s="831">
        <v>3.8332110607666559E-2</v>
      </c>
      <c r="AW44" s="831">
        <v>2.1772284635282944E-2</v>
      </c>
      <c r="AX44" s="831">
        <v>0</v>
      </c>
      <c r="AY44" s="831">
        <v>1.3268419702849334</v>
      </c>
      <c r="AZ44" s="831">
        <v>1.0617449642201164</v>
      </c>
      <c r="BA44" s="831">
        <v>3.7398666408264961E-2</v>
      </c>
      <c r="BB44" s="831">
        <v>0.13637658886856149</v>
      </c>
      <c r="BC44" s="831">
        <v>0.36137122779321085</v>
      </c>
      <c r="BD44" s="831">
        <v>0.50566323765508514</v>
      </c>
      <c r="BE44" s="831">
        <v>2.0935243494994368E-2</v>
      </c>
      <c r="BF44" s="831">
        <v>0.26509700606481712</v>
      </c>
      <c r="BG44" s="831">
        <v>3.2118055556042491E-3</v>
      </c>
      <c r="BH44" s="831">
        <v>5.5953984197411759E-2</v>
      </c>
      <c r="BI44" s="831">
        <v>8.9769053078907632E-2</v>
      </c>
      <c r="BJ44" s="831">
        <v>0.10846320440547529</v>
      </c>
      <c r="BK44" s="831">
        <v>7.6989588274181588E-3</v>
      </c>
      <c r="BL44" s="831">
        <v>0.35353721521139181</v>
      </c>
      <c r="BM44" s="831">
        <v>0.27318320740042551</v>
      </c>
      <c r="BN44" s="831">
        <v>8.0354007810966369E-2</v>
      </c>
    </row>
    <row r="45" spans="1:66" ht="18.600000000000001" customHeight="1">
      <c r="A45" s="121"/>
      <c r="B45" s="121" t="s">
        <v>1136</v>
      </c>
      <c r="C45" s="121"/>
      <c r="D45" s="122"/>
      <c r="E45" s="830">
        <v>7.8304172511723422</v>
      </c>
      <c r="F45" s="831">
        <v>5.7644891774230498</v>
      </c>
      <c r="G45" s="831">
        <v>2.0659280737492889</v>
      </c>
      <c r="H45" s="831">
        <v>2.2379173647202184</v>
      </c>
      <c r="I45" s="831">
        <v>2.0242249537619168</v>
      </c>
      <c r="J45" s="831">
        <v>3.0341855454078966E-2</v>
      </c>
      <c r="K45" s="831">
        <v>0.36343467060439283</v>
      </c>
      <c r="L45" s="831">
        <v>0.83881944204475001</v>
      </c>
      <c r="M45" s="831">
        <v>0.73767777289184466</v>
      </c>
      <c r="N45" s="831">
        <v>5.3951212766850609E-2</v>
      </c>
      <c r="O45" s="831">
        <v>0.21369241095830255</v>
      </c>
      <c r="P45" s="831">
        <v>8.6483023703916324E-3</v>
      </c>
      <c r="Q45" s="831">
        <v>6.5402550942970428E-2</v>
      </c>
      <c r="R45" s="831">
        <v>8.2180783330409027E-2</v>
      </c>
      <c r="S45" s="831">
        <v>5.571879432143003E-2</v>
      </c>
      <c r="T45" s="831">
        <v>1.7419799931014353E-3</v>
      </c>
      <c r="U45" s="831">
        <v>2.6357007381170634</v>
      </c>
      <c r="V45" s="831">
        <v>1.212911948215986</v>
      </c>
      <c r="W45" s="831">
        <v>2.7484712596897734E-2</v>
      </c>
      <c r="X45" s="831">
        <v>0.23762496967466978</v>
      </c>
      <c r="Y45" s="831">
        <v>0.39788724391755192</v>
      </c>
      <c r="Z45" s="831">
        <v>0.5193526695816626</v>
      </c>
      <c r="AA45" s="831">
        <v>3.0562352445203882E-2</v>
      </c>
      <c r="AB45" s="831">
        <v>1.4227887899010767</v>
      </c>
      <c r="AC45" s="831">
        <v>5.2640290111770516E-2</v>
      </c>
      <c r="AD45" s="831">
        <v>0.38779114187384933</v>
      </c>
      <c r="AE45" s="831">
        <v>0.51975996998100116</v>
      </c>
      <c r="AF45" s="831">
        <v>0.44820539726426967</v>
      </c>
      <c r="AG45" s="831">
        <v>1.4391990670187864E-2</v>
      </c>
      <c r="AH45" s="121"/>
      <c r="AI45" s="121" t="s">
        <v>1136</v>
      </c>
      <c r="AJ45" s="121"/>
      <c r="AK45" s="122"/>
      <c r="AL45" s="831">
        <v>1.2790867743139192</v>
      </c>
      <c r="AM45" s="831">
        <v>1.1791440878834831</v>
      </c>
      <c r="AN45" s="831">
        <v>2.0711961509957622E-2</v>
      </c>
      <c r="AO45" s="831">
        <v>0.32853905475587025</v>
      </c>
      <c r="AP45" s="831">
        <v>0.46523710548969777</v>
      </c>
      <c r="AQ45" s="831">
        <v>0.34085132275901237</v>
      </c>
      <c r="AR45" s="831">
        <v>2.3804643368945194E-2</v>
      </c>
      <c r="AS45" s="831">
        <v>9.9942686430436189E-2</v>
      </c>
      <c r="AT45" s="831">
        <v>4.4843049327956616E-4</v>
      </c>
      <c r="AU45" s="831">
        <v>2.0180222527419599E-2</v>
      </c>
      <c r="AV45" s="831">
        <v>5.4873539595232459E-2</v>
      </c>
      <c r="AW45" s="831">
        <v>2.4440493814504544E-2</v>
      </c>
      <c r="AX45" s="831">
        <v>0</v>
      </c>
      <c r="AY45" s="831">
        <v>1.4419375857768149</v>
      </c>
      <c r="AZ45" s="831">
        <v>1.1645509877585016</v>
      </c>
      <c r="BA45" s="831">
        <v>6.1225049306477881E-2</v>
      </c>
      <c r="BB45" s="831">
        <v>0.17589916442955064</v>
      </c>
      <c r="BC45" s="831">
        <v>0.56219026523410609</v>
      </c>
      <c r="BD45" s="831">
        <v>0.3387891544486189</v>
      </c>
      <c r="BE45" s="831">
        <v>2.6447354339748531E-2</v>
      </c>
      <c r="BF45" s="831">
        <v>0.277386598018313</v>
      </c>
      <c r="BG45" s="831">
        <v>6.6367713005375788E-3</v>
      </c>
      <c r="BH45" s="831">
        <v>7.7367107393532072E-2</v>
      </c>
      <c r="BI45" s="831">
        <v>0.11222749115512298</v>
      </c>
      <c r="BJ45" s="831">
        <v>7.3922478277514442E-2</v>
      </c>
      <c r="BK45" s="831">
        <v>7.2327498916059064E-3</v>
      </c>
      <c r="BL45" s="831">
        <v>0.2357747882443231</v>
      </c>
      <c r="BM45" s="831">
        <v>0.18365719980316464</v>
      </c>
      <c r="BN45" s="831">
        <v>5.2117588441158477E-2</v>
      </c>
    </row>
    <row r="46" spans="1:66" ht="18.600000000000001" customHeight="1">
      <c r="A46" s="121"/>
      <c r="B46" s="121" t="s">
        <v>1137</v>
      </c>
      <c r="C46" s="121"/>
      <c r="D46" s="122"/>
      <c r="E46" s="830">
        <v>4.2313725564232474</v>
      </c>
      <c r="F46" s="831">
        <v>3.1767812095039898</v>
      </c>
      <c r="G46" s="831">
        <v>1.0545913469192614</v>
      </c>
      <c r="H46" s="831">
        <v>0.55690233694266256</v>
      </c>
      <c r="I46" s="831">
        <v>0.51462810454346597</v>
      </c>
      <c r="J46" s="831">
        <v>1.0504204593517226E-2</v>
      </c>
      <c r="K46" s="831">
        <v>5.5387118108025754E-2</v>
      </c>
      <c r="L46" s="831">
        <v>0.16846694204493246</v>
      </c>
      <c r="M46" s="831">
        <v>0.22392348970738415</v>
      </c>
      <c r="N46" s="831">
        <v>5.6346350089606513E-2</v>
      </c>
      <c r="O46" s="831">
        <v>4.2274232399196747E-2</v>
      </c>
      <c r="P46" s="831">
        <v>4.2052144660083122E-4</v>
      </c>
      <c r="Q46" s="831">
        <v>1.8616928939778503E-2</v>
      </c>
      <c r="R46" s="831">
        <v>1.264455156643946E-2</v>
      </c>
      <c r="S46" s="831">
        <v>1.059223044637795E-2</v>
      </c>
      <c r="T46" s="831">
        <v>0</v>
      </c>
      <c r="U46" s="831">
        <v>1.2144266714362257</v>
      </c>
      <c r="V46" s="831">
        <v>0.60765780094862309</v>
      </c>
      <c r="W46" s="831">
        <v>8.2183451714116819E-3</v>
      </c>
      <c r="X46" s="831">
        <v>0.12045493224575107</v>
      </c>
      <c r="Y46" s="831">
        <v>0.2467727121436076</v>
      </c>
      <c r="Z46" s="831">
        <v>0.22912661673199539</v>
      </c>
      <c r="AA46" s="831">
        <v>3.0851946558575131E-3</v>
      </c>
      <c r="AB46" s="831">
        <v>0.6067688704876022</v>
      </c>
      <c r="AC46" s="831">
        <v>1.9204271462222935E-2</v>
      </c>
      <c r="AD46" s="831">
        <v>0.19271368775776557</v>
      </c>
      <c r="AE46" s="831">
        <v>0.22774652504933807</v>
      </c>
      <c r="AF46" s="831">
        <v>0.16523668683871853</v>
      </c>
      <c r="AG46" s="831">
        <v>1.867699379557291E-3</v>
      </c>
      <c r="AH46" s="121"/>
      <c r="AI46" s="121" t="s">
        <v>1137</v>
      </c>
      <c r="AJ46" s="121"/>
      <c r="AK46" s="122"/>
      <c r="AL46" s="831">
        <v>0.77716352588291304</v>
      </c>
      <c r="AM46" s="831">
        <v>0.73202063766840864</v>
      </c>
      <c r="AN46" s="831">
        <v>1.6820857864033249E-3</v>
      </c>
      <c r="AO46" s="831">
        <v>0.12561644267119867</v>
      </c>
      <c r="AP46" s="831">
        <v>0.23754807795879743</v>
      </c>
      <c r="AQ46" s="831">
        <v>0.36055181305706846</v>
      </c>
      <c r="AR46" s="831">
        <v>6.6222181949410425E-3</v>
      </c>
      <c r="AS46" s="831">
        <v>4.5142888214504365E-2</v>
      </c>
      <c r="AT46" s="831">
        <v>0</v>
      </c>
      <c r="AU46" s="831">
        <v>3.0525775434977077E-3</v>
      </c>
      <c r="AV46" s="831">
        <v>2.2820173415742346E-2</v>
      </c>
      <c r="AW46" s="831">
        <v>1.9270137255264306E-2</v>
      </c>
      <c r="AX46" s="831">
        <v>0</v>
      </c>
      <c r="AY46" s="831">
        <v>1.2189095806517263</v>
      </c>
      <c r="AZ46" s="831">
        <v>0.96533729706646765</v>
      </c>
      <c r="BA46" s="831">
        <v>1.5055170250488296E-2</v>
      </c>
      <c r="BB46" s="831">
        <v>9.9313786723354572E-2</v>
      </c>
      <c r="BC46" s="831">
        <v>0.17305059974665979</v>
      </c>
      <c r="BD46" s="831">
        <v>0.66215154949346122</v>
      </c>
      <c r="BE46" s="831">
        <v>1.5766190852503571E-2</v>
      </c>
      <c r="BF46" s="831">
        <v>0.25357228358525846</v>
      </c>
      <c r="BG46" s="831">
        <v>0</v>
      </c>
      <c r="BH46" s="831">
        <v>3.5873553277517484E-2</v>
      </c>
      <c r="BI46" s="831">
        <v>6.8708364723092358E-2</v>
      </c>
      <c r="BJ46" s="831">
        <v>0.14085421334811996</v>
      </c>
      <c r="BK46" s="831">
        <v>8.1361522365286359E-3</v>
      </c>
      <c r="BL46" s="831">
        <v>0.46397044150972577</v>
      </c>
      <c r="BM46" s="831">
        <v>0.35713736927702633</v>
      </c>
      <c r="BN46" s="831">
        <v>0.10683307223269942</v>
      </c>
    </row>
    <row r="47" spans="1:66" ht="18.600000000000001" customHeight="1">
      <c r="A47" s="121"/>
      <c r="B47" s="661" t="s">
        <v>26</v>
      </c>
      <c r="C47" s="121"/>
      <c r="D47" s="122"/>
      <c r="E47" s="830">
        <v>6.8821935186311487</v>
      </c>
      <c r="F47" s="831">
        <v>5.2363626954821436</v>
      </c>
      <c r="G47" s="831">
        <v>1.6458308231490066</v>
      </c>
      <c r="H47" s="831">
        <v>1.4184672508465206</v>
      </c>
      <c r="I47" s="831">
        <v>1.2561424842184474</v>
      </c>
      <c r="J47" s="831">
        <v>1.8344426801427668E-2</v>
      </c>
      <c r="K47" s="831">
        <v>0.22706017332357267</v>
      </c>
      <c r="L47" s="831">
        <v>0.50284471716981849</v>
      </c>
      <c r="M47" s="831">
        <v>0.43800701626212996</v>
      </c>
      <c r="N47" s="831">
        <v>6.9886150661499294E-2</v>
      </c>
      <c r="O47" s="831">
        <v>0.16232476662807344</v>
      </c>
      <c r="P47" s="831">
        <v>5.3473724545538524E-3</v>
      </c>
      <c r="Q47" s="831">
        <v>6.0986641095651939E-2</v>
      </c>
      <c r="R47" s="831">
        <v>5.8321387741567809E-2</v>
      </c>
      <c r="S47" s="831">
        <v>3.6838800552240827E-2</v>
      </c>
      <c r="T47" s="831">
        <v>8.3056478405896196E-4</v>
      </c>
      <c r="U47" s="831">
        <v>1.81214059101132</v>
      </c>
      <c r="V47" s="831">
        <v>0.78274132156976672</v>
      </c>
      <c r="W47" s="831">
        <v>5.3768905512094579E-3</v>
      </c>
      <c r="X47" s="831">
        <v>0.15529117854314053</v>
      </c>
      <c r="Y47" s="831">
        <v>0.26865146726877842</v>
      </c>
      <c r="Z47" s="831">
        <v>0.32657085679608722</v>
      </c>
      <c r="AA47" s="831">
        <v>2.6850928410551738E-2</v>
      </c>
      <c r="AB47" s="831">
        <v>1.0293992694415532</v>
      </c>
      <c r="AC47" s="831">
        <v>2.0131461063868417E-2</v>
      </c>
      <c r="AD47" s="831">
        <v>0.30881174484000501</v>
      </c>
      <c r="AE47" s="831">
        <v>0.38322676807774841</v>
      </c>
      <c r="AF47" s="831">
        <v>0.30274177911075978</v>
      </c>
      <c r="AG47" s="831">
        <v>1.4487516349172473E-2</v>
      </c>
      <c r="AH47" s="121"/>
      <c r="AI47" s="661" t="s">
        <v>26</v>
      </c>
      <c r="AJ47" s="121"/>
      <c r="AK47" s="122"/>
      <c r="AL47" s="831">
        <v>1.3998962036661748</v>
      </c>
      <c r="AM47" s="831">
        <v>1.3025024570398192</v>
      </c>
      <c r="AN47" s="831">
        <v>2.4528335386257951E-2</v>
      </c>
      <c r="AO47" s="831">
        <v>0.25546003782827559</v>
      </c>
      <c r="AP47" s="831">
        <v>0.49567007762161508</v>
      </c>
      <c r="AQ47" s="831">
        <v>0.46848988736731556</v>
      </c>
      <c r="AR47" s="831">
        <v>5.8354118836354538E-2</v>
      </c>
      <c r="AS47" s="831">
        <v>9.7393746626355471E-2</v>
      </c>
      <c r="AT47" s="831">
        <v>2.2840531561621456E-3</v>
      </c>
      <c r="AU47" s="831">
        <v>2.1069289239083074E-2</v>
      </c>
      <c r="AV47" s="831">
        <v>3.5096876191834749E-2</v>
      </c>
      <c r="AW47" s="831">
        <v>3.7612386732578974E-2</v>
      </c>
      <c r="AX47" s="831">
        <v>1.3311413066965424E-3</v>
      </c>
      <c r="AY47" s="831">
        <v>1.9013723104742803</v>
      </c>
      <c r="AZ47" s="831">
        <v>1.6555506730775931</v>
      </c>
      <c r="BA47" s="831">
        <v>5.3395431312537309E-2</v>
      </c>
      <c r="BB47" s="831">
        <v>0.31574666803794033</v>
      </c>
      <c r="BC47" s="831">
        <v>0.63965014537089093</v>
      </c>
      <c r="BD47" s="831">
        <v>0.60267010864439052</v>
      </c>
      <c r="BE47" s="831">
        <v>4.4088319711834786E-2</v>
      </c>
      <c r="BF47" s="831">
        <v>0.24582163739668703</v>
      </c>
      <c r="BG47" s="831">
        <v>2.1655799025558165E-3</v>
      </c>
      <c r="BH47" s="831">
        <v>6.1026357752323575E-2</v>
      </c>
      <c r="BI47" s="831">
        <v>0.11752793620959662</v>
      </c>
      <c r="BJ47" s="831">
        <v>6.3780410466339199E-2</v>
      </c>
      <c r="BK47" s="831">
        <v>1.3213530658719474E-3</v>
      </c>
      <c r="BL47" s="831">
        <v>0.35031716263285834</v>
      </c>
      <c r="BM47" s="831">
        <v>0.23942575957651971</v>
      </c>
      <c r="BN47" s="831">
        <v>0.11089140305633849</v>
      </c>
    </row>
    <row r="48" spans="1:66" ht="18.600000000000001" customHeight="1">
      <c r="A48" s="121"/>
      <c r="B48" s="121" t="s">
        <v>1138</v>
      </c>
      <c r="C48" s="6"/>
      <c r="D48" s="2"/>
      <c r="E48" s="830">
        <v>6.0086109318153564</v>
      </c>
      <c r="F48" s="831">
        <v>4.5669765491110645</v>
      </c>
      <c r="G48" s="831">
        <v>1.4416343827042923</v>
      </c>
      <c r="H48" s="831">
        <v>1.0441947279880546</v>
      </c>
      <c r="I48" s="831">
        <v>0.87348318780153111</v>
      </c>
      <c r="J48" s="831">
        <v>1.7566749868226091E-2</v>
      </c>
      <c r="K48" s="831">
        <v>0.19805243921187932</v>
      </c>
      <c r="L48" s="831">
        <v>0.34568596350697894</v>
      </c>
      <c r="M48" s="831">
        <v>0.2718546203059195</v>
      </c>
      <c r="N48" s="831">
        <v>4.0323414908526888E-2</v>
      </c>
      <c r="O48" s="831">
        <v>0.17071154018652357</v>
      </c>
      <c r="P48" s="831">
        <v>4.6091445424786062E-3</v>
      </c>
      <c r="Q48" s="831">
        <v>6.7653462569326736E-2</v>
      </c>
      <c r="R48" s="831">
        <v>6.5391589729344765E-2</v>
      </c>
      <c r="S48" s="831">
        <v>3.2319880218504966E-2</v>
      </c>
      <c r="T48" s="831">
        <v>7.3746312686847975E-4</v>
      </c>
      <c r="U48" s="831">
        <v>1.5978338770524656</v>
      </c>
      <c r="V48" s="831">
        <v>0.78623388964905105</v>
      </c>
      <c r="W48" s="831">
        <v>1.6146832518569833E-2</v>
      </c>
      <c r="X48" s="831">
        <v>0.23394003980984121</v>
      </c>
      <c r="Y48" s="831">
        <v>0.23450661617467097</v>
      </c>
      <c r="Z48" s="831">
        <v>0.28357814137980458</v>
      </c>
      <c r="AA48" s="831">
        <v>1.8062259766163748E-2</v>
      </c>
      <c r="AB48" s="831">
        <v>0.81159998740341366</v>
      </c>
      <c r="AC48" s="831">
        <v>5.8326629122614588E-3</v>
      </c>
      <c r="AD48" s="831">
        <v>0.24812747172046423</v>
      </c>
      <c r="AE48" s="831">
        <v>0.29246678223701533</v>
      </c>
      <c r="AF48" s="831">
        <v>0.26070998200004686</v>
      </c>
      <c r="AG48" s="831">
        <v>4.4630885336258723E-3</v>
      </c>
      <c r="AH48" s="121"/>
      <c r="AI48" s="121" t="s">
        <v>1138</v>
      </c>
      <c r="AJ48" s="6"/>
      <c r="AK48" s="2"/>
      <c r="AL48" s="831">
        <v>0.89709469182246726</v>
      </c>
      <c r="AM48" s="831">
        <v>0.79512125043903448</v>
      </c>
      <c r="AN48" s="831">
        <v>6.0050568900492105E-3</v>
      </c>
      <c r="AO48" s="831">
        <v>8.2485054278496506E-2</v>
      </c>
      <c r="AP48" s="831">
        <v>0.28401636159206178</v>
      </c>
      <c r="AQ48" s="831">
        <v>0.36373204290768246</v>
      </c>
      <c r="AR48" s="831">
        <v>5.8882734770744231E-2</v>
      </c>
      <c r="AS48" s="831">
        <v>0.10197344138343255</v>
      </c>
      <c r="AT48" s="831">
        <v>7.3746312686847975E-4</v>
      </c>
      <c r="AU48" s="831">
        <v>2.949852507473919E-3</v>
      </c>
      <c r="AV48" s="831">
        <v>4.7931812535186129E-2</v>
      </c>
      <c r="AW48" s="831">
        <v>5.0354313213904003E-2</v>
      </c>
      <c r="AX48" s="831">
        <v>0</v>
      </c>
      <c r="AY48" s="831">
        <v>2.1067621414280904</v>
      </c>
      <c r="AZ48" s="831">
        <v>1.8512230578536386</v>
      </c>
      <c r="BA48" s="831">
        <v>6.2868731559068566E-2</v>
      </c>
      <c r="BB48" s="831">
        <v>0.47287398563832317</v>
      </c>
      <c r="BC48" s="831">
        <v>0.38535609546826061</v>
      </c>
      <c r="BD48" s="831">
        <v>0.83662266625372794</v>
      </c>
      <c r="BE48" s="831">
        <v>9.3501578934258076E-2</v>
      </c>
      <c r="BF48" s="831">
        <v>0.25553908357445138</v>
      </c>
      <c r="BG48" s="831">
        <v>3.1342182887416467E-3</v>
      </c>
      <c r="BH48" s="831">
        <v>8.4747006923705404E-2</v>
      </c>
      <c r="BI48" s="831">
        <v>7.3571723873307932E-2</v>
      </c>
      <c r="BJ48" s="831">
        <v>9.1627924064992178E-2</v>
      </c>
      <c r="BK48" s="831">
        <v>2.4582104237042199E-3</v>
      </c>
      <c r="BL48" s="831">
        <v>0.36272549352428191</v>
      </c>
      <c r="BM48" s="831">
        <v>0.26091516336781112</v>
      </c>
      <c r="BN48" s="831">
        <v>0.10181033015647091</v>
      </c>
    </row>
    <row r="49" spans="1:66" ht="18.600000000000001" customHeight="1">
      <c r="A49" s="121"/>
      <c r="B49" s="121" t="s">
        <v>1139</v>
      </c>
      <c r="C49" s="6"/>
      <c r="D49" s="2"/>
      <c r="E49" s="830">
        <v>8.9815550134858295</v>
      </c>
      <c r="F49" s="831">
        <v>6.8715890870934082</v>
      </c>
      <c r="G49" s="831">
        <v>2.1099659263924186</v>
      </c>
      <c r="H49" s="831">
        <v>2.2452193346952094</v>
      </c>
      <c r="I49" s="831">
        <v>2.0050332677000746</v>
      </c>
      <c r="J49" s="831">
        <v>2.964384626470374E-2</v>
      </c>
      <c r="K49" s="831">
        <v>0.34586421210047746</v>
      </c>
      <c r="L49" s="831">
        <v>0.79862062635252495</v>
      </c>
      <c r="M49" s="831">
        <v>0.72618636931025771</v>
      </c>
      <c r="N49" s="831">
        <v>0.10471821367211016</v>
      </c>
      <c r="O49" s="831">
        <v>0.24018606699513445</v>
      </c>
      <c r="P49" s="831">
        <v>7.1943378201913205E-3</v>
      </c>
      <c r="Q49" s="831">
        <v>9.5611378360163174E-2</v>
      </c>
      <c r="R49" s="831">
        <v>7.7078373261766808E-2</v>
      </c>
      <c r="S49" s="831">
        <v>5.9233030465907013E-2</v>
      </c>
      <c r="T49" s="831">
        <v>1.0689470871061287E-3</v>
      </c>
      <c r="U49" s="831">
        <v>2.3068746177649215</v>
      </c>
      <c r="V49" s="831">
        <v>0.93923307673335243</v>
      </c>
      <c r="W49" s="831">
        <v>1.6034206306591932E-3</v>
      </c>
      <c r="X49" s="831">
        <v>0.13989912486650499</v>
      </c>
      <c r="Y49" s="831">
        <v>0.32283491940124809</v>
      </c>
      <c r="Z49" s="831">
        <v>0.43183054103160712</v>
      </c>
      <c r="AA49" s="831">
        <v>4.3065070803333098E-2</v>
      </c>
      <c r="AB49" s="831">
        <v>1.3676415410315701</v>
      </c>
      <c r="AC49" s="831">
        <v>3.7417467028444069E-2</v>
      </c>
      <c r="AD49" s="831">
        <v>0.39422039746121551</v>
      </c>
      <c r="AE49" s="831">
        <v>0.46165327785157945</v>
      </c>
      <c r="AF49" s="831">
        <v>0.45218796731965422</v>
      </c>
      <c r="AG49" s="831">
        <v>2.2162431370676271E-2</v>
      </c>
      <c r="AH49" s="121"/>
      <c r="AI49" s="121" t="s">
        <v>1139</v>
      </c>
      <c r="AJ49" s="6"/>
      <c r="AK49" s="2"/>
      <c r="AL49" s="831">
        <v>1.9568670788961693</v>
      </c>
      <c r="AM49" s="831">
        <v>1.8192166569809236</v>
      </c>
      <c r="AN49" s="831">
        <v>5.6646502445465048E-2</v>
      </c>
      <c r="AO49" s="831">
        <v>0.38188772895489581</v>
      </c>
      <c r="AP49" s="831">
        <v>0.6140918808737611</v>
      </c>
      <c r="AQ49" s="831">
        <v>0.66983747148237516</v>
      </c>
      <c r="AR49" s="831">
        <v>9.6753073224425917E-2</v>
      </c>
      <c r="AS49" s="831">
        <v>0.13765042191524618</v>
      </c>
      <c r="AT49" s="831">
        <v>3.2068412613183864E-3</v>
      </c>
      <c r="AU49" s="831">
        <v>4.8888133069800825E-2</v>
      </c>
      <c r="AV49" s="831">
        <v>4.1684077547820483E-2</v>
      </c>
      <c r="AW49" s="831">
        <v>4.2802422949200329E-2</v>
      </c>
      <c r="AX49" s="831">
        <v>1.0689470871061287E-3</v>
      </c>
      <c r="AY49" s="831">
        <v>2.1740438476686625</v>
      </c>
      <c r="AZ49" s="831">
        <v>1.9119330859310539</v>
      </c>
      <c r="BA49" s="831">
        <v>8.2452936637955235E-2</v>
      </c>
      <c r="BB49" s="831">
        <v>0.3535660684206785</v>
      </c>
      <c r="BC49" s="831">
        <v>0.8987932119505464</v>
      </c>
      <c r="BD49" s="831">
        <v>0.54802337338899298</v>
      </c>
      <c r="BE49" s="831">
        <v>2.9097495532880199E-2</v>
      </c>
      <c r="BF49" s="831">
        <v>0.26211076173760911</v>
      </c>
      <c r="BG49" s="831">
        <v>5.3447354355306436E-4</v>
      </c>
      <c r="BH49" s="831">
        <v>5.8314881268747461E-2</v>
      </c>
      <c r="BI49" s="831">
        <v>0.12976801688942052</v>
      </c>
      <c r="BJ49" s="831">
        <v>7.1873773236995939E-2</v>
      </c>
      <c r="BK49" s="831">
        <v>1.6196167988920729E-3</v>
      </c>
      <c r="BL49" s="831">
        <v>0.29855013446086109</v>
      </c>
      <c r="BM49" s="831">
        <v>0.19617299974800159</v>
      </c>
      <c r="BN49" s="831">
        <v>0.10237713471285953</v>
      </c>
    </row>
    <row r="50" spans="1:66" ht="18.600000000000001" customHeight="1">
      <c r="A50" s="121"/>
      <c r="B50" s="121" t="s">
        <v>1140</v>
      </c>
      <c r="C50" s="6"/>
      <c r="D50" s="2"/>
      <c r="E50" s="830">
        <v>5.1557445763671232</v>
      </c>
      <c r="F50" s="831">
        <v>3.8821644800585018</v>
      </c>
      <c r="G50" s="831">
        <v>1.2735800963086215</v>
      </c>
      <c r="H50" s="831">
        <v>0.76438316782077254</v>
      </c>
      <c r="I50" s="831">
        <v>0.7008947497984277</v>
      </c>
      <c r="J50" s="831">
        <v>5.7033419085393234E-3</v>
      </c>
      <c r="K50" s="831">
        <v>0.11192620913135984</v>
      </c>
      <c r="L50" s="831">
        <v>0.28869150374609281</v>
      </c>
      <c r="M50" s="831">
        <v>0.24047339722327091</v>
      </c>
      <c r="N50" s="831">
        <v>5.4100297789164406E-2</v>
      </c>
      <c r="O50" s="831">
        <v>6.3488418022344922E-2</v>
      </c>
      <c r="P50" s="831">
        <v>3.8026052107360941E-3</v>
      </c>
      <c r="Q50" s="831">
        <v>1.4527803247196084E-2</v>
      </c>
      <c r="R50" s="831">
        <v>3.020212165967346E-2</v>
      </c>
      <c r="S50" s="831">
        <v>1.4326561284218924E-2</v>
      </c>
      <c r="T50" s="831">
        <v>6.2932662052035411E-4</v>
      </c>
      <c r="U50" s="831">
        <v>1.4124883191716571</v>
      </c>
      <c r="V50" s="831">
        <v>0.59549651588566688</v>
      </c>
      <c r="W50" s="831">
        <v>6.2932662052035411E-4</v>
      </c>
      <c r="X50" s="831">
        <v>0.10629852690987823</v>
      </c>
      <c r="Y50" s="831">
        <v>0.23399015772855328</v>
      </c>
      <c r="Z50" s="831">
        <v>0.23931928530112323</v>
      </c>
      <c r="AA50" s="831">
        <v>1.5259219325591527E-2</v>
      </c>
      <c r="AB50" s="831">
        <v>0.81699180328598997</v>
      </c>
      <c r="AC50" s="831">
        <v>1.1979826786160093E-2</v>
      </c>
      <c r="AD50" s="831">
        <v>0.26003155937150707</v>
      </c>
      <c r="AE50" s="831">
        <v>0.36833346474678341</v>
      </c>
      <c r="AF50" s="831">
        <v>0.16264190418088204</v>
      </c>
      <c r="AG50" s="831">
        <v>1.4005048200657228E-2</v>
      </c>
      <c r="AH50" s="121"/>
      <c r="AI50" s="121" t="s">
        <v>1140</v>
      </c>
      <c r="AJ50" s="6"/>
      <c r="AK50" s="2"/>
      <c r="AL50" s="831">
        <v>1.1731538137773074</v>
      </c>
      <c r="AM50" s="831">
        <v>1.1270692588170188</v>
      </c>
      <c r="AN50" s="831">
        <v>2.5173064820814164E-3</v>
      </c>
      <c r="AO50" s="831">
        <v>0.25420633586779295</v>
      </c>
      <c r="AP50" s="831">
        <v>0.5368502192448914</v>
      </c>
      <c r="AQ50" s="831">
        <v>0.32080600265806003</v>
      </c>
      <c r="AR50" s="831">
        <v>1.2689394564193122E-2</v>
      </c>
      <c r="AS50" s="831">
        <v>4.6084554960288321E-2</v>
      </c>
      <c r="AT50" s="831">
        <v>2.5173064820814164E-3</v>
      </c>
      <c r="AU50" s="831">
        <v>3.7759597231221244E-3</v>
      </c>
      <c r="AV50" s="831">
        <v>1.6387733700706824E-2</v>
      </c>
      <c r="AW50" s="831">
        <v>2.0627735964990974E-2</v>
      </c>
      <c r="AX50" s="831">
        <v>2.775819089386984E-3</v>
      </c>
      <c r="AY50" s="831">
        <v>1.4050368435980534</v>
      </c>
      <c r="AZ50" s="831">
        <v>1.1866877100774789</v>
      </c>
      <c r="BA50" s="831">
        <v>1.1096886568141168E-2</v>
      </c>
      <c r="BB50" s="831">
        <v>0.13712820310536628</v>
      </c>
      <c r="BC50" s="831">
        <v>0.55152305542686164</v>
      </c>
      <c r="BD50" s="831">
        <v>0.467367637628051</v>
      </c>
      <c r="BE50" s="831">
        <v>1.9571927349058844E-2</v>
      </c>
      <c r="BF50" s="831">
        <v>0.2183491335205745</v>
      </c>
      <c r="BG50" s="831">
        <v>3.2595549473132322E-3</v>
      </c>
      <c r="BH50" s="831">
        <v>4.3976623469967266E-2</v>
      </c>
      <c r="BI50" s="831">
        <v>0.14062638364447444</v>
      </c>
      <c r="BJ50" s="831">
        <v>3.0486571458819479E-2</v>
      </c>
      <c r="BK50" s="831">
        <v>0</v>
      </c>
      <c r="BL50" s="831">
        <v>0.40068243199933445</v>
      </c>
      <c r="BM50" s="831">
        <v>0.27201624547991099</v>
      </c>
      <c r="BN50" s="831">
        <v>0.12866618651942349</v>
      </c>
    </row>
    <row r="51" spans="1:66" ht="18.600000000000001" customHeight="1">
      <c r="A51" s="121"/>
      <c r="B51" s="661" t="s">
        <v>28</v>
      </c>
      <c r="C51" s="6"/>
      <c r="D51" s="2"/>
      <c r="E51" s="830">
        <v>5.9137438968391161</v>
      </c>
      <c r="F51" s="831">
        <v>4.7646697233090389</v>
      </c>
      <c r="G51" s="831">
        <v>1.149074173530078</v>
      </c>
      <c r="H51" s="831">
        <v>0.53608429457578965</v>
      </c>
      <c r="I51" s="831">
        <v>0.51331706462618065</v>
      </c>
      <c r="J51" s="831">
        <v>6.3616501746955679E-3</v>
      </c>
      <c r="K51" s="831">
        <v>4.3399511174371692E-2</v>
      </c>
      <c r="L51" s="831">
        <v>0.18827225384373425</v>
      </c>
      <c r="M51" s="831">
        <v>0.21753044588057516</v>
      </c>
      <c r="N51" s="831">
        <v>5.7753203552804062E-2</v>
      </c>
      <c r="O51" s="831">
        <v>2.2767229949608944E-2</v>
      </c>
      <c r="P51" s="831">
        <v>0</v>
      </c>
      <c r="Q51" s="831">
        <v>3.6370545983616439E-3</v>
      </c>
      <c r="R51" s="831">
        <v>1.9130175351247298E-2</v>
      </c>
      <c r="S51" s="831">
        <v>0</v>
      </c>
      <c r="T51" s="831">
        <v>0</v>
      </c>
      <c r="U51" s="831">
        <v>0.9790023981585585</v>
      </c>
      <c r="V51" s="831">
        <v>0.42195615307543483</v>
      </c>
      <c r="W51" s="831">
        <v>0</v>
      </c>
      <c r="X51" s="831">
        <v>6.6883082314674894E-2</v>
      </c>
      <c r="Y51" s="831">
        <v>0.17294794804600339</v>
      </c>
      <c r="Z51" s="831">
        <v>0.16249233889176995</v>
      </c>
      <c r="AA51" s="831">
        <v>1.9632783822986586E-2</v>
      </c>
      <c r="AB51" s="831">
        <v>0.55704624508312384</v>
      </c>
      <c r="AC51" s="831">
        <v>0</v>
      </c>
      <c r="AD51" s="831">
        <v>5.5071266269485948E-2</v>
      </c>
      <c r="AE51" s="831">
        <v>0.26641698720214158</v>
      </c>
      <c r="AF51" s="831">
        <v>0.20063844808658204</v>
      </c>
      <c r="AG51" s="831">
        <v>3.4919543524914193E-2</v>
      </c>
      <c r="AH51" s="121"/>
      <c r="AI51" s="661" t="s">
        <v>28</v>
      </c>
      <c r="AJ51" s="6"/>
      <c r="AK51" s="2"/>
      <c r="AL51" s="831">
        <v>0.72727094514293988</v>
      </c>
      <c r="AM51" s="831">
        <v>0.68018369003321222</v>
      </c>
      <c r="AN51" s="831">
        <v>0</v>
      </c>
      <c r="AO51" s="831">
        <v>9.0244456708231294E-2</v>
      </c>
      <c r="AP51" s="831">
        <v>0.28712370830450101</v>
      </c>
      <c r="AQ51" s="831">
        <v>0.29007747963845792</v>
      </c>
      <c r="AR51" s="831">
        <v>1.2738045382021876E-2</v>
      </c>
      <c r="AS51" s="831">
        <v>4.7087255109727701E-2</v>
      </c>
      <c r="AT51" s="831">
        <v>0</v>
      </c>
      <c r="AU51" s="831">
        <v>3.6370545983616439E-3</v>
      </c>
      <c r="AV51" s="831">
        <v>3.8304246103302428E-3</v>
      </c>
      <c r="AW51" s="831">
        <v>3.9619775901035811E-2</v>
      </c>
      <c r="AX51" s="831">
        <v>0</v>
      </c>
      <c r="AY51" s="831">
        <v>3.2328755484641714</v>
      </c>
      <c r="AZ51" s="831">
        <v>2.7880343442273943</v>
      </c>
      <c r="BA51" s="831">
        <v>5.1880434737906225E-2</v>
      </c>
      <c r="BB51" s="831">
        <v>0.38555879175454966</v>
      </c>
      <c r="BC51" s="831">
        <v>0.88349519217617967</v>
      </c>
      <c r="BD51" s="831">
        <v>1.4026780038287832</v>
      </c>
      <c r="BE51" s="831">
        <v>6.4421921729975684E-2</v>
      </c>
      <c r="BF51" s="831">
        <v>0.44484120423677687</v>
      </c>
      <c r="BG51" s="831">
        <v>0</v>
      </c>
      <c r="BH51" s="831">
        <v>2.9651544700129488E-2</v>
      </c>
      <c r="BI51" s="831">
        <v>0.18547175666761312</v>
      </c>
      <c r="BJ51" s="831">
        <v>0.22971790286903424</v>
      </c>
      <c r="BK51" s="831">
        <v>0</v>
      </c>
      <c r="BL51" s="831">
        <v>0.43851071049765566</v>
      </c>
      <c r="BM51" s="831">
        <v>0.36117847134681469</v>
      </c>
      <c r="BN51" s="831">
        <v>7.7332239150841003E-2</v>
      </c>
    </row>
    <row r="52" spans="1:66" ht="18.600000000000001" customHeight="1">
      <c r="A52" s="1049" t="s">
        <v>29</v>
      </c>
      <c r="B52" s="1049"/>
      <c r="C52" s="6"/>
      <c r="D52" s="2"/>
      <c r="E52" s="830">
        <v>4.3745029682534851</v>
      </c>
      <c r="F52" s="831">
        <v>3.3874425963032522</v>
      </c>
      <c r="G52" s="831">
        <v>0.98706037195023455</v>
      </c>
      <c r="H52" s="831">
        <v>0.27691453664826365</v>
      </c>
      <c r="I52" s="831">
        <v>0.23233398654441717</v>
      </c>
      <c r="J52" s="831">
        <v>0</v>
      </c>
      <c r="K52" s="831">
        <v>3.9349649749151616E-2</v>
      </c>
      <c r="L52" s="831">
        <v>0.10001599074031924</v>
      </c>
      <c r="M52" s="831">
        <v>7.5974486328154262E-2</v>
      </c>
      <c r="N52" s="831">
        <v>1.6993859726792068E-2</v>
      </c>
      <c r="O52" s="831">
        <v>4.458055010384649E-2</v>
      </c>
      <c r="P52" s="831">
        <v>0</v>
      </c>
      <c r="Q52" s="831">
        <v>3.5197172086603397E-2</v>
      </c>
      <c r="R52" s="831">
        <v>9.3833780172430919E-3</v>
      </c>
      <c r="S52" s="831">
        <v>0</v>
      </c>
      <c r="T52" s="831">
        <v>0</v>
      </c>
      <c r="U52" s="831">
        <v>1.5791821397541455</v>
      </c>
      <c r="V52" s="831">
        <v>0.81949650880870761</v>
      </c>
      <c r="W52" s="831">
        <v>0</v>
      </c>
      <c r="X52" s="831">
        <v>9.2558531350087819E-2</v>
      </c>
      <c r="Y52" s="831">
        <v>0.29329398567884524</v>
      </c>
      <c r="Z52" s="831">
        <v>0.42694157891031514</v>
      </c>
      <c r="AA52" s="831">
        <v>6.7024128694593513E-3</v>
      </c>
      <c r="AB52" s="831">
        <v>0.75968563094543728</v>
      </c>
      <c r="AC52" s="831">
        <v>6.0045433425480806E-2</v>
      </c>
      <c r="AD52" s="831">
        <v>0.34320286281971979</v>
      </c>
      <c r="AE52" s="831">
        <v>0.28682002942624696</v>
      </c>
      <c r="AF52" s="831">
        <v>6.961730527398978E-2</v>
      </c>
      <c r="AG52" s="831">
        <v>0</v>
      </c>
      <c r="AH52" s="1049" t="s">
        <v>29</v>
      </c>
      <c r="AI52" s="1049"/>
      <c r="AJ52" s="6"/>
      <c r="AK52" s="2"/>
      <c r="AL52" s="831">
        <v>0.93931692945273537</v>
      </c>
      <c r="AM52" s="831">
        <v>0.89473637934888883</v>
      </c>
      <c r="AN52" s="831">
        <v>0</v>
      </c>
      <c r="AO52" s="831">
        <v>0.27119044784709756</v>
      </c>
      <c r="AP52" s="831">
        <v>0.30337494632522982</v>
      </c>
      <c r="AQ52" s="831">
        <v>0.3201709851765614</v>
      </c>
      <c r="AR52" s="831">
        <v>0</v>
      </c>
      <c r="AS52" s="831">
        <v>4.458055010384649E-2</v>
      </c>
      <c r="AT52" s="831">
        <v>0</v>
      </c>
      <c r="AU52" s="831">
        <v>2.6809651477837405E-3</v>
      </c>
      <c r="AV52" s="831">
        <v>6.7024128694593513E-3</v>
      </c>
      <c r="AW52" s="831">
        <v>3.5197172086603397E-2</v>
      </c>
      <c r="AX52" s="831">
        <v>0</v>
      </c>
      <c r="AY52" s="831">
        <v>1.4664888262016618</v>
      </c>
      <c r="AZ52" s="831">
        <v>1.384575453502898</v>
      </c>
      <c r="BA52" s="831">
        <v>5.5304410694981453E-2</v>
      </c>
      <c r="BB52" s="831">
        <v>0.42673866703259034</v>
      </c>
      <c r="BC52" s="831">
        <v>0.37764173169852816</v>
      </c>
      <c r="BD52" s="831">
        <v>0.49094677264557918</v>
      </c>
      <c r="BE52" s="831">
        <v>3.3943871431218901E-2</v>
      </c>
      <c r="BF52" s="831">
        <v>8.1913372698763823E-2</v>
      </c>
      <c r="BG52" s="831">
        <v>0</v>
      </c>
      <c r="BH52" s="831">
        <v>0</v>
      </c>
      <c r="BI52" s="831">
        <v>1.6085790886702443E-2</v>
      </c>
      <c r="BJ52" s="831">
        <v>6.5827581812061386E-2</v>
      </c>
      <c r="BK52" s="831">
        <v>0</v>
      </c>
      <c r="BL52" s="831">
        <v>0.11260053619668069</v>
      </c>
      <c r="BM52" s="831">
        <v>5.6300268098340343E-2</v>
      </c>
      <c r="BN52" s="831">
        <v>5.6300268098340343E-2</v>
      </c>
    </row>
    <row r="53" spans="1:66" ht="18.600000000000001" customHeight="1">
      <c r="A53" s="1045" t="s">
        <v>152</v>
      </c>
      <c r="B53" s="1045"/>
      <c r="C53" s="1045"/>
      <c r="D53" s="2"/>
      <c r="E53" s="830"/>
      <c r="F53" s="831"/>
      <c r="G53" s="831"/>
      <c r="H53" s="831"/>
      <c r="I53" s="831"/>
      <c r="J53" s="831"/>
      <c r="K53" s="831"/>
      <c r="L53" s="831"/>
      <c r="M53" s="831"/>
      <c r="N53" s="831"/>
      <c r="O53" s="831"/>
      <c r="P53" s="831"/>
      <c r="Q53" s="831"/>
      <c r="R53" s="831"/>
      <c r="S53" s="831"/>
      <c r="T53" s="831"/>
      <c r="U53" s="831"/>
      <c r="V53" s="831"/>
      <c r="W53" s="831"/>
      <c r="X53" s="831"/>
      <c r="Y53" s="831"/>
      <c r="Z53" s="831"/>
      <c r="AA53" s="831"/>
      <c r="AB53" s="831"/>
      <c r="AC53" s="831"/>
      <c r="AD53" s="831"/>
      <c r="AE53" s="831"/>
      <c r="AF53" s="831"/>
      <c r="AG53" s="831"/>
      <c r="AH53" s="1045" t="s">
        <v>152</v>
      </c>
      <c r="AI53" s="1045"/>
      <c r="AJ53" s="1045"/>
      <c r="AK53" s="2"/>
      <c r="AL53" s="831"/>
      <c r="AM53" s="831"/>
      <c r="AN53" s="831"/>
      <c r="AO53" s="831"/>
      <c r="AP53" s="831"/>
      <c r="AQ53" s="831"/>
      <c r="AR53" s="831"/>
      <c r="AS53" s="831"/>
      <c r="AT53" s="831"/>
      <c r="AU53" s="831"/>
      <c r="AV53" s="831"/>
      <c r="AW53" s="831"/>
      <c r="AX53" s="831"/>
      <c r="AY53" s="831"/>
      <c r="AZ53" s="831"/>
      <c r="BA53" s="831"/>
      <c r="BB53" s="831"/>
      <c r="BC53" s="831"/>
      <c r="BD53" s="831"/>
      <c r="BE53" s="831"/>
      <c r="BF53" s="831"/>
      <c r="BG53" s="831"/>
      <c r="BH53" s="831"/>
      <c r="BI53" s="831"/>
      <c r="BJ53" s="831"/>
      <c r="BK53" s="831"/>
      <c r="BL53" s="831"/>
      <c r="BM53" s="831"/>
      <c r="BN53" s="831"/>
    </row>
    <row r="54" spans="1:66" ht="18.600000000000001" customHeight="1">
      <c r="A54" s="1049" t="s">
        <v>30</v>
      </c>
      <c r="B54" s="1049" t="s">
        <v>30</v>
      </c>
      <c r="C54" s="647"/>
      <c r="D54" s="2"/>
      <c r="E54" s="830">
        <v>11.535923131549856</v>
      </c>
      <c r="F54" s="831">
        <v>8.8893498348528279</v>
      </c>
      <c r="G54" s="831">
        <v>2.6465732966970283</v>
      </c>
      <c r="H54" s="831">
        <v>3.0899348393200912</v>
      </c>
      <c r="I54" s="831">
        <v>2.6623146294788964</v>
      </c>
      <c r="J54" s="831">
        <v>4.7661656995249692E-2</v>
      </c>
      <c r="K54" s="831">
        <v>0.50970722959826431</v>
      </c>
      <c r="L54" s="831">
        <v>0.95792584497943467</v>
      </c>
      <c r="M54" s="831">
        <v>1.0203788874446602</v>
      </c>
      <c r="N54" s="831">
        <v>0.12664101046128745</v>
      </c>
      <c r="O54" s="831">
        <v>0.4276202098411947</v>
      </c>
      <c r="P54" s="831">
        <v>1.8528774432170457E-2</v>
      </c>
      <c r="Q54" s="831">
        <v>0.12689943654079344</v>
      </c>
      <c r="R54" s="831">
        <v>0.17140546700035778</v>
      </c>
      <c r="S54" s="831">
        <v>0.1055848078210283</v>
      </c>
      <c r="T54" s="831">
        <v>5.2017240468449277E-3</v>
      </c>
      <c r="U54" s="831">
        <v>2.9234987042420593</v>
      </c>
      <c r="V54" s="831">
        <v>1.3522861555480035</v>
      </c>
      <c r="W54" s="831">
        <v>2.2428933266694706E-2</v>
      </c>
      <c r="X54" s="831">
        <v>0.23225937359976534</v>
      </c>
      <c r="Y54" s="831">
        <v>0.44921732251490026</v>
      </c>
      <c r="Z54" s="831">
        <v>0.59382251642593931</v>
      </c>
      <c r="AA54" s="831">
        <v>5.4558009740704551E-2</v>
      </c>
      <c r="AB54" s="831">
        <v>1.5712125486940511</v>
      </c>
      <c r="AC54" s="831">
        <v>4.7843703325753606E-2</v>
      </c>
      <c r="AD54" s="831">
        <v>0.44545007315865126</v>
      </c>
      <c r="AE54" s="831">
        <v>0.61455123544860646</v>
      </c>
      <c r="AF54" s="831">
        <v>0.45123817772678909</v>
      </c>
      <c r="AG54" s="831">
        <v>1.2129359034250964E-2</v>
      </c>
      <c r="AH54" s="1049" t="s">
        <v>30</v>
      </c>
      <c r="AI54" s="1049" t="s">
        <v>30</v>
      </c>
      <c r="AJ54" s="647"/>
      <c r="AK54" s="2"/>
      <c r="AL54" s="831">
        <v>2.3989509369256412</v>
      </c>
      <c r="AM54" s="831">
        <v>2.2632189195233372</v>
      </c>
      <c r="AN54" s="831">
        <v>3.5858843959081704E-2</v>
      </c>
      <c r="AO54" s="831">
        <v>0.4307237674077653</v>
      </c>
      <c r="AP54" s="831">
        <v>0.87137439407300066</v>
      </c>
      <c r="AQ54" s="831">
        <v>0.84661788324455856</v>
      </c>
      <c r="AR54" s="831">
        <v>7.864403083893011E-2</v>
      </c>
      <c r="AS54" s="831">
        <v>0.13573201740230439</v>
      </c>
      <c r="AT54" s="831">
        <v>1.8521613971270261E-3</v>
      </c>
      <c r="AU54" s="831">
        <v>2.3423406272025611E-2</v>
      </c>
      <c r="AV54" s="831">
        <v>6.6671590112902149E-2</v>
      </c>
      <c r="AW54" s="831">
        <v>4.322921120111152E-2</v>
      </c>
      <c r="AX54" s="831">
        <v>5.5564841913810785E-4</v>
      </c>
      <c r="AY54" s="831">
        <v>2.8385453435258929</v>
      </c>
      <c r="AZ54" s="831">
        <v>2.4106836464346504</v>
      </c>
      <c r="BA54" s="831">
        <v>6.6976302782326816E-2</v>
      </c>
      <c r="BB54" s="831">
        <v>0.52871287041926229</v>
      </c>
      <c r="BC54" s="831">
        <v>0.80211712507331023</v>
      </c>
      <c r="BD54" s="831">
        <v>0.95122785811315391</v>
      </c>
      <c r="BE54" s="831">
        <v>6.1649490046596464E-2</v>
      </c>
      <c r="BF54" s="831">
        <v>0.427861697091243</v>
      </c>
      <c r="BG54" s="831">
        <v>8.7510897830245151E-3</v>
      </c>
      <c r="BH54" s="831">
        <v>7.8236226009198787E-2</v>
      </c>
      <c r="BI54" s="831">
        <v>0.16392833263436427</v>
      </c>
      <c r="BJ54" s="831">
        <v>0.17089272428004079</v>
      </c>
      <c r="BK54" s="831">
        <v>6.0533243846146809E-3</v>
      </c>
      <c r="BL54" s="831">
        <v>0.2849933075361748</v>
      </c>
      <c r="BM54" s="831">
        <v>0.20084648386794107</v>
      </c>
      <c r="BN54" s="831">
        <v>8.4146823668233575E-2</v>
      </c>
    </row>
    <row r="55" spans="1:66" ht="18.600000000000001" customHeight="1">
      <c r="A55" s="661"/>
      <c r="B55" s="661" t="s">
        <v>31</v>
      </c>
      <c r="C55" s="661"/>
      <c r="D55" s="122"/>
      <c r="E55" s="830">
        <v>8.469633215207395</v>
      </c>
      <c r="F55" s="831">
        <v>6.511697011768085</v>
      </c>
      <c r="G55" s="831">
        <v>1.9579362034393142</v>
      </c>
      <c r="H55" s="831">
        <v>1.7514316369297489</v>
      </c>
      <c r="I55" s="831">
        <v>1.5444100209936567</v>
      </c>
      <c r="J55" s="831">
        <v>1.5570083147753402E-2</v>
      </c>
      <c r="K55" s="831">
        <v>0.22980606929224467</v>
      </c>
      <c r="L55" s="831">
        <v>0.64422051831189231</v>
      </c>
      <c r="M55" s="831">
        <v>0.55638253912018099</v>
      </c>
      <c r="N55" s="831">
        <v>9.8430811121585443E-2</v>
      </c>
      <c r="O55" s="831">
        <v>0.20702161593609311</v>
      </c>
      <c r="P55" s="831">
        <v>8.4806617845327326E-3</v>
      </c>
      <c r="Q55" s="831">
        <v>4.6344209903021322E-2</v>
      </c>
      <c r="R55" s="831">
        <v>0.10328819644708676</v>
      </c>
      <c r="S55" s="831">
        <v>4.7871034321341023E-2</v>
      </c>
      <c r="T55" s="831">
        <v>1.0375134801113098E-3</v>
      </c>
      <c r="U55" s="831">
        <v>2.0733449072759886</v>
      </c>
      <c r="V55" s="831">
        <v>0.90991198432048059</v>
      </c>
      <c r="W55" s="831">
        <v>1.2104331883654123E-2</v>
      </c>
      <c r="X55" s="831">
        <v>0.16692196673866153</v>
      </c>
      <c r="Y55" s="831">
        <v>0.3203228360894575</v>
      </c>
      <c r="Z55" s="831">
        <v>0.36838647790866075</v>
      </c>
      <c r="AA55" s="831">
        <v>4.217637170004699E-2</v>
      </c>
      <c r="AB55" s="831">
        <v>1.1634329229555078</v>
      </c>
      <c r="AC55" s="831">
        <v>3.7799173473299981E-2</v>
      </c>
      <c r="AD55" s="831">
        <v>0.32749761368319941</v>
      </c>
      <c r="AE55" s="831">
        <v>0.46251193539096974</v>
      </c>
      <c r="AF55" s="831">
        <v>0.32942291060850781</v>
      </c>
      <c r="AG55" s="831">
        <v>6.2012897995315456E-3</v>
      </c>
      <c r="AH55" s="661"/>
      <c r="AI55" s="661" t="s">
        <v>31</v>
      </c>
      <c r="AJ55" s="661"/>
      <c r="AK55" s="122"/>
      <c r="AL55" s="831">
        <v>1.7524960537013909</v>
      </c>
      <c r="AM55" s="831">
        <v>1.6467381355547586</v>
      </c>
      <c r="AN55" s="831">
        <v>2.3768359493950311E-2</v>
      </c>
      <c r="AO55" s="831">
        <v>0.2574028042746816</v>
      </c>
      <c r="AP55" s="831">
        <v>0.69172814076002964</v>
      </c>
      <c r="AQ55" s="831">
        <v>0.63186408220506385</v>
      </c>
      <c r="AR55" s="831">
        <v>4.1974748821033754E-2</v>
      </c>
      <c r="AS55" s="831">
        <v>0.10575791814663196</v>
      </c>
      <c r="AT55" s="831">
        <v>1.602496068311925E-3</v>
      </c>
      <c r="AU55" s="831">
        <v>1.6929853263710552E-2</v>
      </c>
      <c r="AV55" s="831">
        <v>5.4881599925648596E-2</v>
      </c>
      <c r="AW55" s="831">
        <v>3.2343968888960919E-2</v>
      </c>
      <c r="AX55" s="831">
        <v>0</v>
      </c>
      <c r="AY55" s="831">
        <v>2.6163526142696267</v>
      </c>
      <c r="AZ55" s="831">
        <v>2.2180349969320541</v>
      </c>
      <c r="BA55" s="831">
        <v>5.5485376729359763E-2</v>
      </c>
      <c r="BB55" s="831">
        <v>0.41136427768141992</v>
      </c>
      <c r="BC55" s="831">
        <v>0.74591273691254634</v>
      </c>
      <c r="BD55" s="831">
        <v>0.9415584382371267</v>
      </c>
      <c r="BE55" s="831">
        <v>6.3714167371602529E-2</v>
      </c>
      <c r="BF55" s="831">
        <v>0.39831761733757148</v>
      </c>
      <c r="BG55" s="831">
        <v>9.4274809290792582E-3</v>
      </c>
      <c r="BH55" s="831">
        <v>8.6946289237933475E-2</v>
      </c>
      <c r="BI55" s="831">
        <v>0.14088557971093238</v>
      </c>
      <c r="BJ55" s="831">
        <v>0.15829031970485302</v>
      </c>
      <c r="BK55" s="831">
        <v>2.7679477547731964E-3</v>
      </c>
      <c r="BL55" s="831">
        <v>0.27600800303064832</v>
      </c>
      <c r="BM55" s="831">
        <v>0.19260187396713829</v>
      </c>
      <c r="BN55" s="831">
        <v>8.3406129063510068E-2</v>
      </c>
    </row>
    <row r="56" spans="1:66" ht="18.600000000000001" customHeight="1">
      <c r="A56" s="661"/>
      <c r="B56" s="661" t="s">
        <v>32</v>
      </c>
      <c r="C56" s="661"/>
      <c r="D56" s="122"/>
      <c r="E56" s="830">
        <v>16.428166967396884</v>
      </c>
      <c r="F56" s="831">
        <v>12.64299386772011</v>
      </c>
      <c r="G56" s="831">
        <v>3.7851730996767663</v>
      </c>
      <c r="H56" s="831">
        <v>4.7299464277251957</v>
      </c>
      <c r="I56" s="831">
        <v>4.0016929040941784</v>
      </c>
      <c r="J56" s="831">
        <v>7.8846733038914082E-2</v>
      </c>
      <c r="K56" s="831">
        <v>0.8264567549339541</v>
      </c>
      <c r="L56" s="831">
        <v>1.2752657819774544</v>
      </c>
      <c r="M56" s="831">
        <v>1.6444367538558238</v>
      </c>
      <c r="N56" s="831">
        <v>0.17668688028803239</v>
      </c>
      <c r="O56" s="831">
        <v>0.72825352363101814</v>
      </c>
      <c r="P56" s="831">
        <v>3.5809056863280217E-2</v>
      </c>
      <c r="Q56" s="831">
        <v>0.23645865917375425</v>
      </c>
      <c r="R56" s="831">
        <v>0.23973996460209082</v>
      </c>
      <c r="S56" s="831">
        <v>0.2031514863777083</v>
      </c>
      <c r="T56" s="831">
        <v>1.3094356614184557E-2</v>
      </c>
      <c r="U56" s="831">
        <v>4.2121523582901386</v>
      </c>
      <c r="V56" s="831">
        <v>1.9516583861182457</v>
      </c>
      <c r="W56" s="831">
        <v>4.3232782502114264E-2</v>
      </c>
      <c r="X56" s="831">
        <v>0.34698713863573477</v>
      </c>
      <c r="Y56" s="831">
        <v>0.67074263634121878</v>
      </c>
      <c r="Z56" s="831">
        <v>0.84376280385594493</v>
      </c>
      <c r="AA56" s="831">
        <v>4.6933024783232372E-2</v>
      </c>
      <c r="AB56" s="831">
        <v>2.2604939721718966</v>
      </c>
      <c r="AC56" s="831">
        <v>7.8075782805053909E-2</v>
      </c>
      <c r="AD56" s="831">
        <v>0.64934345151380146</v>
      </c>
      <c r="AE56" s="831">
        <v>0.89692410311703907</v>
      </c>
      <c r="AF56" s="831">
        <v>0.62732425770889688</v>
      </c>
      <c r="AG56" s="831">
        <v>8.8263770271045459E-3</v>
      </c>
      <c r="AH56" s="661"/>
      <c r="AI56" s="661" t="s">
        <v>32</v>
      </c>
      <c r="AJ56" s="661"/>
      <c r="AK56" s="122"/>
      <c r="AL56" s="831">
        <v>3.6350945460661168</v>
      </c>
      <c r="AM56" s="831">
        <v>3.4628256819085532</v>
      </c>
      <c r="AN56" s="831">
        <v>5.9136929599404517E-2</v>
      </c>
      <c r="AO56" s="831">
        <v>0.64815382567405033</v>
      </c>
      <c r="AP56" s="831">
        <v>1.0760524081013101</v>
      </c>
      <c r="AQ56" s="831">
        <v>1.4599174570987057</v>
      </c>
      <c r="AR56" s="831">
        <v>0.21956506143508245</v>
      </c>
      <c r="AS56" s="831">
        <v>0.17226886415756376</v>
      </c>
      <c r="AT56" s="831">
        <v>3.7412447469098733E-3</v>
      </c>
      <c r="AU56" s="831">
        <v>4.6837758796585173E-2</v>
      </c>
      <c r="AV56" s="831">
        <v>6.3027114972160847E-2</v>
      </c>
      <c r="AW56" s="831">
        <v>5.5856812081725452E-2</v>
      </c>
      <c r="AX56" s="831">
        <v>2.8059335601824048E-3</v>
      </c>
      <c r="AY56" s="831">
        <v>3.5106155287211416</v>
      </c>
      <c r="AZ56" s="831">
        <v>2.9618513698872051</v>
      </c>
      <c r="BA56" s="831">
        <v>8.5118254515312144E-2</v>
      </c>
      <c r="BB56" s="831">
        <v>0.63775657938993824</v>
      </c>
      <c r="BC56" s="831">
        <v>1.0100176727918804</v>
      </c>
      <c r="BD56" s="831">
        <v>1.1657575291708542</v>
      </c>
      <c r="BE56" s="831">
        <v>6.3201334019220456E-2</v>
      </c>
      <c r="BF56" s="831">
        <v>0.54876415883393692</v>
      </c>
      <c r="BG56" s="831">
        <v>7.4357239344833726E-3</v>
      </c>
      <c r="BH56" s="831">
        <v>3.8383008978560632E-2</v>
      </c>
      <c r="BI56" s="831">
        <v>0.25109654255675473</v>
      </c>
      <c r="BJ56" s="831">
        <v>0.23489259668862725</v>
      </c>
      <c r="BK56" s="831">
        <v>1.6956286675510877E-2</v>
      </c>
      <c r="BL56" s="831">
        <v>0.34035810659428489</v>
      </c>
      <c r="BM56" s="831">
        <v>0.26496552571193271</v>
      </c>
      <c r="BN56" s="831">
        <v>7.5392580882352178E-2</v>
      </c>
    </row>
    <row r="57" spans="1:66" ht="18.600000000000001" customHeight="1">
      <c r="A57" s="661"/>
      <c r="B57" s="661" t="s">
        <v>33</v>
      </c>
      <c r="C57" s="661"/>
      <c r="D57" s="122"/>
      <c r="E57" s="830">
        <v>22.205658120270332</v>
      </c>
      <c r="F57" s="831">
        <v>17.235638961957484</v>
      </c>
      <c r="G57" s="831">
        <v>4.9700191583128426</v>
      </c>
      <c r="H57" s="831">
        <v>8.652011434877716</v>
      </c>
      <c r="I57" s="831">
        <v>7.3630884557812699</v>
      </c>
      <c r="J57" s="831">
        <v>0.19586519259194804</v>
      </c>
      <c r="K57" s="831">
        <v>1.7206444824000362</v>
      </c>
      <c r="L57" s="831">
        <v>2.3838548236048811</v>
      </c>
      <c r="M57" s="831">
        <v>2.8471132517315842</v>
      </c>
      <c r="N57" s="831">
        <v>0.21561070545281805</v>
      </c>
      <c r="O57" s="831">
        <v>1.2889229790964518</v>
      </c>
      <c r="P57" s="831">
        <v>5.1214143350567613E-2</v>
      </c>
      <c r="Q57" s="831">
        <v>0.44182360176652141</v>
      </c>
      <c r="R57" s="831">
        <v>0.48207247538733544</v>
      </c>
      <c r="S57" s="831">
        <v>0.29639994985283419</v>
      </c>
      <c r="T57" s="831">
        <v>1.741280873919299E-2</v>
      </c>
      <c r="U57" s="831">
        <v>6.005446864311148</v>
      </c>
      <c r="V57" s="831">
        <v>3.0858724023750228</v>
      </c>
      <c r="W57" s="831">
        <v>5.0450317127766119E-2</v>
      </c>
      <c r="X57" s="831">
        <v>0.44048066395884344</v>
      </c>
      <c r="Y57" s="831">
        <v>0.86875471320378495</v>
      </c>
      <c r="Z57" s="831">
        <v>1.5785705994983805</v>
      </c>
      <c r="AA57" s="831">
        <v>0.14761610858624777</v>
      </c>
      <c r="AB57" s="831">
        <v>2.9195744619361257</v>
      </c>
      <c r="AC57" s="831">
        <v>5.6866439142618352E-2</v>
      </c>
      <c r="AD57" s="831">
        <v>0.82723021685735587</v>
      </c>
      <c r="AE57" s="831">
        <v>1.0709660791803004</v>
      </c>
      <c r="AF57" s="831">
        <v>0.9084627243875697</v>
      </c>
      <c r="AG57" s="831">
        <v>5.6049002368281836E-2</v>
      </c>
      <c r="AH57" s="661"/>
      <c r="AI57" s="661" t="s">
        <v>33</v>
      </c>
      <c r="AJ57" s="661"/>
      <c r="AK57" s="122"/>
      <c r="AL57" s="831">
        <v>4.274738895204945</v>
      </c>
      <c r="AM57" s="831">
        <v>4.0141059072140761</v>
      </c>
      <c r="AN57" s="831">
        <v>7.0651395221117561E-2</v>
      </c>
      <c r="AO57" s="831">
        <v>1.1417008499739369</v>
      </c>
      <c r="AP57" s="831">
        <v>1.6460565859526164</v>
      </c>
      <c r="AQ57" s="831">
        <v>1.0998807493650209</v>
      </c>
      <c r="AR57" s="831">
        <v>5.5816326701383943E-2</v>
      </c>
      <c r="AS57" s="831">
        <v>0.26063298799086915</v>
      </c>
      <c r="AT57" s="831">
        <v>0</v>
      </c>
      <c r="AU57" s="831">
        <v>2.2192795451912634E-2</v>
      </c>
      <c r="AV57" s="831">
        <v>0.14868273518038885</v>
      </c>
      <c r="AW57" s="831">
        <v>8.9757457358567633E-2</v>
      </c>
      <c r="AX57" s="831">
        <v>0</v>
      </c>
      <c r="AY57" s="831">
        <v>3.0320876936636743</v>
      </c>
      <c r="AZ57" s="831">
        <v>2.6360584772442825</v>
      </c>
      <c r="BA57" s="831">
        <v>0.10731111499045294</v>
      </c>
      <c r="BB57" s="831">
        <v>1.0797536622461905</v>
      </c>
      <c r="BC57" s="831">
        <v>0.78190224578221812</v>
      </c>
      <c r="BD57" s="831">
        <v>0.62147140047572347</v>
      </c>
      <c r="BE57" s="831">
        <v>4.5620053749697652E-2</v>
      </c>
      <c r="BF57" s="831">
        <v>0.39602921641939143</v>
      </c>
      <c r="BG57" s="831">
        <v>6.8285524467423479E-3</v>
      </c>
      <c r="BH57" s="831">
        <v>9.5303713137969273E-2</v>
      </c>
      <c r="BI57" s="831">
        <v>0.15211274403398914</v>
      </c>
      <c r="BJ57" s="831">
        <v>0.13463160534587826</v>
      </c>
      <c r="BK57" s="831">
        <v>7.1526014548123637E-3</v>
      </c>
      <c r="BL57" s="831">
        <v>0.24137323221284296</v>
      </c>
      <c r="BM57" s="831">
        <v>0.13651371934283918</v>
      </c>
      <c r="BN57" s="831">
        <v>0.10485951287000377</v>
      </c>
    </row>
    <row r="58" spans="1:66" ht="18.600000000000001" customHeight="1" thickBot="1">
      <c r="A58" s="1050" t="s">
        <v>34</v>
      </c>
      <c r="B58" s="1050"/>
      <c r="C58" s="662"/>
      <c r="D58" s="124"/>
      <c r="E58" s="832">
        <v>6.8358194008956081</v>
      </c>
      <c r="F58" s="827">
        <v>5.2902921188758754</v>
      </c>
      <c r="G58" s="827">
        <v>1.5455272820197432</v>
      </c>
      <c r="H58" s="827">
        <v>1.8889265211276276</v>
      </c>
      <c r="I58" s="827">
        <v>1.6997216855525685</v>
      </c>
      <c r="J58" s="827">
        <v>3.031418954645336E-2</v>
      </c>
      <c r="K58" s="827">
        <v>0.34077457876164913</v>
      </c>
      <c r="L58" s="827">
        <v>0.62294400272109063</v>
      </c>
      <c r="M58" s="827">
        <v>0.6416279294660181</v>
      </c>
      <c r="N58" s="827">
        <v>6.4060985057354441E-2</v>
      </c>
      <c r="O58" s="827">
        <v>0.18920483557506251</v>
      </c>
      <c r="P58" s="827">
        <v>4.5564465268933966E-3</v>
      </c>
      <c r="Q58" s="827">
        <v>6.2190051294259648E-2</v>
      </c>
      <c r="R58" s="827">
        <v>7.1017835489100178E-2</v>
      </c>
      <c r="S58" s="827">
        <v>4.9205379504109012E-2</v>
      </c>
      <c r="T58" s="827">
        <v>2.2351227607002658E-3</v>
      </c>
      <c r="U58" s="827">
        <v>2.098335338329298</v>
      </c>
      <c r="V58" s="827">
        <v>1.0613014069924742</v>
      </c>
      <c r="W58" s="827">
        <v>1.7681368004314354E-2</v>
      </c>
      <c r="X58" s="827">
        <v>0.20864152409460593</v>
      </c>
      <c r="Y58" s="827">
        <v>0.35397470547644522</v>
      </c>
      <c r="Z58" s="827">
        <v>0.44178078847624092</v>
      </c>
      <c r="AA58" s="827">
        <v>3.9223020940867631E-2</v>
      </c>
      <c r="AB58" s="827">
        <v>1.0370339313368206</v>
      </c>
      <c r="AC58" s="827">
        <v>3.2528971583604536E-2</v>
      </c>
      <c r="AD58" s="827">
        <v>0.26106111268847398</v>
      </c>
      <c r="AE58" s="827">
        <v>0.38808341995466999</v>
      </c>
      <c r="AF58" s="827">
        <v>0.33871012076976637</v>
      </c>
      <c r="AG58" s="827">
        <v>1.665030634030534E-2</v>
      </c>
      <c r="AH58" s="1050" t="s">
        <v>34</v>
      </c>
      <c r="AI58" s="1050"/>
      <c r="AJ58" s="662"/>
      <c r="AK58" s="124"/>
      <c r="AL58" s="827">
        <v>1.0828913155448709</v>
      </c>
      <c r="AM58" s="827">
        <v>1.0155660354646197</v>
      </c>
      <c r="AN58" s="827">
        <v>1.5948802496253547E-2</v>
      </c>
      <c r="AO58" s="827">
        <v>0.19174933330568386</v>
      </c>
      <c r="AP58" s="827">
        <v>0.4073556318195557</v>
      </c>
      <c r="AQ58" s="827">
        <v>0.37763721443576898</v>
      </c>
      <c r="AR58" s="827">
        <v>2.2875053407357893E-2</v>
      </c>
      <c r="AS58" s="827">
        <v>6.7325280080250904E-2</v>
      </c>
      <c r="AT58" s="827">
        <v>7.9302907749769392E-4</v>
      </c>
      <c r="AU58" s="827">
        <v>1.7585628540692917E-2</v>
      </c>
      <c r="AV58" s="827">
        <v>2.5726118018511594E-2</v>
      </c>
      <c r="AW58" s="827">
        <v>2.2275235935142482E-2</v>
      </c>
      <c r="AX58" s="827">
        <v>9.4526850840622053E-4</v>
      </c>
      <c r="AY58" s="827">
        <v>1.4728512685683637</v>
      </c>
      <c r="AZ58" s="827">
        <v>1.2907475955150594</v>
      </c>
      <c r="BA58" s="827">
        <v>4.2355497596539657E-2</v>
      </c>
      <c r="BB58" s="827">
        <v>0.20292797787257261</v>
      </c>
      <c r="BC58" s="827">
        <v>0.49975387999455695</v>
      </c>
      <c r="BD58" s="827">
        <v>0.52204588741591085</v>
      </c>
      <c r="BE58" s="827">
        <v>2.3664352635479106E-2</v>
      </c>
      <c r="BF58" s="827">
        <v>0.18210367305330355</v>
      </c>
      <c r="BG58" s="827">
        <v>7.2584860595369528E-4</v>
      </c>
      <c r="BH58" s="827">
        <v>2.9288597748296695E-2</v>
      </c>
      <c r="BI58" s="827">
        <v>7.2892061839836236E-2</v>
      </c>
      <c r="BJ58" s="827">
        <v>7.03561694979144E-2</v>
      </c>
      <c r="BK58" s="827">
        <v>8.8409953613025095E-3</v>
      </c>
      <c r="BL58" s="827">
        <v>0.29281495732546181</v>
      </c>
      <c r="BM58" s="827">
        <v>0.22295539535115616</v>
      </c>
      <c r="BN58" s="827">
        <v>6.9859561974305651E-2</v>
      </c>
    </row>
    <row r="59" spans="1:66" ht="27.75" customHeight="1">
      <c r="A59" s="1074" t="s">
        <v>1014</v>
      </c>
      <c r="B59" s="1074"/>
      <c r="C59" s="1074"/>
      <c r="D59" s="1074"/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AD59" s="104"/>
      <c r="AH59" s="104"/>
    </row>
  </sheetData>
  <mergeCells count="86">
    <mergeCell ref="AH8:AJ8"/>
    <mergeCell ref="A9:C9"/>
    <mergeCell ref="AH9:AJ9"/>
    <mergeCell ref="U6:U7"/>
    <mergeCell ref="V6:AA6"/>
    <mergeCell ref="A1:N1"/>
    <mergeCell ref="AH1:AX1"/>
    <mergeCell ref="A3:C7"/>
    <mergeCell ref="E3:G5"/>
    <mergeCell ref="AH3:AJ7"/>
    <mergeCell ref="H6:H7"/>
    <mergeCell ref="I6:N6"/>
    <mergeCell ref="H5:N5"/>
    <mergeCell ref="O5:T5"/>
    <mergeCell ref="E6:E7"/>
    <mergeCell ref="F6:F7"/>
    <mergeCell ref="G6:G7"/>
    <mergeCell ref="O6:T6"/>
    <mergeCell ref="A59:N59"/>
    <mergeCell ref="A8:C8"/>
    <mergeCell ref="A10:C10"/>
    <mergeCell ref="AH10:AJ10"/>
    <mergeCell ref="A11:C11"/>
    <mergeCell ref="AH11:AJ11"/>
    <mergeCell ref="A12:C12"/>
    <mergeCell ref="AH12:AJ12"/>
    <mergeCell ref="A13:C13"/>
    <mergeCell ref="AH13:AJ13"/>
    <mergeCell ref="A14:C14"/>
    <mergeCell ref="AH14:AJ14"/>
    <mergeCell ref="A15:C15"/>
    <mergeCell ref="AH15:AJ15"/>
    <mergeCell ref="A16:C16"/>
    <mergeCell ref="AH16:AJ16"/>
    <mergeCell ref="A17:C17"/>
    <mergeCell ref="AH17:AJ17"/>
    <mergeCell ref="A18:C18"/>
    <mergeCell ref="AH18:AJ18"/>
    <mergeCell ref="A19:C19"/>
    <mergeCell ref="AH19:AJ19"/>
    <mergeCell ref="A20:C20"/>
    <mergeCell ref="AH20:AJ20"/>
    <mergeCell ref="A21:C21"/>
    <mergeCell ref="AH21:AJ21"/>
    <mergeCell ref="A22:C22"/>
    <mergeCell ref="AH22:AJ22"/>
    <mergeCell ref="A23:C23"/>
    <mergeCell ref="AH23:AJ23"/>
    <mergeCell ref="A28:C28"/>
    <mergeCell ref="AH28:AJ28"/>
    <mergeCell ref="A24:C24"/>
    <mergeCell ref="AH24:AJ24"/>
    <mergeCell ref="A26:C26"/>
    <mergeCell ref="AH26:AJ26"/>
    <mergeCell ref="A25:C25"/>
    <mergeCell ref="A27:C27"/>
    <mergeCell ref="AH25:AJ25"/>
    <mergeCell ref="AH27:AJ27"/>
    <mergeCell ref="A31:C31"/>
    <mergeCell ref="AH31:AJ31"/>
    <mergeCell ref="A37:C37"/>
    <mergeCell ref="AH37:AJ37"/>
    <mergeCell ref="A38:B38"/>
    <mergeCell ref="AH38:AI38"/>
    <mergeCell ref="A58:B58"/>
    <mergeCell ref="AH58:AI58"/>
    <mergeCell ref="A52:B52"/>
    <mergeCell ref="AH52:AI52"/>
    <mergeCell ref="A53:C53"/>
    <mergeCell ref="AH53:AJ53"/>
    <mergeCell ref="A54:B54"/>
    <mergeCell ref="AH54:AI54"/>
    <mergeCell ref="BL6:BL7"/>
    <mergeCell ref="BM6:BM7"/>
    <mergeCell ref="BN6:BN7"/>
    <mergeCell ref="U5:AG5"/>
    <mergeCell ref="AL5:AX5"/>
    <mergeCell ref="AY5:BK5"/>
    <mergeCell ref="AL6:AL7"/>
    <mergeCell ref="AM6:AR6"/>
    <mergeCell ref="AS6:AX6"/>
    <mergeCell ref="AY6:AY7"/>
    <mergeCell ref="BL3:BN5"/>
    <mergeCell ref="AZ6:BE6"/>
    <mergeCell ref="BF6:BK6"/>
    <mergeCell ref="AB6:AG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33" max="5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9"/>
  <sheetViews>
    <sheetView view="pageBreakPreview" topLeftCell="V1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14" width="8.140625" style="104" customWidth="1"/>
    <col min="15" max="15" width="5.7109375" style="104" customWidth="1"/>
    <col min="16" max="20" width="6.140625" style="104" customWidth="1"/>
    <col min="21" max="27" width="5.5703125" style="104" customWidth="1"/>
    <col min="28" max="33" width="5.42578125" style="104" customWidth="1"/>
    <col min="34" max="34" width="2.28515625" style="14" customWidth="1"/>
    <col min="35" max="35" width="16.7109375" style="14" customWidth="1"/>
    <col min="36" max="36" width="2.28515625" style="14" customWidth="1"/>
    <col min="37" max="37" width="1.7109375" style="15" customWidth="1"/>
    <col min="38" max="50" width="6.140625" style="104" customWidth="1"/>
    <col min="51" max="63" width="6.5703125" style="104" customWidth="1"/>
    <col min="64" max="66" width="6.85546875" style="104" customWidth="1"/>
    <col min="67" max="67" width="12.5703125" style="104" customWidth="1"/>
    <col min="68" max="16384" width="9.140625" style="104"/>
  </cols>
  <sheetData>
    <row r="1" spans="1:74" s="103" customFormat="1" ht="35.1" customHeight="1">
      <c r="A1" s="1070" t="s">
        <v>539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2" t="s">
        <v>540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70" t="s">
        <v>539</v>
      </c>
      <c r="AI1" s="1070"/>
      <c r="AJ1" s="1070"/>
      <c r="AK1" s="1070"/>
      <c r="AL1" s="1070"/>
      <c r="AM1" s="1070"/>
      <c r="AN1" s="1070"/>
      <c r="AO1" s="1070"/>
      <c r="AP1" s="1070"/>
      <c r="AQ1" s="1070"/>
      <c r="AR1" s="1070"/>
      <c r="AS1" s="1070"/>
      <c r="AT1" s="1070"/>
      <c r="AU1" s="1070"/>
      <c r="AV1" s="1070"/>
      <c r="AW1" s="1070"/>
      <c r="AX1" s="1070"/>
      <c r="AY1" s="102" t="s">
        <v>541</v>
      </c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672"/>
      <c r="BM1" s="672"/>
      <c r="BN1" s="672"/>
    </row>
    <row r="2" spans="1:74" ht="12.95" customHeight="1" thickBot="1">
      <c r="A2" s="104"/>
      <c r="B2" s="105"/>
      <c r="C2" s="105"/>
      <c r="D2" s="106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104"/>
      <c r="AI2" s="105"/>
      <c r="AJ2" s="105"/>
      <c r="AK2" s="106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107" t="s">
        <v>49</v>
      </c>
    </row>
    <row r="3" spans="1:74" ht="15" customHeight="1">
      <c r="A3" s="1060" t="s">
        <v>1</v>
      </c>
      <c r="B3" s="1060"/>
      <c r="C3" s="1060"/>
      <c r="D3" s="641"/>
      <c r="E3" s="1088" t="s">
        <v>444</v>
      </c>
      <c r="F3" s="1089"/>
      <c r="G3" s="1090"/>
      <c r="H3" s="244"/>
      <c r="I3" s="201"/>
      <c r="J3" s="201"/>
      <c r="K3" s="201"/>
      <c r="L3" s="201"/>
      <c r="M3" s="201"/>
      <c r="N3" s="245" t="s">
        <v>450</v>
      </c>
      <c r="O3" s="245" t="s">
        <v>451</v>
      </c>
      <c r="P3" s="245"/>
      <c r="Q3" s="245"/>
      <c r="R3" s="245"/>
      <c r="S3" s="245"/>
      <c r="T3" s="245"/>
      <c r="U3" s="201"/>
      <c r="V3" s="201"/>
      <c r="W3" s="201"/>
      <c r="X3" s="201"/>
      <c r="Y3" s="201"/>
      <c r="Z3" s="201"/>
      <c r="AA3" s="201"/>
      <c r="AB3" s="201"/>
      <c r="AC3" s="245"/>
      <c r="AD3" s="245"/>
      <c r="AE3" s="245"/>
      <c r="AF3" s="245"/>
      <c r="AG3" s="245"/>
      <c r="AH3" s="1060" t="s">
        <v>1</v>
      </c>
      <c r="AI3" s="1060"/>
      <c r="AJ3" s="1060"/>
      <c r="AK3" s="641"/>
      <c r="AL3" s="244"/>
      <c r="AM3" s="201"/>
      <c r="AN3" s="201"/>
      <c r="AO3" s="201"/>
      <c r="AP3" s="201"/>
      <c r="AQ3" s="201"/>
      <c r="AR3" s="245"/>
      <c r="AS3" s="245"/>
      <c r="AT3" s="245"/>
      <c r="AU3" s="245"/>
      <c r="AV3" s="245"/>
      <c r="AW3" s="245"/>
      <c r="AX3" s="245" t="s">
        <v>450</v>
      </c>
      <c r="AY3" s="245" t="s">
        <v>451</v>
      </c>
      <c r="AZ3" s="245"/>
      <c r="BA3" s="201"/>
      <c r="BB3" s="201"/>
      <c r="BC3" s="201"/>
      <c r="BD3" s="201"/>
      <c r="BE3" s="201"/>
      <c r="BF3" s="201"/>
      <c r="BG3" s="245"/>
      <c r="BH3" s="245"/>
      <c r="BI3" s="245"/>
      <c r="BJ3" s="245"/>
      <c r="BK3" s="245"/>
      <c r="BL3" s="1080" t="s">
        <v>445</v>
      </c>
      <c r="BM3" s="1080"/>
      <c r="BN3" s="1081"/>
      <c r="BO3" s="108"/>
      <c r="BV3" s="109"/>
    </row>
    <row r="4" spans="1:74" ht="15" customHeight="1">
      <c r="A4" s="1061"/>
      <c r="B4" s="1061"/>
      <c r="C4" s="1061"/>
      <c r="D4" s="642"/>
      <c r="E4" s="1091"/>
      <c r="F4" s="1092"/>
      <c r="G4" s="1093"/>
      <c r="H4" s="201"/>
      <c r="I4" s="247"/>
      <c r="J4" s="247"/>
      <c r="K4" s="247"/>
      <c r="L4" s="247"/>
      <c r="M4" s="247"/>
      <c r="N4" s="248" t="s">
        <v>501</v>
      </c>
      <c r="O4" s="247" t="s">
        <v>500</v>
      </c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9"/>
      <c r="AH4" s="1061"/>
      <c r="AI4" s="1061"/>
      <c r="AJ4" s="1061"/>
      <c r="AK4" s="642"/>
      <c r="AL4" s="201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8" t="s">
        <v>502</v>
      </c>
      <c r="AY4" s="247" t="s">
        <v>503</v>
      </c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9"/>
      <c r="BL4" s="1080"/>
      <c r="BM4" s="1080"/>
      <c r="BN4" s="1081"/>
      <c r="BO4" s="108"/>
      <c r="BV4" s="109"/>
    </row>
    <row r="5" spans="1:74" ht="15" customHeight="1">
      <c r="A5" s="1061"/>
      <c r="B5" s="1061"/>
      <c r="C5" s="1061"/>
      <c r="D5" s="642"/>
      <c r="E5" s="1091"/>
      <c r="F5" s="1092"/>
      <c r="G5" s="1093"/>
      <c r="H5" s="1094" t="s">
        <v>582</v>
      </c>
      <c r="I5" s="1095"/>
      <c r="J5" s="1095"/>
      <c r="K5" s="1095"/>
      <c r="L5" s="1095"/>
      <c r="M5" s="1095"/>
      <c r="N5" s="1095"/>
      <c r="O5" s="1096" t="s">
        <v>583</v>
      </c>
      <c r="P5" s="1096"/>
      <c r="Q5" s="1096"/>
      <c r="R5" s="1096"/>
      <c r="S5" s="1096"/>
      <c r="T5" s="1097"/>
      <c r="U5" s="1081" t="s">
        <v>443</v>
      </c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  <c r="AF5" s="1078"/>
      <c r="AG5" s="1079"/>
      <c r="AH5" s="1061"/>
      <c r="AI5" s="1061"/>
      <c r="AJ5" s="1061"/>
      <c r="AK5" s="642"/>
      <c r="AL5" s="1081" t="s">
        <v>157</v>
      </c>
      <c r="AM5" s="1078"/>
      <c r="AN5" s="1078"/>
      <c r="AO5" s="1078"/>
      <c r="AP5" s="1078"/>
      <c r="AQ5" s="1078"/>
      <c r="AR5" s="1078"/>
      <c r="AS5" s="1078"/>
      <c r="AT5" s="1078"/>
      <c r="AU5" s="1078"/>
      <c r="AV5" s="1078"/>
      <c r="AW5" s="1078"/>
      <c r="AX5" s="1079"/>
      <c r="AY5" s="1081" t="s">
        <v>158</v>
      </c>
      <c r="AZ5" s="1078"/>
      <c r="BA5" s="1078"/>
      <c r="BB5" s="1078"/>
      <c r="BC5" s="1078"/>
      <c r="BD5" s="1078"/>
      <c r="BE5" s="1078"/>
      <c r="BF5" s="1078"/>
      <c r="BG5" s="1078"/>
      <c r="BH5" s="1078"/>
      <c r="BI5" s="1078"/>
      <c r="BJ5" s="1078"/>
      <c r="BK5" s="1079"/>
      <c r="BL5" s="1080"/>
      <c r="BM5" s="1080"/>
      <c r="BN5" s="1081"/>
      <c r="BO5" s="108"/>
    </row>
    <row r="6" spans="1:74" ht="15" customHeight="1">
      <c r="A6" s="1061"/>
      <c r="B6" s="1061"/>
      <c r="C6" s="1061"/>
      <c r="D6" s="642"/>
      <c r="E6" s="1080" t="s">
        <v>61</v>
      </c>
      <c r="F6" s="1080" t="s">
        <v>441</v>
      </c>
      <c r="G6" s="1080" t="s">
        <v>442</v>
      </c>
      <c r="H6" s="1082" t="s">
        <v>184</v>
      </c>
      <c r="I6" s="1075" t="s">
        <v>441</v>
      </c>
      <c r="J6" s="1076"/>
      <c r="K6" s="1076"/>
      <c r="L6" s="1076"/>
      <c r="M6" s="1076"/>
      <c r="N6" s="1076"/>
      <c r="O6" s="1076" t="s">
        <v>442</v>
      </c>
      <c r="P6" s="1078"/>
      <c r="Q6" s="1078"/>
      <c r="R6" s="1078"/>
      <c r="S6" s="1078"/>
      <c r="T6" s="1079"/>
      <c r="U6" s="1082" t="s">
        <v>184</v>
      </c>
      <c r="V6" s="1075" t="s">
        <v>441</v>
      </c>
      <c r="W6" s="1076"/>
      <c r="X6" s="1076"/>
      <c r="Y6" s="1076"/>
      <c r="Z6" s="1076"/>
      <c r="AA6" s="1077"/>
      <c r="AB6" s="1075" t="s">
        <v>442</v>
      </c>
      <c r="AC6" s="1078"/>
      <c r="AD6" s="1078"/>
      <c r="AE6" s="1078"/>
      <c r="AF6" s="1078"/>
      <c r="AG6" s="1079"/>
      <c r="AH6" s="1061"/>
      <c r="AI6" s="1061"/>
      <c r="AJ6" s="1061"/>
      <c r="AK6" s="642"/>
      <c r="AL6" s="1082" t="s">
        <v>184</v>
      </c>
      <c r="AM6" s="1075" t="s">
        <v>441</v>
      </c>
      <c r="AN6" s="1076"/>
      <c r="AO6" s="1076"/>
      <c r="AP6" s="1076"/>
      <c r="AQ6" s="1076"/>
      <c r="AR6" s="1077"/>
      <c r="AS6" s="1075" t="s">
        <v>442</v>
      </c>
      <c r="AT6" s="1078"/>
      <c r="AU6" s="1078"/>
      <c r="AV6" s="1078"/>
      <c r="AW6" s="1078"/>
      <c r="AX6" s="1079"/>
      <c r="AY6" s="1082" t="s">
        <v>184</v>
      </c>
      <c r="AZ6" s="1075" t="s">
        <v>441</v>
      </c>
      <c r="BA6" s="1076"/>
      <c r="BB6" s="1076"/>
      <c r="BC6" s="1076"/>
      <c r="BD6" s="1076"/>
      <c r="BE6" s="1077"/>
      <c r="BF6" s="1075" t="s">
        <v>442</v>
      </c>
      <c r="BG6" s="1078"/>
      <c r="BH6" s="1078"/>
      <c r="BI6" s="1078"/>
      <c r="BJ6" s="1078"/>
      <c r="BK6" s="1079"/>
      <c r="BL6" s="1082" t="s">
        <v>61</v>
      </c>
      <c r="BM6" s="1082" t="s">
        <v>441</v>
      </c>
      <c r="BN6" s="1075" t="s">
        <v>442</v>
      </c>
      <c r="BO6" s="108"/>
    </row>
    <row r="7" spans="1:74" s="201" customFormat="1" ht="48" customHeight="1">
      <c r="A7" s="1062"/>
      <c r="B7" s="1062"/>
      <c r="C7" s="1062"/>
      <c r="D7" s="162"/>
      <c r="E7" s="1080"/>
      <c r="F7" s="1080"/>
      <c r="G7" s="1080"/>
      <c r="H7" s="1083"/>
      <c r="I7" s="655" t="s">
        <v>61</v>
      </c>
      <c r="J7" s="660" t="s">
        <v>990</v>
      </c>
      <c r="K7" s="660" t="s">
        <v>991</v>
      </c>
      <c r="L7" s="660" t="s">
        <v>992</v>
      </c>
      <c r="M7" s="660" t="s">
        <v>993</v>
      </c>
      <c r="N7" s="660" t="s">
        <v>994</v>
      </c>
      <c r="O7" s="162" t="s">
        <v>61</v>
      </c>
      <c r="P7" s="660" t="s">
        <v>990</v>
      </c>
      <c r="Q7" s="660" t="s">
        <v>991</v>
      </c>
      <c r="R7" s="660" t="s">
        <v>992</v>
      </c>
      <c r="S7" s="660" t="s">
        <v>993</v>
      </c>
      <c r="T7" s="660" t="s">
        <v>994</v>
      </c>
      <c r="U7" s="1083"/>
      <c r="V7" s="655" t="s">
        <v>61</v>
      </c>
      <c r="W7" s="660" t="s">
        <v>990</v>
      </c>
      <c r="X7" s="660" t="s">
        <v>991</v>
      </c>
      <c r="Y7" s="660" t="s">
        <v>992</v>
      </c>
      <c r="Z7" s="660" t="s">
        <v>993</v>
      </c>
      <c r="AA7" s="660" t="s">
        <v>994</v>
      </c>
      <c r="AB7" s="655" t="s">
        <v>61</v>
      </c>
      <c r="AC7" s="660" t="s">
        <v>990</v>
      </c>
      <c r="AD7" s="660" t="s">
        <v>991</v>
      </c>
      <c r="AE7" s="660" t="s">
        <v>992</v>
      </c>
      <c r="AF7" s="660" t="s">
        <v>993</v>
      </c>
      <c r="AG7" s="660" t="s">
        <v>994</v>
      </c>
      <c r="AH7" s="1062"/>
      <c r="AI7" s="1062"/>
      <c r="AJ7" s="1062"/>
      <c r="AK7" s="162"/>
      <c r="AL7" s="1083"/>
      <c r="AM7" s="655" t="s">
        <v>61</v>
      </c>
      <c r="AN7" s="660" t="s">
        <v>990</v>
      </c>
      <c r="AO7" s="660" t="s">
        <v>991</v>
      </c>
      <c r="AP7" s="660" t="s">
        <v>992</v>
      </c>
      <c r="AQ7" s="660" t="s">
        <v>993</v>
      </c>
      <c r="AR7" s="660" t="s">
        <v>994</v>
      </c>
      <c r="AS7" s="655" t="s">
        <v>61</v>
      </c>
      <c r="AT7" s="660" t="s">
        <v>990</v>
      </c>
      <c r="AU7" s="660" t="s">
        <v>991</v>
      </c>
      <c r="AV7" s="660" t="s">
        <v>992</v>
      </c>
      <c r="AW7" s="660" t="s">
        <v>993</v>
      </c>
      <c r="AX7" s="660" t="s">
        <v>994</v>
      </c>
      <c r="AY7" s="1083"/>
      <c r="AZ7" s="655" t="s">
        <v>61</v>
      </c>
      <c r="BA7" s="660" t="s">
        <v>990</v>
      </c>
      <c r="BB7" s="660" t="s">
        <v>991</v>
      </c>
      <c r="BC7" s="660" t="s">
        <v>992</v>
      </c>
      <c r="BD7" s="660" t="s">
        <v>993</v>
      </c>
      <c r="BE7" s="660" t="s">
        <v>994</v>
      </c>
      <c r="BF7" s="655" t="s">
        <v>61</v>
      </c>
      <c r="BG7" s="660" t="s">
        <v>990</v>
      </c>
      <c r="BH7" s="660" t="s">
        <v>991</v>
      </c>
      <c r="BI7" s="660" t="s">
        <v>992</v>
      </c>
      <c r="BJ7" s="660" t="s">
        <v>993</v>
      </c>
      <c r="BK7" s="660" t="s">
        <v>994</v>
      </c>
      <c r="BL7" s="1083"/>
      <c r="BM7" s="1083"/>
      <c r="BN7" s="1084"/>
      <c r="BO7" s="250"/>
    </row>
    <row r="8" spans="1:74" s="115" customFormat="1" ht="16.5" hidden="1" customHeight="1">
      <c r="A8" s="1230" t="s">
        <v>192</v>
      </c>
      <c r="B8" s="1230"/>
      <c r="C8" s="1230"/>
      <c r="D8" s="111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230" t="s">
        <v>192</v>
      </c>
      <c r="AI8" s="1230"/>
      <c r="AJ8" s="1230"/>
      <c r="AK8" s="252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4"/>
    </row>
    <row r="9" spans="1:74" s="115" customFormat="1" ht="16.5" hidden="1" customHeight="1">
      <c r="A9" s="1228" t="s">
        <v>193</v>
      </c>
      <c r="B9" s="1228"/>
      <c r="C9" s="1228"/>
      <c r="D9" s="111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228" t="s">
        <v>193</v>
      </c>
      <c r="AI9" s="1228"/>
      <c r="AJ9" s="1228"/>
      <c r="AK9" s="2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4"/>
    </row>
    <row r="10" spans="1:74" s="115" customFormat="1" ht="16.5" hidden="1" customHeight="1">
      <c r="A10" s="1228" t="s">
        <v>1214</v>
      </c>
      <c r="B10" s="1228"/>
      <c r="C10" s="1228"/>
      <c r="D10" s="111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228" t="s">
        <v>1214</v>
      </c>
      <c r="AI10" s="1228"/>
      <c r="AJ10" s="1228"/>
      <c r="AK10" s="2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4"/>
    </row>
    <row r="11" spans="1:74" s="115" customFormat="1" ht="16.5" hidden="1" customHeight="1">
      <c r="A11" s="1228" t="s">
        <v>1215</v>
      </c>
      <c r="B11" s="1228"/>
      <c r="C11" s="1228"/>
      <c r="D11" s="111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228" t="s">
        <v>1215</v>
      </c>
      <c r="AI11" s="1228"/>
      <c r="AJ11" s="1228"/>
      <c r="AK11" s="2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4"/>
    </row>
    <row r="12" spans="1:74" s="115" customFormat="1" ht="16.5" hidden="1" customHeight="1">
      <c r="A12" s="1228" t="s">
        <v>1216</v>
      </c>
      <c r="B12" s="1228"/>
      <c r="C12" s="1228"/>
      <c r="D12" s="111"/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228" t="s">
        <v>1216</v>
      </c>
      <c r="AI12" s="1228"/>
      <c r="AJ12" s="1228"/>
      <c r="AK12" s="2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4"/>
    </row>
    <row r="13" spans="1:74" s="115" customFormat="1" ht="16.5" hidden="1" customHeight="1">
      <c r="A13" s="1228" t="s">
        <v>1217</v>
      </c>
      <c r="B13" s="1228"/>
      <c r="C13" s="1228"/>
      <c r="D13" s="111"/>
      <c r="E13" s="116"/>
      <c r="F13" s="117"/>
      <c r="G13" s="11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28" t="s">
        <v>1217</v>
      </c>
      <c r="AI13" s="1228"/>
      <c r="AJ13" s="1228"/>
      <c r="AK13" s="2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114"/>
    </row>
    <row r="14" spans="1:74" s="115" customFormat="1" ht="16.5" hidden="1" customHeight="1">
      <c r="A14" s="1228" t="s">
        <v>1218</v>
      </c>
      <c r="B14" s="1228"/>
      <c r="C14" s="1228"/>
      <c r="D14" s="111"/>
      <c r="E14" s="116"/>
      <c r="F14" s="117"/>
      <c r="G14" s="11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228" t="s">
        <v>1218</v>
      </c>
      <c r="AI14" s="1228"/>
      <c r="AJ14" s="1228"/>
      <c r="AK14" s="2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114"/>
    </row>
    <row r="15" spans="1:74" s="115" customFormat="1" ht="16.5" hidden="1" customHeight="1">
      <c r="A15" s="1228" t="s">
        <v>1219</v>
      </c>
      <c r="B15" s="1228"/>
      <c r="C15" s="1228"/>
      <c r="D15" s="2"/>
      <c r="E15" s="118"/>
      <c r="F15" s="119"/>
      <c r="G15" s="119"/>
      <c r="H15" s="118"/>
      <c r="I15" s="118"/>
      <c r="J15" s="118"/>
      <c r="K15" s="118"/>
      <c r="L15" s="118"/>
      <c r="M15" s="118"/>
      <c r="N15" s="118"/>
      <c r="O15" s="118"/>
      <c r="P15" s="119"/>
      <c r="Q15" s="119"/>
      <c r="R15" s="119"/>
      <c r="S15" s="119"/>
      <c r="T15" s="119"/>
      <c r="U15" s="118"/>
      <c r="V15" s="118"/>
      <c r="W15" s="118"/>
      <c r="X15" s="118"/>
      <c r="Y15" s="118"/>
      <c r="Z15" s="118"/>
      <c r="AA15" s="118"/>
      <c r="AB15" s="118"/>
      <c r="AC15" s="119"/>
      <c r="AD15" s="119"/>
      <c r="AE15" s="119"/>
      <c r="AF15" s="119"/>
      <c r="AG15" s="119"/>
      <c r="AH15" s="1228" t="s">
        <v>1219</v>
      </c>
      <c r="AI15" s="1228"/>
      <c r="AJ15" s="1228"/>
      <c r="AK15" s="2"/>
      <c r="AL15" s="118"/>
      <c r="AM15" s="118"/>
      <c r="AN15" s="118"/>
      <c r="AO15" s="118"/>
      <c r="AP15" s="118"/>
      <c r="AQ15" s="118"/>
      <c r="AR15" s="118"/>
      <c r="AS15" s="118"/>
      <c r="AT15" s="119"/>
      <c r="AU15" s="119"/>
      <c r="AV15" s="119"/>
      <c r="AW15" s="119"/>
      <c r="AX15" s="119"/>
      <c r="AY15" s="118"/>
      <c r="AZ15" s="118"/>
      <c r="BA15" s="118"/>
      <c r="BB15" s="118"/>
      <c r="BC15" s="118"/>
      <c r="BD15" s="118"/>
      <c r="BE15" s="118"/>
      <c r="BF15" s="118"/>
      <c r="BG15" s="119"/>
      <c r="BH15" s="119"/>
      <c r="BI15" s="119"/>
      <c r="BJ15" s="119"/>
      <c r="BK15" s="119"/>
      <c r="BL15" s="118"/>
      <c r="BM15" s="119"/>
      <c r="BN15" s="119"/>
      <c r="BO15" s="114"/>
    </row>
    <row r="16" spans="1:74" s="115" customFormat="1" ht="16.5" hidden="1" customHeight="1">
      <c r="A16" s="1228" t="s">
        <v>1220</v>
      </c>
      <c r="B16" s="1228"/>
      <c r="C16" s="1228"/>
      <c r="D16" s="2"/>
      <c r="E16" s="118"/>
      <c r="F16" s="119"/>
      <c r="G16" s="119"/>
      <c r="H16" s="101"/>
      <c r="I16" s="101"/>
      <c r="J16" s="101"/>
      <c r="K16" s="101"/>
      <c r="L16" s="101"/>
      <c r="M16" s="101"/>
      <c r="N16" s="101"/>
      <c r="O16" s="101"/>
      <c r="P16" s="119"/>
      <c r="Q16" s="119"/>
      <c r="R16" s="119"/>
      <c r="S16" s="119"/>
      <c r="T16" s="119"/>
      <c r="U16" s="101"/>
      <c r="V16" s="101"/>
      <c r="W16" s="101"/>
      <c r="X16" s="101"/>
      <c r="Y16" s="101"/>
      <c r="Z16" s="101"/>
      <c r="AA16" s="101"/>
      <c r="AB16" s="101"/>
      <c r="AC16" s="119"/>
      <c r="AD16" s="119"/>
      <c r="AE16" s="119"/>
      <c r="AF16" s="119"/>
      <c r="AG16" s="119"/>
      <c r="AH16" s="1228" t="s">
        <v>1220</v>
      </c>
      <c r="AI16" s="1228"/>
      <c r="AJ16" s="1228"/>
      <c r="AK16" s="2"/>
      <c r="AL16" s="101"/>
      <c r="AM16" s="101"/>
      <c r="AN16" s="101"/>
      <c r="AO16" s="101"/>
      <c r="AP16" s="101"/>
      <c r="AQ16" s="101"/>
      <c r="AR16" s="101"/>
      <c r="AS16" s="101"/>
      <c r="AT16" s="119"/>
      <c r="AU16" s="119"/>
      <c r="AV16" s="119"/>
      <c r="AW16" s="119"/>
      <c r="AX16" s="119"/>
      <c r="AY16" s="101"/>
      <c r="AZ16" s="101"/>
      <c r="BA16" s="101"/>
      <c r="BB16" s="101"/>
      <c r="BC16" s="101"/>
      <c r="BD16" s="101"/>
      <c r="BE16" s="101"/>
      <c r="BF16" s="101"/>
      <c r="BG16" s="119"/>
      <c r="BH16" s="119"/>
      <c r="BI16" s="119"/>
      <c r="BJ16" s="119"/>
      <c r="BK16" s="119"/>
      <c r="BL16" s="101"/>
      <c r="BM16" s="119"/>
      <c r="BN16" s="119"/>
      <c r="BO16" s="114"/>
    </row>
    <row r="17" spans="1:84" s="115" customFormat="1" ht="16.5" hidden="1" customHeight="1">
      <c r="A17" s="1228" t="s">
        <v>1221</v>
      </c>
      <c r="B17" s="1228"/>
      <c r="C17" s="1228"/>
      <c r="D17" s="2"/>
      <c r="E17" s="118"/>
      <c r="F17" s="119"/>
      <c r="G17" s="119"/>
      <c r="H17" s="118"/>
      <c r="I17" s="118"/>
      <c r="J17" s="118"/>
      <c r="K17" s="118"/>
      <c r="L17" s="118"/>
      <c r="M17" s="118"/>
      <c r="N17" s="118"/>
      <c r="O17" s="118"/>
      <c r="P17" s="119"/>
      <c r="Q17" s="119"/>
      <c r="R17" s="119"/>
      <c r="S17" s="119"/>
      <c r="T17" s="119"/>
      <c r="U17" s="118"/>
      <c r="V17" s="118"/>
      <c r="W17" s="118"/>
      <c r="X17" s="118"/>
      <c r="Y17" s="118"/>
      <c r="Z17" s="118"/>
      <c r="AA17" s="118"/>
      <c r="AB17" s="118"/>
      <c r="AC17" s="119"/>
      <c r="AD17" s="119"/>
      <c r="AE17" s="119"/>
      <c r="AF17" s="119"/>
      <c r="AG17" s="119"/>
      <c r="AH17" s="1228" t="s">
        <v>1221</v>
      </c>
      <c r="AI17" s="1228"/>
      <c r="AJ17" s="1228"/>
      <c r="AK17" s="2"/>
      <c r="AL17" s="118"/>
      <c r="AM17" s="118"/>
      <c r="AN17" s="118"/>
      <c r="AO17" s="118"/>
      <c r="AP17" s="118"/>
      <c r="AQ17" s="118"/>
      <c r="AR17" s="118"/>
      <c r="AS17" s="118"/>
      <c r="AT17" s="119"/>
      <c r="AU17" s="119"/>
      <c r="AV17" s="119"/>
      <c r="AW17" s="119"/>
      <c r="AX17" s="119"/>
      <c r="AY17" s="118"/>
      <c r="AZ17" s="118"/>
      <c r="BA17" s="118"/>
      <c r="BB17" s="118"/>
      <c r="BC17" s="118"/>
      <c r="BD17" s="118"/>
      <c r="BE17" s="118"/>
      <c r="BF17" s="118"/>
      <c r="BG17" s="119"/>
      <c r="BH17" s="119"/>
      <c r="BI17" s="119"/>
      <c r="BJ17" s="119"/>
      <c r="BK17" s="119"/>
      <c r="BL17" s="118"/>
      <c r="BM17" s="119"/>
      <c r="BN17" s="119"/>
      <c r="BO17" s="114"/>
    </row>
    <row r="18" spans="1:84" s="115" customFormat="1" ht="16.5" hidden="1" customHeight="1">
      <c r="A18" s="1228" t="s">
        <v>1210</v>
      </c>
      <c r="B18" s="1228"/>
      <c r="C18" s="1228"/>
      <c r="D18" s="2"/>
      <c r="E18" s="120"/>
      <c r="F18" s="119"/>
      <c r="G18" s="119"/>
      <c r="H18" s="118"/>
      <c r="I18" s="118"/>
      <c r="J18" s="118"/>
      <c r="K18" s="118"/>
      <c r="L18" s="118"/>
      <c r="M18" s="118"/>
      <c r="N18" s="118"/>
      <c r="O18" s="118"/>
      <c r="P18" s="119"/>
      <c r="Q18" s="119"/>
      <c r="R18" s="119"/>
      <c r="S18" s="119"/>
      <c r="T18" s="119"/>
      <c r="U18" s="118"/>
      <c r="V18" s="118"/>
      <c r="W18" s="118"/>
      <c r="X18" s="118"/>
      <c r="Y18" s="118"/>
      <c r="Z18" s="118"/>
      <c r="AA18" s="118"/>
      <c r="AB18" s="118"/>
      <c r="AC18" s="119"/>
      <c r="AD18" s="119"/>
      <c r="AE18" s="119"/>
      <c r="AF18" s="119"/>
      <c r="AG18" s="119"/>
      <c r="AH18" s="1228" t="s">
        <v>1210</v>
      </c>
      <c r="AI18" s="1228"/>
      <c r="AJ18" s="1228"/>
      <c r="AK18" s="2"/>
      <c r="AL18" s="118"/>
      <c r="AM18" s="118"/>
      <c r="AN18" s="118"/>
      <c r="AO18" s="118"/>
      <c r="AP18" s="118"/>
      <c r="AQ18" s="118"/>
      <c r="AR18" s="118"/>
      <c r="AS18" s="118"/>
      <c r="AT18" s="119"/>
      <c r="AU18" s="119"/>
      <c r="AV18" s="119"/>
      <c r="AW18" s="119"/>
      <c r="AX18" s="119"/>
      <c r="AY18" s="118"/>
      <c r="AZ18" s="118"/>
      <c r="BA18" s="118"/>
      <c r="BB18" s="118"/>
      <c r="BC18" s="118"/>
      <c r="BD18" s="118"/>
      <c r="BE18" s="118"/>
      <c r="BF18" s="118"/>
      <c r="BG18" s="119"/>
      <c r="BH18" s="119"/>
      <c r="BI18" s="119"/>
      <c r="BJ18" s="119"/>
      <c r="BK18" s="119"/>
      <c r="BL18" s="118"/>
      <c r="BM18" s="119"/>
      <c r="BN18" s="119"/>
      <c r="BO18" s="114"/>
      <c r="CE18" s="115" t="e">
        <f>#REF!/E18</f>
        <v>#REF!</v>
      </c>
      <c r="CF18" s="115" t="e">
        <f>CE18/12</f>
        <v>#REF!</v>
      </c>
    </row>
    <row r="19" spans="1:84" s="115" customFormat="1" ht="16.5" hidden="1" customHeight="1">
      <c r="A19" s="1228" t="s">
        <v>1157</v>
      </c>
      <c r="B19" s="1228"/>
      <c r="C19" s="1228"/>
      <c r="D19" s="2"/>
      <c r="E19" s="258">
        <v>10.69811914487429</v>
      </c>
      <c r="F19" s="240" t="s">
        <v>369</v>
      </c>
      <c r="G19" s="240" t="s">
        <v>369</v>
      </c>
      <c r="H19" s="242">
        <v>2.6032428287919918</v>
      </c>
      <c r="I19" s="240" t="s">
        <v>369</v>
      </c>
      <c r="J19" s="240" t="s">
        <v>369</v>
      </c>
      <c r="K19" s="240"/>
      <c r="L19" s="240" t="s">
        <v>369</v>
      </c>
      <c r="M19" s="240" t="s">
        <v>369</v>
      </c>
      <c r="N19" s="240" t="s">
        <v>369</v>
      </c>
      <c r="O19" s="240" t="s">
        <v>369</v>
      </c>
      <c r="P19" s="240" t="s">
        <v>369</v>
      </c>
      <c r="Q19" s="240" t="s">
        <v>369</v>
      </c>
      <c r="R19" s="240"/>
      <c r="S19" s="240" t="s">
        <v>369</v>
      </c>
      <c r="T19" s="240" t="s">
        <v>369</v>
      </c>
      <c r="U19" s="242">
        <v>2.1525497086990084</v>
      </c>
      <c r="V19" s="240" t="s">
        <v>369</v>
      </c>
      <c r="W19" s="240" t="s">
        <v>369</v>
      </c>
      <c r="X19" s="240"/>
      <c r="Y19" s="240" t="s">
        <v>369</v>
      </c>
      <c r="Z19" s="240" t="s">
        <v>369</v>
      </c>
      <c r="AA19" s="240" t="s">
        <v>369</v>
      </c>
      <c r="AB19" s="240" t="s">
        <v>369</v>
      </c>
      <c r="AC19" s="240" t="s">
        <v>369</v>
      </c>
      <c r="AD19" s="240" t="s">
        <v>369</v>
      </c>
      <c r="AE19" s="240" t="s">
        <v>369</v>
      </c>
      <c r="AF19" s="240" t="s">
        <v>369</v>
      </c>
      <c r="AG19" s="240" t="s">
        <v>369</v>
      </c>
      <c r="AH19" s="1228" t="s">
        <v>1157</v>
      </c>
      <c r="AI19" s="1228"/>
      <c r="AJ19" s="1228"/>
      <c r="AK19" s="2"/>
      <c r="AL19" s="257">
        <v>2.7116866652496614</v>
      </c>
      <c r="AM19" s="240" t="s">
        <v>369</v>
      </c>
      <c r="AN19" s="240" t="s">
        <v>369</v>
      </c>
      <c r="AO19" s="240"/>
      <c r="AP19" s="240" t="s">
        <v>369</v>
      </c>
      <c r="AQ19" s="240" t="s">
        <v>369</v>
      </c>
      <c r="AR19" s="240" t="s">
        <v>369</v>
      </c>
      <c r="AS19" s="240" t="s">
        <v>369</v>
      </c>
      <c r="AT19" s="240" t="s">
        <v>369</v>
      </c>
      <c r="AU19" s="240" t="s">
        <v>369</v>
      </c>
      <c r="AV19" s="240"/>
      <c r="AW19" s="240" t="s">
        <v>369</v>
      </c>
      <c r="AX19" s="240" t="s">
        <v>369</v>
      </c>
      <c r="AY19" s="257">
        <v>2.9107618320799258</v>
      </c>
      <c r="AZ19" s="240" t="s">
        <v>369</v>
      </c>
      <c r="BA19" s="240" t="s">
        <v>369</v>
      </c>
      <c r="BB19" s="240" t="s">
        <v>369</v>
      </c>
      <c r="BC19" s="240"/>
      <c r="BD19" s="240" t="s">
        <v>369</v>
      </c>
      <c r="BE19" s="240" t="s">
        <v>369</v>
      </c>
      <c r="BF19" s="240" t="s">
        <v>369</v>
      </c>
      <c r="BG19" s="240" t="s">
        <v>369</v>
      </c>
      <c r="BH19" s="240" t="s">
        <v>369</v>
      </c>
      <c r="BI19" s="240"/>
      <c r="BJ19" s="240" t="s">
        <v>369</v>
      </c>
      <c r="BK19" s="240" t="s">
        <v>369</v>
      </c>
      <c r="BL19" s="257">
        <v>0.31987811005375066</v>
      </c>
      <c r="BM19" s="240" t="s">
        <v>369</v>
      </c>
      <c r="BN19" s="240" t="s">
        <v>369</v>
      </c>
      <c r="BO19" s="114"/>
      <c r="CE19" s="115" t="e">
        <f>#REF!/E19</f>
        <v>#REF!</v>
      </c>
      <c r="CF19" s="115" t="e">
        <f>CE19/12</f>
        <v>#REF!</v>
      </c>
    </row>
    <row r="20" spans="1:84" s="115" customFormat="1" ht="14.25" hidden="1" customHeight="1">
      <c r="A20" s="1228" t="s">
        <v>1158</v>
      </c>
      <c r="B20" s="1228"/>
      <c r="C20" s="1228"/>
      <c r="D20" s="2"/>
      <c r="E20" s="239">
        <f>'1'!R19/'1'!E19</f>
        <v>11.226386672059109</v>
      </c>
      <c r="F20" s="240" t="s">
        <v>369</v>
      </c>
      <c r="G20" s="240" t="s">
        <v>369</v>
      </c>
      <c r="H20" s="241">
        <f>'3'!H20/'1'!E19</f>
        <v>1.7019825769772665</v>
      </c>
      <c r="I20" s="240" t="s">
        <v>369</v>
      </c>
      <c r="J20" s="240" t="s">
        <v>369</v>
      </c>
      <c r="K20" s="240"/>
      <c r="L20" s="240" t="s">
        <v>369</v>
      </c>
      <c r="M20" s="240" t="s">
        <v>369</v>
      </c>
      <c r="N20" s="240" t="s">
        <v>369</v>
      </c>
      <c r="O20" s="240" t="s">
        <v>369</v>
      </c>
      <c r="P20" s="240" t="s">
        <v>369</v>
      </c>
      <c r="Q20" s="240" t="s">
        <v>369</v>
      </c>
      <c r="R20" s="240"/>
      <c r="S20" s="240" t="s">
        <v>369</v>
      </c>
      <c r="T20" s="240" t="s">
        <v>369</v>
      </c>
      <c r="U20" s="241">
        <f>'3'!U20/'1'!E19</f>
        <v>1.5307575434770129</v>
      </c>
      <c r="V20" s="240" t="s">
        <v>369</v>
      </c>
      <c r="W20" s="240" t="s">
        <v>369</v>
      </c>
      <c r="X20" s="240"/>
      <c r="Y20" s="240" t="s">
        <v>369</v>
      </c>
      <c r="Z20" s="240" t="s">
        <v>369</v>
      </c>
      <c r="AA20" s="240" t="s">
        <v>369</v>
      </c>
      <c r="AB20" s="240" t="s">
        <v>369</v>
      </c>
      <c r="AC20" s="240" t="s">
        <v>369</v>
      </c>
      <c r="AD20" s="240" t="s">
        <v>369</v>
      </c>
      <c r="AE20" s="240" t="s">
        <v>369</v>
      </c>
      <c r="AF20" s="240" t="s">
        <v>369</v>
      </c>
      <c r="AG20" s="240" t="s">
        <v>369</v>
      </c>
      <c r="AH20" s="1228" t="s">
        <v>1158</v>
      </c>
      <c r="AI20" s="1228"/>
      <c r="AJ20" s="1228"/>
      <c r="AK20" s="2"/>
      <c r="AL20" s="241">
        <f>'3'!AL20/'1'!E19</f>
        <v>3.5514813598452659</v>
      </c>
      <c r="AM20" s="240" t="s">
        <v>369</v>
      </c>
      <c r="AN20" s="240" t="s">
        <v>369</v>
      </c>
      <c r="AO20" s="240"/>
      <c r="AP20" s="240" t="s">
        <v>369</v>
      </c>
      <c r="AQ20" s="240" t="s">
        <v>369</v>
      </c>
      <c r="AR20" s="240" t="s">
        <v>369</v>
      </c>
      <c r="AS20" s="240" t="s">
        <v>369</v>
      </c>
      <c r="AT20" s="240" t="s">
        <v>369</v>
      </c>
      <c r="AU20" s="240" t="s">
        <v>369</v>
      </c>
      <c r="AV20" s="240"/>
      <c r="AW20" s="240" t="s">
        <v>369</v>
      </c>
      <c r="AX20" s="240" t="s">
        <v>369</v>
      </c>
      <c r="AY20" s="241">
        <f>'3'!AY20/'1'!E19</f>
        <v>4.1401745822980045</v>
      </c>
      <c r="AZ20" s="240" t="s">
        <v>369</v>
      </c>
      <c r="BA20" s="240" t="s">
        <v>369</v>
      </c>
      <c r="BB20" s="240" t="s">
        <v>369</v>
      </c>
      <c r="BC20" s="240"/>
      <c r="BD20" s="240" t="s">
        <v>369</v>
      </c>
      <c r="BE20" s="240" t="s">
        <v>369</v>
      </c>
      <c r="BF20" s="240" t="s">
        <v>369</v>
      </c>
      <c r="BG20" s="240" t="s">
        <v>369</v>
      </c>
      <c r="BH20" s="240" t="s">
        <v>369</v>
      </c>
      <c r="BI20" s="240"/>
      <c r="BJ20" s="240" t="s">
        <v>369</v>
      </c>
      <c r="BK20" s="240" t="s">
        <v>369</v>
      </c>
      <c r="BL20" s="243">
        <f>'3'!BL20/'1'!E19</f>
        <v>0.30199060946174983</v>
      </c>
      <c r="BM20" s="240" t="s">
        <v>369</v>
      </c>
      <c r="BN20" s="240" t="s">
        <v>369</v>
      </c>
    </row>
    <row r="21" spans="1:84" s="115" customFormat="1" ht="14.25" hidden="1" customHeight="1">
      <c r="A21" s="1228" t="s">
        <v>1235</v>
      </c>
      <c r="B21" s="1228"/>
      <c r="C21" s="1228"/>
      <c r="D21" s="2"/>
      <c r="E21" s="493">
        <v>9.7218342469995918</v>
      </c>
      <c r="F21" s="494">
        <v>7.5465635776771265</v>
      </c>
      <c r="G21" s="494">
        <v>2.1752706693224568</v>
      </c>
      <c r="H21" s="495">
        <v>2.2620205197210081</v>
      </c>
      <c r="I21" s="495">
        <v>2.0238495497857638</v>
      </c>
      <c r="J21" s="496" t="s">
        <v>369</v>
      </c>
      <c r="K21" s="496" t="s">
        <v>135</v>
      </c>
      <c r="L21" s="496" t="s">
        <v>135</v>
      </c>
      <c r="M21" s="496" t="s">
        <v>135</v>
      </c>
      <c r="N21" s="496" t="s">
        <v>135</v>
      </c>
      <c r="O21" s="495">
        <v>0.23817096993524478</v>
      </c>
      <c r="P21" s="496" t="s">
        <v>135</v>
      </c>
      <c r="Q21" s="496" t="s">
        <v>135</v>
      </c>
      <c r="R21" s="496" t="s">
        <v>135</v>
      </c>
      <c r="S21" s="496" t="s">
        <v>135</v>
      </c>
      <c r="T21" s="496" t="s">
        <v>135</v>
      </c>
      <c r="U21" s="495">
        <v>2.2954687919483501</v>
      </c>
      <c r="V21" s="495">
        <v>1.0921500389630048</v>
      </c>
      <c r="W21" s="496" t="s">
        <v>135</v>
      </c>
      <c r="X21" s="496" t="s">
        <v>135</v>
      </c>
      <c r="Y21" s="496" t="s">
        <v>135</v>
      </c>
      <c r="Z21" s="496" t="s">
        <v>135</v>
      </c>
      <c r="AA21" s="496" t="s">
        <v>135</v>
      </c>
      <c r="AB21" s="495">
        <v>1.2033187529853455</v>
      </c>
      <c r="AC21" s="496" t="s">
        <v>135</v>
      </c>
      <c r="AD21" s="496" t="s">
        <v>135</v>
      </c>
      <c r="AE21" s="496" t="s">
        <v>135</v>
      </c>
      <c r="AF21" s="496" t="s">
        <v>135</v>
      </c>
      <c r="AG21" s="496" t="s">
        <v>135</v>
      </c>
      <c r="AH21" s="1228" t="s">
        <v>1235</v>
      </c>
      <c r="AI21" s="1228"/>
      <c r="AJ21" s="1228"/>
      <c r="AK21" s="2"/>
      <c r="AL21" s="495">
        <v>2.3090413652136585</v>
      </c>
      <c r="AM21" s="495">
        <v>2.0980913190715458</v>
      </c>
      <c r="AN21" s="496" t="s">
        <v>135</v>
      </c>
      <c r="AO21" s="496" t="s">
        <v>135</v>
      </c>
      <c r="AP21" s="496" t="s">
        <v>135</v>
      </c>
      <c r="AQ21" s="496" t="s">
        <v>135</v>
      </c>
      <c r="AR21" s="496" t="s">
        <v>135</v>
      </c>
      <c r="AS21" s="495">
        <v>0.21095004614211321</v>
      </c>
      <c r="AT21" s="496" t="s">
        <v>135</v>
      </c>
      <c r="AU21" s="496" t="s">
        <v>135</v>
      </c>
      <c r="AV21" s="496" t="s">
        <v>135</v>
      </c>
      <c r="AW21" s="496" t="s">
        <v>135</v>
      </c>
      <c r="AX21" s="496" t="s">
        <v>135</v>
      </c>
      <c r="AY21" s="495">
        <v>2.5069225421191002</v>
      </c>
      <c r="AZ21" s="495">
        <v>2.0829845484145326</v>
      </c>
      <c r="BA21" s="496" t="s">
        <v>135</v>
      </c>
      <c r="BB21" s="496" t="s">
        <v>135</v>
      </c>
      <c r="BC21" s="496" t="s">
        <v>135</v>
      </c>
      <c r="BD21" s="496" t="s">
        <v>135</v>
      </c>
      <c r="BE21" s="496" t="s">
        <v>135</v>
      </c>
      <c r="BF21" s="495">
        <v>0.42393799370456792</v>
      </c>
      <c r="BG21" s="496" t="s">
        <v>135</v>
      </c>
      <c r="BH21" s="496" t="s">
        <v>135</v>
      </c>
      <c r="BI21" s="496" t="s">
        <v>135</v>
      </c>
      <c r="BJ21" s="496" t="s">
        <v>135</v>
      </c>
      <c r="BK21" s="496" t="s">
        <v>135</v>
      </c>
      <c r="BL21" s="494">
        <v>0.34838102799747489</v>
      </c>
      <c r="BM21" s="494">
        <v>0.25013964300344382</v>
      </c>
      <c r="BN21" s="494">
        <v>9.8241384994030928E-2</v>
      </c>
      <c r="BO21" s="114"/>
    </row>
    <row r="22" spans="1:84" s="115" customFormat="1" ht="14.25" hidden="1" customHeight="1">
      <c r="A22" s="1228" t="s">
        <v>1160</v>
      </c>
      <c r="B22" s="1228"/>
      <c r="C22" s="1228"/>
      <c r="D22" s="2"/>
      <c r="E22" s="493">
        <v>8.5109939004192352</v>
      </c>
      <c r="F22" s="494">
        <v>6.6164437711059216</v>
      </c>
      <c r="G22" s="494">
        <v>1.8945501293133007</v>
      </c>
      <c r="H22" s="495">
        <v>2.271676707310418</v>
      </c>
      <c r="I22" s="495">
        <v>2.0446478779544606</v>
      </c>
      <c r="J22" s="496" t="s">
        <v>135</v>
      </c>
      <c r="K22" s="496" t="s">
        <v>135</v>
      </c>
      <c r="L22" s="496" t="s">
        <v>135</v>
      </c>
      <c r="M22" s="496" t="s">
        <v>135</v>
      </c>
      <c r="N22" s="496" t="s">
        <v>135</v>
      </c>
      <c r="O22" s="495">
        <v>0.22702882935595728</v>
      </c>
      <c r="P22" s="496" t="s">
        <v>135</v>
      </c>
      <c r="Q22" s="496" t="s">
        <v>135</v>
      </c>
      <c r="R22" s="496" t="s">
        <v>135</v>
      </c>
      <c r="S22" s="496" t="s">
        <v>135</v>
      </c>
      <c r="T22" s="496" t="s">
        <v>135</v>
      </c>
      <c r="U22" s="495">
        <v>2.2738426814284134</v>
      </c>
      <c r="V22" s="495">
        <v>1.1160016852047914</v>
      </c>
      <c r="W22" s="496" t="s">
        <v>135</v>
      </c>
      <c r="X22" s="496" t="s">
        <v>135</v>
      </c>
      <c r="Y22" s="496" t="s">
        <v>135</v>
      </c>
      <c r="Z22" s="496" t="s">
        <v>135</v>
      </c>
      <c r="AA22" s="496" t="s">
        <v>135</v>
      </c>
      <c r="AB22" s="495">
        <v>1.1794993989819758</v>
      </c>
      <c r="AC22" s="496" t="s">
        <v>135</v>
      </c>
      <c r="AD22" s="496" t="s">
        <v>135</v>
      </c>
      <c r="AE22" s="496" t="s">
        <v>135</v>
      </c>
      <c r="AF22" s="496" t="s">
        <v>135</v>
      </c>
      <c r="AG22" s="496" t="s">
        <v>135</v>
      </c>
      <c r="AH22" s="1228" t="s">
        <v>1160</v>
      </c>
      <c r="AI22" s="1228"/>
      <c r="AJ22" s="1228"/>
      <c r="AK22" s="2"/>
      <c r="AL22" s="495">
        <v>1.722570601263248</v>
      </c>
      <c r="AM22" s="495">
        <v>1.6044165417243148</v>
      </c>
      <c r="AN22" s="496" t="s">
        <v>135</v>
      </c>
      <c r="AO22" s="496" t="s">
        <v>135</v>
      </c>
      <c r="AP22" s="496" t="s">
        <v>135</v>
      </c>
      <c r="AQ22" s="496" t="s">
        <v>135</v>
      </c>
      <c r="AR22" s="496" t="s">
        <v>135</v>
      </c>
      <c r="AS22" s="495">
        <v>0.1181540595389335</v>
      </c>
      <c r="AT22" s="496" t="s">
        <v>135</v>
      </c>
      <c r="AU22" s="496" t="s">
        <v>135</v>
      </c>
      <c r="AV22" s="496" t="s">
        <v>135</v>
      </c>
      <c r="AW22" s="496" t="s">
        <v>135</v>
      </c>
      <c r="AX22" s="496" t="s">
        <v>135</v>
      </c>
      <c r="AY22" s="495">
        <v>1.8970157403885775</v>
      </c>
      <c r="AZ22" s="495">
        <v>1.6075153609535906</v>
      </c>
      <c r="BA22" s="496" t="s">
        <v>135</v>
      </c>
      <c r="BB22" s="496" t="s">
        <v>135</v>
      </c>
      <c r="BC22" s="496" t="s">
        <v>135</v>
      </c>
      <c r="BD22" s="496" t="s">
        <v>135</v>
      </c>
      <c r="BE22" s="496" t="s">
        <v>135</v>
      </c>
      <c r="BF22" s="495">
        <v>0.28950037943498624</v>
      </c>
      <c r="BG22" s="496" t="s">
        <v>135</v>
      </c>
      <c r="BH22" s="496" t="s">
        <v>135</v>
      </c>
      <c r="BI22" s="496" t="s">
        <v>135</v>
      </c>
      <c r="BJ22" s="496" t="s">
        <v>135</v>
      </c>
      <c r="BK22" s="496" t="s">
        <v>135</v>
      </c>
      <c r="BL22" s="494">
        <v>0.34588817002857292</v>
      </c>
      <c r="BM22" s="494">
        <v>0.24312785352133373</v>
      </c>
      <c r="BN22" s="494">
        <v>0.10276031650723902</v>
      </c>
    </row>
    <row r="23" spans="1:84" s="115" customFormat="1" ht="14.25" customHeight="1">
      <c r="A23" s="1228" t="s">
        <v>1161</v>
      </c>
      <c r="B23" s="1228"/>
      <c r="C23" s="1228"/>
      <c r="D23" s="217"/>
      <c r="E23" s="493">
        <v>8.7543969219633659</v>
      </c>
      <c r="F23" s="494">
        <v>6.7780893239552986</v>
      </c>
      <c r="G23" s="494">
        <v>1.9763075980080658</v>
      </c>
      <c r="H23" s="495">
        <v>2.3177629111474882</v>
      </c>
      <c r="I23" s="495">
        <v>2.0697650807012744</v>
      </c>
      <c r="J23" s="495" t="s">
        <v>135</v>
      </c>
      <c r="K23" s="495" t="s">
        <v>135</v>
      </c>
      <c r="L23" s="495" t="s">
        <v>135</v>
      </c>
      <c r="M23" s="495" t="s">
        <v>135</v>
      </c>
      <c r="N23" s="495" t="s">
        <v>135</v>
      </c>
      <c r="O23" s="495">
        <v>0.24799783044621793</v>
      </c>
      <c r="P23" s="495" t="s">
        <v>135</v>
      </c>
      <c r="Q23" s="495" t="s">
        <v>135</v>
      </c>
      <c r="R23" s="495" t="s">
        <v>135</v>
      </c>
      <c r="S23" s="495" t="s">
        <v>135</v>
      </c>
      <c r="T23" s="495" t="s">
        <v>135</v>
      </c>
      <c r="U23" s="495">
        <v>2.2961203340045149</v>
      </c>
      <c r="V23" s="495">
        <v>1.1122017086656371</v>
      </c>
      <c r="W23" s="495" t="s">
        <v>135</v>
      </c>
      <c r="X23" s="495" t="s">
        <v>135</v>
      </c>
      <c r="Y23" s="495" t="s">
        <v>135</v>
      </c>
      <c r="Z23" s="495" t="s">
        <v>135</v>
      </c>
      <c r="AA23" s="495" t="s">
        <v>135</v>
      </c>
      <c r="AB23" s="495">
        <v>1.1839186253388736</v>
      </c>
      <c r="AC23" s="495" t="s">
        <v>135</v>
      </c>
      <c r="AD23" s="495" t="s">
        <v>135</v>
      </c>
      <c r="AE23" s="495" t="s">
        <v>135</v>
      </c>
      <c r="AF23" s="495" t="s">
        <v>135</v>
      </c>
      <c r="AG23" s="495" t="s">
        <v>135</v>
      </c>
      <c r="AH23" s="1228" t="s">
        <v>1161</v>
      </c>
      <c r="AI23" s="1228"/>
      <c r="AJ23" s="1228"/>
      <c r="AK23" s="22"/>
      <c r="AL23" s="495">
        <v>1.8853771257450618</v>
      </c>
      <c r="AM23" s="495">
        <v>1.7600509526742623</v>
      </c>
      <c r="AN23" s="496" t="s">
        <v>135</v>
      </c>
      <c r="AO23" s="496" t="s">
        <v>135</v>
      </c>
      <c r="AP23" s="496" t="s">
        <v>135</v>
      </c>
      <c r="AQ23" s="496" t="s">
        <v>135</v>
      </c>
      <c r="AR23" s="496" t="s">
        <v>135</v>
      </c>
      <c r="AS23" s="495">
        <v>0.12532617307080177</v>
      </c>
      <c r="AT23" s="496" t="s">
        <v>135</v>
      </c>
      <c r="AU23" s="496" t="s">
        <v>135</v>
      </c>
      <c r="AV23" s="496" t="s">
        <v>135</v>
      </c>
      <c r="AW23" s="496" t="s">
        <v>135</v>
      </c>
      <c r="AX23" s="496" t="s">
        <v>135</v>
      </c>
      <c r="AY23" s="495">
        <v>1.8893267186888896</v>
      </c>
      <c r="AZ23" s="495">
        <v>1.5797264349316253</v>
      </c>
      <c r="BA23" s="495" t="s">
        <v>135</v>
      </c>
      <c r="BB23" s="495" t="s">
        <v>135</v>
      </c>
      <c r="BC23" s="495" t="s">
        <v>135</v>
      </c>
      <c r="BD23" s="495" t="s">
        <v>135</v>
      </c>
      <c r="BE23" s="495" t="s">
        <v>135</v>
      </c>
      <c r="BF23" s="495">
        <v>0.30960028375726362</v>
      </c>
      <c r="BG23" s="495" t="s">
        <v>135</v>
      </c>
      <c r="BH23" s="495" t="s">
        <v>135</v>
      </c>
      <c r="BI23" s="495" t="s">
        <v>135</v>
      </c>
      <c r="BJ23" s="495" t="s">
        <v>135</v>
      </c>
      <c r="BK23" s="495" t="s">
        <v>135</v>
      </c>
      <c r="BL23" s="494">
        <v>0.36586957039275542</v>
      </c>
      <c r="BM23" s="494">
        <v>0.25533846138145228</v>
      </c>
      <c r="BN23" s="494">
        <v>0.11053110901130295</v>
      </c>
    </row>
    <row r="24" spans="1:84" s="115" customFormat="1" ht="14.25" customHeight="1">
      <c r="A24" s="1228" t="s">
        <v>1162</v>
      </c>
      <c r="B24" s="1228"/>
      <c r="C24" s="1228"/>
      <c r="D24" s="217"/>
      <c r="E24" s="493">
        <v>8.7311312693919358</v>
      </c>
      <c r="F24" s="494">
        <v>6.7894131812802048</v>
      </c>
      <c r="G24" s="494">
        <v>1.941718088111746</v>
      </c>
      <c r="H24" s="495">
        <v>2.3042000132443801</v>
      </c>
      <c r="I24" s="495">
        <v>2.0591456951975116</v>
      </c>
      <c r="J24" s="495" t="s">
        <v>135</v>
      </c>
      <c r="K24" s="495" t="s">
        <v>135</v>
      </c>
      <c r="L24" s="495" t="s">
        <v>135</v>
      </c>
      <c r="M24" s="495" t="s">
        <v>135</v>
      </c>
      <c r="N24" s="495" t="s">
        <v>135</v>
      </c>
      <c r="O24" s="495">
        <v>0.24505431804686229</v>
      </c>
      <c r="P24" s="495" t="s">
        <v>135</v>
      </c>
      <c r="Q24" s="495" t="s">
        <v>135</v>
      </c>
      <c r="R24" s="495" t="s">
        <v>135</v>
      </c>
      <c r="S24" s="495" t="s">
        <v>135</v>
      </c>
      <c r="T24" s="495" t="s">
        <v>135</v>
      </c>
      <c r="U24" s="495">
        <v>2.2618895166394197</v>
      </c>
      <c r="V24" s="495">
        <v>1.0990292655041425</v>
      </c>
      <c r="W24" s="495" t="s">
        <v>135</v>
      </c>
      <c r="X24" s="495" t="s">
        <v>135</v>
      </c>
      <c r="Y24" s="495" t="s">
        <v>135</v>
      </c>
      <c r="Z24" s="495" t="s">
        <v>135</v>
      </c>
      <c r="AA24" s="495" t="s">
        <v>135</v>
      </c>
      <c r="AB24" s="495">
        <v>1.1628602511352741</v>
      </c>
      <c r="AC24" s="495" t="s">
        <v>135</v>
      </c>
      <c r="AD24" s="495" t="s">
        <v>135</v>
      </c>
      <c r="AE24" s="495" t="s">
        <v>135</v>
      </c>
      <c r="AF24" s="495" t="s">
        <v>135</v>
      </c>
      <c r="AG24" s="495" t="s">
        <v>135</v>
      </c>
      <c r="AH24" s="1228" t="s">
        <v>1162</v>
      </c>
      <c r="AI24" s="1228"/>
      <c r="AJ24" s="1228"/>
      <c r="AK24" s="22"/>
      <c r="AL24" s="495">
        <v>1.7254800039617479</v>
      </c>
      <c r="AM24" s="495">
        <v>1.6256226872145652</v>
      </c>
      <c r="AN24" s="495" t="s">
        <v>135</v>
      </c>
      <c r="AO24" s="495" t="s">
        <v>135</v>
      </c>
      <c r="AP24" s="495" t="s">
        <v>135</v>
      </c>
      <c r="AQ24" s="495" t="s">
        <v>135</v>
      </c>
      <c r="AR24" s="495" t="s">
        <v>135</v>
      </c>
      <c r="AS24" s="495">
        <v>9.9857316747183456E-2</v>
      </c>
      <c r="AT24" s="495" t="s">
        <v>135</v>
      </c>
      <c r="AU24" s="495" t="s">
        <v>135</v>
      </c>
      <c r="AV24" s="495" t="s">
        <v>135</v>
      </c>
      <c r="AW24" s="495" t="s">
        <v>135</v>
      </c>
      <c r="AX24" s="495" t="s">
        <v>135</v>
      </c>
      <c r="AY24" s="495">
        <v>2.1122159493765045</v>
      </c>
      <c r="AZ24" s="495">
        <v>1.7932930419910444</v>
      </c>
      <c r="BA24" s="495" t="s">
        <v>135</v>
      </c>
      <c r="BB24" s="495" t="s">
        <v>135</v>
      </c>
      <c r="BC24" s="495" t="s">
        <v>135</v>
      </c>
      <c r="BD24" s="495" t="s">
        <v>135</v>
      </c>
      <c r="BE24" s="495" t="s">
        <v>135</v>
      </c>
      <c r="BF24" s="495">
        <v>0.31892290738546103</v>
      </c>
      <c r="BG24" s="495" t="s">
        <v>135</v>
      </c>
      <c r="BH24" s="495" t="s">
        <v>135</v>
      </c>
      <c r="BI24" s="495" t="s">
        <v>135</v>
      </c>
      <c r="BJ24" s="495" t="s">
        <v>135</v>
      </c>
      <c r="BK24" s="495" t="s">
        <v>135</v>
      </c>
      <c r="BL24" s="494">
        <v>0.32734578616988685</v>
      </c>
      <c r="BM24" s="494">
        <v>0.21232249137292108</v>
      </c>
      <c r="BN24" s="494">
        <v>0.11502329479696556</v>
      </c>
    </row>
    <row r="25" spans="1:84" s="115" customFormat="1" ht="14.25" customHeight="1">
      <c r="A25" s="1228" t="s">
        <v>1163</v>
      </c>
      <c r="B25" s="1228"/>
      <c r="C25" s="1228"/>
      <c r="D25" s="22"/>
      <c r="E25" s="493">
        <v>8.8398869672457678</v>
      </c>
      <c r="F25" s="494">
        <v>6.8091582154013741</v>
      </c>
      <c r="G25" s="494">
        <v>2.0307287518443906</v>
      </c>
      <c r="H25" s="495" t="s">
        <v>135</v>
      </c>
      <c r="I25" s="495" t="s">
        <v>135</v>
      </c>
      <c r="J25" s="495" t="s">
        <v>135</v>
      </c>
      <c r="K25" s="495" t="s">
        <v>135</v>
      </c>
      <c r="L25" s="495" t="s">
        <v>135</v>
      </c>
      <c r="M25" s="495" t="s">
        <v>135</v>
      </c>
      <c r="N25" s="495" t="s">
        <v>135</v>
      </c>
      <c r="O25" s="495" t="s">
        <v>135</v>
      </c>
      <c r="P25" s="495" t="s">
        <v>135</v>
      </c>
      <c r="Q25" s="495" t="s">
        <v>135</v>
      </c>
      <c r="R25" s="495" t="s">
        <v>135</v>
      </c>
      <c r="S25" s="495" t="s">
        <v>135</v>
      </c>
      <c r="T25" s="495" t="s">
        <v>135</v>
      </c>
      <c r="U25" s="495" t="s">
        <v>135</v>
      </c>
      <c r="V25" s="495" t="s">
        <v>135</v>
      </c>
      <c r="W25" s="495" t="s">
        <v>135</v>
      </c>
      <c r="X25" s="495" t="s">
        <v>135</v>
      </c>
      <c r="Y25" s="495" t="s">
        <v>135</v>
      </c>
      <c r="Z25" s="495" t="s">
        <v>135</v>
      </c>
      <c r="AA25" s="495" t="s">
        <v>135</v>
      </c>
      <c r="AB25" s="495" t="s">
        <v>135</v>
      </c>
      <c r="AC25" s="495" t="s">
        <v>135</v>
      </c>
      <c r="AD25" s="495" t="s">
        <v>135</v>
      </c>
      <c r="AE25" s="495" t="s">
        <v>135</v>
      </c>
      <c r="AF25" s="495" t="s">
        <v>135</v>
      </c>
      <c r="AG25" s="495" t="s">
        <v>135</v>
      </c>
      <c r="AH25" s="1228" t="s">
        <v>1163</v>
      </c>
      <c r="AI25" s="1228"/>
      <c r="AJ25" s="1228"/>
      <c r="AK25" s="22"/>
      <c r="AL25" s="495" t="s">
        <v>135</v>
      </c>
      <c r="AM25" s="495" t="s">
        <v>135</v>
      </c>
      <c r="AN25" s="495" t="s">
        <v>135</v>
      </c>
      <c r="AO25" s="495" t="s">
        <v>135</v>
      </c>
      <c r="AP25" s="495" t="s">
        <v>135</v>
      </c>
      <c r="AQ25" s="495" t="s">
        <v>135</v>
      </c>
      <c r="AR25" s="495" t="s">
        <v>135</v>
      </c>
      <c r="AS25" s="495" t="s">
        <v>135</v>
      </c>
      <c r="AT25" s="495" t="s">
        <v>135</v>
      </c>
      <c r="AU25" s="495" t="s">
        <v>135</v>
      </c>
      <c r="AV25" s="495" t="s">
        <v>135</v>
      </c>
      <c r="AW25" s="495" t="s">
        <v>135</v>
      </c>
      <c r="AX25" s="495" t="s">
        <v>135</v>
      </c>
      <c r="AY25" s="495" t="s">
        <v>135</v>
      </c>
      <c r="AZ25" s="495" t="s">
        <v>135</v>
      </c>
      <c r="BA25" s="495" t="s">
        <v>135</v>
      </c>
      <c r="BB25" s="495" t="s">
        <v>135</v>
      </c>
      <c r="BC25" s="495" t="s">
        <v>135</v>
      </c>
      <c r="BD25" s="495" t="s">
        <v>135</v>
      </c>
      <c r="BE25" s="495" t="s">
        <v>135</v>
      </c>
      <c r="BF25" s="495" t="s">
        <v>135</v>
      </c>
      <c r="BG25" s="495" t="s">
        <v>135</v>
      </c>
      <c r="BH25" s="495" t="s">
        <v>135</v>
      </c>
      <c r="BI25" s="495" t="s">
        <v>135</v>
      </c>
      <c r="BJ25" s="495" t="s">
        <v>135</v>
      </c>
      <c r="BK25" s="495" t="s">
        <v>135</v>
      </c>
      <c r="BL25" s="494">
        <v>0.27379901117766497</v>
      </c>
      <c r="BM25" s="494">
        <v>0.19893418638565163</v>
      </c>
      <c r="BN25" s="494">
        <v>7.4864824792012855E-2</v>
      </c>
    </row>
    <row r="26" spans="1:84" s="115" customFormat="1" ht="14.25" customHeight="1">
      <c r="A26" s="1228" t="s">
        <v>1155</v>
      </c>
      <c r="B26" s="1228"/>
      <c r="C26" s="1228"/>
      <c r="D26" s="22"/>
      <c r="E26" s="493">
        <v>8.4320990754390888</v>
      </c>
      <c r="F26" s="494">
        <v>6.5566005323134746</v>
      </c>
      <c r="G26" s="494">
        <v>1.8754985431256332</v>
      </c>
      <c r="H26" s="495">
        <v>2.323406433484597</v>
      </c>
      <c r="I26" s="495">
        <v>2.0609444720454722</v>
      </c>
      <c r="J26" s="495">
        <v>3.5265911437776707E-3</v>
      </c>
      <c r="K26" s="495">
        <v>0.20273420496587657</v>
      </c>
      <c r="L26" s="495">
        <v>0.64709168492972013</v>
      </c>
      <c r="M26" s="495">
        <v>0.67502787414196486</v>
      </c>
      <c r="N26" s="495">
        <v>0.53256411686413907</v>
      </c>
      <c r="O26" s="495">
        <v>0.26246196143912703</v>
      </c>
      <c r="P26" s="495">
        <v>1.2635036957458264E-4</v>
      </c>
      <c r="Q26" s="495">
        <v>4.4790524297091322E-2</v>
      </c>
      <c r="R26" s="495">
        <v>9.6717936185181291E-2</v>
      </c>
      <c r="S26" s="495">
        <v>8.5507528484842263E-2</v>
      </c>
      <c r="T26" s="495">
        <v>3.531962210243729E-2</v>
      </c>
      <c r="U26" s="495">
        <v>2.3514977684335441</v>
      </c>
      <c r="V26" s="495">
        <v>1.1828437883022693</v>
      </c>
      <c r="W26" s="495">
        <v>4.4863746310340874E-3</v>
      </c>
      <c r="X26" s="495">
        <v>0.10382166854316541</v>
      </c>
      <c r="Y26" s="495">
        <v>0.33509277667193921</v>
      </c>
      <c r="Z26" s="495">
        <v>0.37543826823970045</v>
      </c>
      <c r="AA26" s="495">
        <v>0.36400470021643305</v>
      </c>
      <c r="AB26" s="495">
        <v>1.1686539801312756</v>
      </c>
      <c r="AC26" s="495">
        <v>3.1962627077354398E-3</v>
      </c>
      <c r="AD26" s="495">
        <v>0.17885221441880531</v>
      </c>
      <c r="AE26" s="495">
        <v>0.44663268100370912</v>
      </c>
      <c r="AF26" s="495">
        <v>0.36394859704975813</v>
      </c>
      <c r="AG26" s="495">
        <v>0.17602422495126951</v>
      </c>
      <c r="AH26" s="1228" t="s">
        <v>1155</v>
      </c>
      <c r="AI26" s="1228"/>
      <c r="AJ26" s="1228"/>
      <c r="AK26" s="22"/>
      <c r="AL26" s="495">
        <v>1.6143618707871354</v>
      </c>
      <c r="AM26" s="495">
        <v>1.51390745082175</v>
      </c>
      <c r="AN26" s="495">
        <v>2.0792335731665149E-3</v>
      </c>
      <c r="AO26" s="495">
        <v>0.14345908322075132</v>
      </c>
      <c r="AP26" s="495">
        <v>0.46631379697878289</v>
      </c>
      <c r="AQ26" s="495">
        <v>0.53783773251014411</v>
      </c>
      <c r="AR26" s="495">
        <v>0.36421760453890789</v>
      </c>
      <c r="AS26" s="495">
        <v>0.10045441996538743</v>
      </c>
      <c r="AT26" s="495">
        <v>5.0934992733749388E-4</v>
      </c>
      <c r="AU26" s="495">
        <v>1.3814667431702416E-2</v>
      </c>
      <c r="AV26" s="495">
        <v>3.495945044666484E-2</v>
      </c>
      <c r="AW26" s="495">
        <v>3.415916466051469E-2</v>
      </c>
      <c r="AX26" s="495">
        <v>1.7011787499168027E-2</v>
      </c>
      <c r="AY26" s="495">
        <v>1.8131081600794896</v>
      </c>
      <c r="AZ26" s="495">
        <v>1.5508874940609814</v>
      </c>
      <c r="BA26" s="495">
        <v>2.8409695432987958E-3</v>
      </c>
      <c r="BB26" s="495">
        <v>0.19906081084559493</v>
      </c>
      <c r="BC26" s="495">
        <v>0.47537777893980709</v>
      </c>
      <c r="BD26" s="495">
        <v>0.53953540829047886</v>
      </c>
      <c r="BE26" s="495">
        <v>0.33407252644180307</v>
      </c>
      <c r="BF26" s="495">
        <v>0.26222066601850919</v>
      </c>
      <c r="BG26" s="495">
        <v>8.7843590275662217E-4</v>
      </c>
      <c r="BH26" s="495">
        <v>2.4418028846907906E-2</v>
      </c>
      <c r="BI26" s="495">
        <v>8.8164218499140912E-2</v>
      </c>
      <c r="BJ26" s="495">
        <v>8.8556777948182661E-2</v>
      </c>
      <c r="BK26" s="495">
        <v>6.020320482152091E-2</v>
      </c>
      <c r="BL26" s="494">
        <v>0.32972484265432617</v>
      </c>
      <c r="BM26" s="494">
        <v>0.24914824577355049</v>
      </c>
      <c r="BN26" s="494">
        <v>8.0576596880775717E-2</v>
      </c>
    </row>
    <row r="27" spans="1:84" s="115" customFormat="1" ht="14.25" customHeight="1">
      <c r="A27" s="1228" t="s">
        <v>1149</v>
      </c>
      <c r="B27" s="1228"/>
      <c r="C27" s="1228"/>
      <c r="D27" s="22"/>
      <c r="E27" s="493">
        <v>8.4743755048060709</v>
      </c>
      <c r="F27" s="494">
        <v>6.5450001693339797</v>
      </c>
      <c r="G27" s="494">
        <v>1.9293753354720882</v>
      </c>
      <c r="H27" s="495">
        <v>2.3076235591922618</v>
      </c>
      <c r="I27" s="495">
        <v>2.0353020544632878</v>
      </c>
      <c r="J27" s="495">
        <v>3.6361885577122992E-2</v>
      </c>
      <c r="K27" s="495">
        <v>0.39966809304150908</v>
      </c>
      <c r="L27" s="495">
        <v>0.73972579601465549</v>
      </c>
      <c r="M27" s="495">
        <v>0.77366856720987076</v>
      </c>
      <c r="N27" s="495">
        <v>8.5877712620133689E-2</v>
      </c>
      <c r="O27" s="495">
        <v>0.27232150472897704</v>
      </c>
      <c r="P27" s="495">
        <v>9.4274971434387053E-3</v>
      </c>
      <c r="Q27" s="495">
        <v>8.4749118977057863E-2</v>
      </c>
      <c r="R27" s="495">
        <v>0.10601509848503592</v>
      </c>
      <c r="S27" s="495">
        <v>6.8860447072332923E-2</v>
      </c>
      <c r="T27" s="495">
        <v>3.2693430511116718E-3</v>
      </c>
      <c r="U27" s="495">
        <v>2.3860048340302749</v>
      </c>
      <c r="V27" s="495">
        <v>1.162744877863306</v>
      </c>
      <c r="W27" s="495">
        <v>1.9336470207410559E-2</v>
      </c>
      <c r="X27" s="495">
        <v>0.21687520864405932</v>
      </c>
      <c r="Y27" s="495">
        <v>0.38717830702313755</v>
      </c>
      <c r="Z27" s="495">
        <v>0.49478576786770462</v>
      </c>
      <c r="AA27" s="495">
        <v>4.4569124120993335E-2</v>
      </c>
      <c r="AB27" s="495">
        <v>1.223259956166979</v>
      </c>
      <c r="AC27" s="495">
        <v>3.7868012722672428E-2</v>
      </c>
      <c r="AD27" s="495">
        <v>0.3253430251708731</v>
      </c>
      <c r="AE27" s="495">
        <v>0.46703491606669345</v>
      </c>
      <c r="AF27" s="495">
        <v>0.37793979423113172</v>
      </c>
      <c r="AG27" s="495">
        <v>1.5074207975607771E-2</v>
      </c>
      <c r="AH27" s="1228" t="s">
        <v>1149</v>
      </c>
      <c r="AI27" s="1228"/>
      <c r="AJ27" s="1228"/>
      <c r="AK27" s="22"/>
      <c r="AL27" s="495">
        <v>1.5416976843616255</v>
      </c>
      <c r="AM27" s="495">
        <v>1.4505243610442415</v>
      </c>
      <c r="AN27" s="495">
        <v>2.2889866319005886E-2</v>
      </c>
      <c r="AO27" s="495">
        <v>0.27506090260630617</v>
      </c>
      <c r="AP27" s="495">
        <v>0.5691224392754255</v>
      </c>
      <c r="AQ27" s="495">
        <v>0.54113384802723419</v>
      </c>
      <c r="AR27" s="495">
        <v>4.2317304816270461E-2</v>
      </c>
      <c r="AS27" s="495">
        <v>9.1173323317383453E-2</v>
      </c>
      <c r="AT27" s="495">
        <v>1.1622651255999599E-3</v>
      </c>
      <c r="AU27" s="495">
        <v>1.9620801992836317E-2</v>
      </c>
      <c r="AV27" s="495">
        <v>4.0000580258607775E-2</v>
      </c>
      <c r="AW27" s="495">
        <v>2.9580237279966663E-2</v>
      </c>
      <c r="AX27" s="495">
        <v>8.0943866037272861E-4</v>
      </c>
      <c r="AY27" s="495">
        <v>1.9489612633332063</v>
      </c>
      <c r="AZ27" s="495">
        <v>1.681181117280808</v>
      </c>
      <c r="BA27" s="495">
        <v>5.0938833823194862E-2</v>
      </c>
      <c r="BB27" s="495">
        <v>0.31650351893193696</v>
      </c>
      <c r="BC27" s="495">
        <v>0.60516413670670011</v>
      </c>
      <c r="BD27" s="495">
        <v>0.67166784856279782</v>
      </c>
      <c r="BE27" s="495">
        <v>3.6906779256178461E-2</v>
      </c>
      <c r="BF27" s="495">
        <v>0.26778014605239769</v>
      </c>
      <c r="BG27" s="495">
        <v>3.5236183296896858E-3</v>
      </c>
      <c r="BH27" s="495">
        <v>4.6352781786566273E-2</v>
      </c>
      <c r="BI27" s="495">
        <v>0.10462924164179264</v>
      </c>
      <c r="BJ27" s="495">
        <v>0.10540535031279213</v>
      </c>
      <c r="BK27" s="495">
        <v>7.8691539815570165E-3</v>
      </c>
      <c r="BL27" s="494">
        <v>0.29008816388869146</v>
      </c>
      <c r="BM27" s="494">
        <v>0.215247758682338</v>
      </c>
      <c r="BN27" s="494">
        <v>7.4840405206353336E-2</v>
      </c>
    </row>
    <row r="28" spans="1:84" ht="13.7" customHeight="1">
      <c r="A28" s="1045" t="s">
        <v>12</v>
      </c>
      <c r="B28" s="1045"/>
      <c r="C28" s="1045"/>
      <c r="D28" s="2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1045" t="s">
        <v>12</v>
      </c>
      <c r="AI28" s="1045"/>
      <c r="AJ28" s="1045"/>
      <c r="AK28" s="2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</row>
    <row r="29" spans="1:84" ht="13.7" customHeight="1">
      <c r="A29" s="661"/>
      <c r="B29" s="121" t="s">
        <v>1154</v>
      </c>
      <c r="C29" s="661"/>
      <c r="D29" s="122"/>
      <c r="E29" s="826">
        <v>3.3252003562227794</v>
      </c>
      <c r="F29" s="826">
        <v>2.4245789452336313</v>
      </c>
      <c r="G29" s="826">
        <v>0.90062141098914972</v>
      </c>
      <c r="H29" s="826">
        <v>0.59546588290092906</v>
      </c>
      <c r="I29" s="826">
        <v>0.53813507876444511</v>
      </c>
      <c r="J29" s="826">
        <v>6.8496621100710186E-3</v>
      </c>
      <c r="K29" s="826">
        <v>5.6649024476534894E-2</v>
      </c>
      <c r="L29" s="826">
        <v>0.20270992946951308</v>
      </c>
      <c r="M29" s="826">
        <v>0.22299056561681393</v>
      </c>
      <c r="N29" s="826">
        <v>4.8935897091512637E-2</v>
      </c>
      <c r="O29" s="826">
        <v>5.7330804136484177E-2</v>
      </c>
      <c r="P29" s="826">
        <v>7.9504477055035937E-4</v>
      </c>
      <c r="Q29" s="826">
        <v>1.7680440002557519E-2</v>
      </c>
      <c r="R29" s="826">
        <v>2.3679738178849271E-2</v>
      </c>
      <c r="S29" s="826">
        <v>1.4440768316020893E-2</v>
      </c>
      <c r="T29" s="826">
        <v>7.3481286850612308E-4</v>
      </c>
      <c r="U29" s="826">
        <v>1.109424694032175</v>
      </c>
      <c r="V29" s="826">
        <v>0.52133420016955312</v>
      </c>
      <c r="W29" s="826">
        <v>7.06898866032499E-3</v>
      </c>
      <c r="X29" s="826">
        <v>0.10035060695050076</v>
      </c>
      <c r="Y29" s="826">
        <v>0.19151842035672922</v>
      </c>
      <c r="Z29" s="826">
        <v>0.206901521556282</v>
      </c>
      <c r="AA29" s="826">
        <v>1.5494662645716476E-2</v>
      </c>
      <c r="AB29" s="826">
        <v>0.58809049386261969</v>
      </c>
      <c r="AC29" s="826">
        <v>1.1877478812792058E-2</v>
      </c>
      <c r="AD29" s="826">
        <v>0.15498258625146988</v>
      </c>
      <c r="AE29" s="826">
        <v>0.21742613152146059</v>
      </c>
      <c r="AF29" s="826">
        <v>0.19468300162988397</v>
      </c>
      <c r="AG29" s="826">
        <v>9.1212956470139335E-3</v>
      </c>
      <c r="AH29" s="661"/>
      <c r="AI29" s="121" t="s">
        <v>1154</v>
      </c>
      <c r="AJ29" s="661"/>
      <c r="AK29" s="122"/>
      <c r="AL29" s="826">
        <v>0.48642956248417574</v>
      </c>
      <c r="AM29" s="826">
        <v>0.46121684487536285</v>
      </c>
      <c r="AN29" s="826">
        <v>1.9545324838359289E-3</v>
      </c>
      <c r="AO29" s="826">
        <v>7.9744248307294791E-2</v>
      </c>
      <c r="AP29" s="826">
        <v>0.16575193879873656</v>
      </c>
      <c r="AQ29" s="826">
        <v>0.20264217332180928</v>
      </c>
      <c r="AR29" s="826">
        <v>1.1123951963686143E-2</v>
      </c>
      <c r="AS29" s="826">
        <v>2.5212717608812787E-2</v>
      </c>
      <c r="AT29" s="826">
        <v>0</v>
      </c>
      <c r="AU29" s="826">
        <v>1.920953971726649E-3</v>
      </c>
      <c r="AV29" s="826">
        <v>1.2442410216333605E-2</v>
      </c>
      <c r="AW29" s="826">
        <v>1.0849353420752536E-2</v>
      </c>
      <c r="AX29" s="826">
        <v>0</v>
      </c>
      <c r="AY29" s="826">
        <v>0.78947137358278863</v>
      </c>
      <c r="AZ29" s="826">
        <v>0.64809712538730457</v>
      </c>
      <c r="BA29" s="826">
        <v>2.1406357062685042E-2</v>
      </c>
      <c r="BB29" s="826">
        <v>9.3162582628883495E-2</v>
      </c>
      <c r="BC29" s="826">
        <v>0.23912971109698244</v>
      </c>
      <c r="BD29" s="826">
        <v>0.27669563149759324</v>
      </c>
      <c r="BE29" s="826">
        <v>1.7702843101161173E-2</v>
      </c>
      <c r="BF29" s="826">
        <v>0.14137424819548353</v>
      </c>
      <c r="BG29" s="826">
        <v>0</v>
      </c>
      <c r="BH29" s="826">
        <v>2.9044847327477009E-2</v>
      </c>
      <c r="BI29" s="826">
        <v>4.3095578782771905E-2</v>
      </c>
      <c r="BJ29" s="826">
        <v>6.1848480177061668E-2</v>
      </c>
      <c r="BK29" s="826">
        <v>7.3853419081728435E-3</v>
      </c>
      <c r="BL29" s="826">
        <v>0.34440884322271292</v>
      </c>
      <c r="BM29" s="826">
        <v>0.25579569603696345</v>
      </c>
      <c r="BN29" s="826">
        <v>8.8613147185749433E-2</v>
      </c>
    </row>
    <row r="30" spans="1:84" ht="13.7" customHeight="1">
      <c r="A30" s="661"/>
      <c r="B30" s="121" t="s">
        <v>1144</v>
      </c>
      <c r="C30" s="661"/>
      <c r="D30" s="122"/>
      <c r="E30" s="826">
        <v>13.132428197835225</v>
      </c>
      <c r="F30" s="826">
        <v>10.070139888163313</v>
      </c>
      <c r="G30" s="826">
        <v>3.0622883096719069</v>
      </c>
      <c r="H30" s="826">
        <v>3.0302276375412842</v>
      </c>
      <c r="I30" s="826">
        <v>2.7864764668916551</v>
      </c>
      <c r="J30" s="826">
        <v>1.6590774465775556E-2</v>
      </c>
      <c r="K30" s="826">
        <v>0.39699866775005582</v>
      </c>
      <c r="L30" s="826">
        <v>0.98533897713887553</v>
      </c>
      <c r="M30" s="826">
        <v>1.2392418268017049</v>
      </c>
      <c r="N30" s="826">
        <v>0.14830622073524505</v>
      </c>
      <c r="O30" s="826">
        <v>0.24375117064962842</v>
      </c>
      <c r="P30" s="826">
        <v>9.6263069250454251E-3</v>
      </c>
      <c r="Q30" s="826">
        <v>3.7286644964258486E-2</v>
      </c>
      <c r="R30" s="826">
        <v>0.105090896296905</v>
      </c>
      <c r="S30" s="826">
        <v>8.634295324819119E-2</v>
      </c>
      <c r="T30" s="826">
        <v>5.4043692152282302E-3</v>
      </c>
      <c r="U30" s="826">
        <v>3.8927047007464544</v>
      </c>
      <c r="V30" s="826">
        <v>1.647968693552518</v>
      </c>
      <c r="W30" s="826">
        <v>2.6508070053415041E-2</v>
      </c>
      <c r="X30" s="826">
        <v>0.37448862356662432</v>
      </c>
      <c r="Y30" s="826">
        <v>0.49350275019418344</v>
      </c>
      <c r="Z30" s="826">
        <v>0.68525208606050436</v>
      </c>
      <c r="AA30" s="826">
        <v>6.8217163677791015E-2</v>
      </c>
      <c r="AB30" s="826">
        <v>2.2447360071939344</v>
      </c>
      <c r="AC30" s="826">
        <v>0.11265620520787931</v>
      </c>
      <c r="AD30" s="826">
        <v>0.55364060693324135</v>
      </c>
      <c r="AE30" s="826">
        <v>0.88354663806279499</v>
      </c>
      <c r="AF30" s="826">
        <v>0.67357694420233616</v>
      </c>
      <c r="AG30" s="826">
        <v>2.1315612787683194E-2</v>
      </c>
      <c r="AH30" s="661"/>
      <c r="AI30" s="121" t="s">
        <v>1144</v>
      </c>
      <c r="AJ30" s="661"/>
      <c r="AK30" s="122"/>
      <c r="AL30" s="826">
        <v>2.6805096078666324</v>
      </c>
      <c r="AM30" s="826">
        <v>2.5532615381018857</v>
      </c>
      <c r="AN30" s="826">
        <v>4.2368480706541041E-2</v>
      </c>
      <c r="AO30" s="826">
        <v>0.48477585982195981</v>
      </c>
      <c r="AP30" s="826">
        <v>0.92349180570224532</v>
      </c>
      <c r="AQ30" s="826">
        <v>1.0137673472067803</v>
      </c>
      <c r="AR30" s="826">
        <v>8.8858044664357941E-2</v>
      </c>
      <c r="AS30" s="826">
        <v>0.1272480697647474</v>
      </c>
      <c r="AT30" s="826">
        <v>0</v>
      </c>
      <c r="AU30" s="826">
        <v>1.4326176548037146E-2</v>
      </c>
      <c r="AV30" s="826">
        <v>5.2380545433546831E-2</v>
      </c>
      <c r="AW30" s="826">
        <v>5.6719829290915492E-2</v>
      </c>
      <c r="AX30" s="826">
        <v>3.8215184922479194E-3</v>
      </c>
      <c r="AY30" s="826">
        <v>3.4741399526060999</v>
      </c>
      <c r="AZ30" s="826">
        <v>3.0491954474071892</v>
      </c>
      <c r="BA30" s="826">
        <v>0.12887280381149679</v>
      </c>
      <c r="BB30" s="826">
        <v>0.58529598129411664</v>
      </c>
      <c r="BC30" s="826">
        <v>0.91193866822900349</v>
      </c>
      <c r="BD30" s="826">
        <v>1.3128770870903459</v>
      </c>
      <c r="BE30" s="826">
        <v>0.11021090698222404</v>
      </c>
      <c r="BF30" s="826">
        <v>0.42494450519891164</v>
      </c>
      <c r="BG30" s="826">
        <v>2.3053513778395322E-2</v>
      </c>
      <c r="BH30" s="826">
        <v>9.7379085781377911E-2</v>
      </c>
      <c r="BI30" s="826">
        <v>0.16479487925890979</v>
      </c>
      <c r="BJ30" s="826">
        <v>0.1337463484233172</v>
      </c>
      <c r="BK30" s="826">
        <v>5.970677956911502E-3</v>
      </c>
      <c r="BL30" s="826">
        <v>5.48462990747502E-2</v>
      </c>
      <c r="BM30" s="826">
        <v>3.3237742210066798E-2</v>
      </c>
      <c r="BN30" s="826">
        <v>2.1608556864683416E-2</v>
      </c>
    </row>
    <row r="31" spans="1:84" ht="13.7" customHeight="1">
      <c r="A31" s="661"/>
      <c r="B31" s="121" t="s">
        <v>1145</v>
      </c>
      <c r="C31" s="661"/>
      <c r="D31" s="122"/>
      <c r="E31" s="826">
        <v>30.315872828401794</v>
      </c>
      <c r="F31" s="826">
        <v>24.030800333929992</v>
      </c>
      <c r="G31" s="826">
        <v>6.2850724944717991</v>
      </c>
      <c r="H31" s="826">
        <v>6.7258409903439969</v>
      </c>
      <c r="I31" s="826">
        <v>6.1070531934645569</v>
      </c>
      <c r="J31" s="826">
        <v>7.6729326704914086E-2</v>
      </c>
      <c r="K31" s="826">
        <v>1.1974876995718318</v>
      </c>
      <c r="L31" s="826">
        <v>2.3359501966298195</v>
      </c>
      <c r="M31" s="826">
        <v>2.2886987237520051</v>
      </c>
      <c r="N31" s="826">
        <v>0.2081872468059886</v>
      </c>
      <c r="O31" s="826">
        <v>0.61878779687943808</v>
      </c>
      <c r="P31" s="826">
        <v>2.2935227480637938E-2</v>
      </c>
      <c r="Q31" s="826">
        <v>0.15647544907734998</v>
      </c>
      <c r="R31" s="826">
        <v>0.31268970512210725</v>
      </c>
      <c r="S31" s="826">
        <v>0.11245393867654289</v>
      </c>
      <c r="T31" s="826">
        <v>1.4233476522799817E-2</v>
      </c>
      <c r="U31" s="826">
        <v>8.5951845494207255</v>
      </c>
      <c r="V31" s="826">
        <v>4.2846696006198028</v>
      </c>
      <c r="W31" s="826">
        <v>5.1221279444057535E-2</v>
      </c>
      <c r="X31" s="826">
        <v>0.80679774248184843</v>
      </c>
      <c r="Y31" s="826">
        <v>1.419094020541257</v>
      </c>
      <c r="Z31" s="826">
        <v>1.8355621148699257</v>
      </c>
      <c r="AA31" s="826">
        <v>0.17199444328271435</v>
      </c>
      <c r="AB31" s="826">
        <v>4.3105149488009227</v>
      </c>
      <c r="AC31" s="826">
        <v>0.10376023568361334</v>
      </c>
      <c r="AD31" s="826">
        <v>1.2350556608497156</v>
      </c>
      <c r="AE31" s="826">
        <v>1.7479387169974652</v>
      </c>
      <c r="AF31" s="826">
        <v>1.1741667881131534</v>
      </c>
      <c r="AG31" s="826">
        <v>4.9593547156975698E-2</v>
      </c>
      <c r="AH31" s="661"/>
      <c r="AI31" s="121" t="s">
        <v>1145</v>
      </c>
      <c r="AJ31" s="661"/>
      <c r="AK31" s="122"/>
      <c r="AL31" s="826">
        <v>6.5107090782057622</v>
      </c>
      <c r="AM31" s="826">
        <v>6.2553740916873846</v>
      </c>
      <c r="AN31" s="826">
        <v>6.18772866419098E-2</v>
      </c>
      <c r="AO31" s="826">
        <v>1.0480655894410058</v>
      </c>
      <c r="AP31" s="826">
        <v>2.912578784944694</v>
      </c>
      <c r="AQ31" s="826">
        <v>2.1351213881309552</v>
      </c>
      <c r="AR31" s="826">
        <v>9.7731042528816925E-2</v>
      </c>
      <c r="AS31" s="826">
        <v>0.25533498651837783</v>
      </c>
      <c r="AT31" s="826">
        <v>2.3556358344644698E-3</v>
      </c>
      <c r="AU31" s="826">
        <v>5.8582419740911544E-2</v>
      </c>
      <c r="AV31" s="826">
        <v>0.12655926782533988</v>
      </c>
      <c r="AW31" s="826">
        <v>6.665984520042971E-2</v>
      </c>
      <c r="AX31" s="826">
        <v>1.1778179172322349E-3</v>
      </c>
      <c r="AY31" s="826">
        <v>8.4398662479619198</v>
      </c>
      <c r="AZ31" s="826">
        <v>7.3394314856888547</v>
      </c>
      <c r="BA31" s="826">
        <v>9.461147738282738E-2</v>
      </c>
      <c r="BB31" s="826">
        <v>1.0080002839260549</v>
      </c>
      <c r="BC31" s="826">
        <v>2.6246021099657479</v>
      </c>
      <c r="BD31" s="826">
        <v>3.5100016743265856</v>
      </c>
      <c r="BE31" s="826">
        <v>0.10221594008763955</v>
      </c>
      <c r="BF31" s="826">
        <v>1.1004347622730632</v>
      </c>
      <c r="BG31" s="826">
        <v>7.2351672060884577E-3</v>
      </c>
      <c r="BH31" s="826">
        <v>7.7802729298834847E-2</v>
      </c>
      <c r="BI31" s="826">
        <v>0.57793020342289192</v>
      </c>
      <c r="BJ31" s="826">
        <v>0.42434749274180034</v>
      </c>
      <c r="BK31" s="826">
        <v>1.3119169603447733E-2</v>
      </c>
      <c r="BL31" s="826">
        <v>4.4271962469396922E-2</v>
      </c>
      <c r="BM31" s="826">
        <v>4.4271962469396922E-2</v>
      </c>
      <c r="BN31" s="826">
        <v>0</v>
      </c>
    </row>
    <row r="32" spans="1:84" ht="13.7" customHeight="1">
      <c r="A32" s="661"/>
      <c r="B32" s="121" t="s">
        <v>1146</v>
      </c>
      <c r="C32" s="661"/>
      <c r="D32" s="122"/>
      <c r="E32" s="826">
        <v>68.7204673065702</v>
      </c>
      <c r="F32" s="826">
        <v>55.332212612091503</v>
      </c>
      <c r="G32" s="826">
        <v>13.388254694478702</v>
      </c>
      <c r="H32" s="826">
        <v>23.027948494150806</v>
      </c>
      <c r="I32" s="826">
        <v>20.763602313265096</v>
      </c>
      <c r="J32" s="826">
        <v>0.40634801178358648</v>
      </c>
      <c r="K32" s="826">
        <v>4.4206926176397703</v>
      </c>
      <c r="L32" s="826">
        <v>9.1406429350436813</v>
      </c>
      <c r="M32" s="826">
        <v>6.2922136883494826</v>
      </c>
      <c r="N32" s="826">
        <v>0.50370506044857222</v>
      </c>
      <c r="O32" s="826">
        <v>2.2643461808857124</v>
      </c>
      <c r="P32" s="826">
        <v>7.1203900911094145E-2</v>
      </c>
      <c r="Q32" s="826">
        <v>0.68548277567090632</v>
      </c>
      <c r="R32" s="826">
        <v>1.0847747141717767</v>
      </c>
      <c r="S32" s="826">
        <v>0.39051938062689262</v>
      </c>
      <c r="T32" s="826">
        <v>3.236540950504279E-2</v>
      </c>
      <c r="U32" s="826">
        <v>18.011924982627161</v>
      </c>
      <c r="V32" s="826">
        <v>9.1627582712103681</v>
      </c>
      <c r="W32" s="826">
        <v>7.7676982812102696E-2</v>
      </c>
      <c r="X32" s="826">
        <v>1.1252860908520901</v>
      </c>
      <c r="Y32" s="826">
        <v>2.8379239622215722</v>
      </c>
      <c r="Z32" s="826">
        <v>4.6607407268544732</v>
      </c>
      <c r="AA32" s="826">
        <v>0.46113050847012882</v>
      </c>
      <c r="AB32" s="826">
        <v>8.8491667114167996</v>
      </c>
      <c r="AC32" s="826">
        <v>0.25298131880753794</v>
      </c>
      <c r="AD32" s="826">
        <v>2.2882419422660343</v>
      </c>
      <c r="AE32" s="826">
        <v>3.1490570696719149</v>
      </c>
      <c r="AF32" s="826">
        <v>3.0340483725804335</v>
      </c>
      <c r="AG32" s="826">
        <v>0.12483800809087933</v>
      </c>
      <c r="AH32" s="661"/>
      <c r="AI32" s="121" t="s">
        <v>1146</v>
      </c>
      <c r="AJ32" s="661"/>
      <c r="AK32" s="122"/>
      <c r="AL32" s="826">
        <v>16.235373731907067</v>
      </c>
      <c r="AM32" s="826">
        <v>14.975242843908307</v>
      </c>
      <c r="AN32" s="826">
        <v>0.32952362619740461</v>
      </c>
      <c r="AO32" s="826">
        <v>2.8942621554305701</v>
      </c>
      <c r="AP32" s="826">
        <v>6.5942385420958889</v>
      </c>
      <c r="AQ32" s="826">
        <v>4.784624760676687</v>
      </c>
      <c r="AR32" s="826">
        <v>0.37259375950775692</v>
      </c>
      <c r="AS32" s="826">
        <v>1.2601308879987601</v>
      </c>
      <c r="AT32" s="826">
        <v>0</v>
      </c>
      <c r="AU32" s="826">
        <v>0.42918494546641212</v>
      </c>
      <c r="AV32" s="826">
        <v>0.35599244960903381</v>
      </c>
      <c r="AW32" s="826">
        <v>0.46848041102230564</v>
      </c>
      <c r="AX32" s="826">
        <v>6.473081901008558E-3</v>
      </c>
      <c r="AY32" s="826">
        <v>11.445220097885171</v>
      </c>
      <c r="AZ32" s="826">
        <v>10.430609183707743</v>
      </c>
      <c r="BA32" s="826">
        <v>0.22816509508413355</v>
      </c>
      <c r="BB32" s="826">
        <v>3.0449695261890097</v>
      </c>
      <c r="BC32" s="826">
        <v>4.5948402324967388</v>
      </c>
      <c r="BD32" s="826">
        <v>2.419363450529469</v>
      </c>
      <c r="BE32" s="826">
        <v>0.14327087940839289</v>
      </c>
      <c r="BF32" s="826">
        <v>1.0146109141774289</v>
      </c>
      <c r="BG32" s="826">
        <v>1.2946163802017116E-2</v>
      </c>
      <c r="BH32" s="826">
        <v>0.21020939792203513</v>
      </c>
      <c r="BI32" s="826">
        <v>0.55059333290471979</v>
      </c>
      <c r="BJ32" s="826">
        <v>0.21496969194462287</v>
      </c>
      <c r="BK32" s="826">
        <v>2.5892327604034232E-2</v>
      </c>
      <c r="BL32" s="826">
        <v>0</v>
      </c>
      <c r="BM32" s="826">
        <v>0</v>
      </c>
      <c r="BN32" s="826">
        <v>0</v>
      </c>
    </row>
    <row r="33" spans="1:66" ht="13.7" customHeight="1">
      <c r="A33" s="661"/>
      <c r="B33" s="121" t="s">
        <v>1147</v>
      </c>
      <c r="C33" s="661"/>
      <c r="D33" s="122"/>
      <c r="E33" s="826">
        <v>162.45323534103653</v>
      </c>
      <c r="F33" s="826">
        <v>130.55504074127032</v>
      </c>
      <c r="G33" s="826">
        <v>31.89819459976621</v>
      </c>
      <c r="H33" s="826">
        <v>63.304649304921028</v>
      </c>
      <c r="I33" s="826">
        <v>53.561303722572113</v>
      </c>
      <c r="J33" s="826">
        <v>1.9926505831576982</v>
      </c>
      <c r="K33" s="826">
        <v>15.830388240912791</v>
      </c>
      <c r="L33" s="826">
        <v>20.371177504367594</v>
      </c>
      <c r="M33" s="826">
        <v>14.357980508051281</v>
      </c>
      <c r="N33" s="826">
        <v>1.0091068860827472</v>
      </c>
      <c r="O33" s="826">
        <v>9.7433455823489261</v>
      </c>
      <c r="P33" s="826">
        <v>0.37641795813979612</v>
      </c>
      <c r="Q33" s="826">
        <v>4.1540182137668502</v>
      </c>
      <c r="R33" s="826">
        <v>3.3173989455142059</v>
      </c>
      <c r="S33" s="826">
        <v>1.8712254353706672</v>
      </c>
      <c r="T33" s="826">
        <v>2.4285029557406201E-2</v>
      </c>
      <c r="U33" s="826">
        <v>37.494743569217391</v>
      </c>
      <c r="V33" s="826">
        <v>20.958843265674407</v>
      </c>
      <c r="W33" s="826">
        <v>0.88793737018579422</v>
      </c>
      <c r="X33" s="826">
        <v>3.7121265377821171</v>
      </c>
      <c r="Y33" s="826">
        <v>7.1005911487379976</v>
      </c>
      <c r="Z33" s="826">
        <v>8.1884326569647552</v>
      </c>
      <c r="AA33" s="826">
        <v>1.0697555520037429</v>
      </c>
      <c r="AB33" s="826">
        <v>16.535900303542981</v>
      </c>
      <c r="AC33" s="826">
        <v>0.96181498641832452</v>
      </c>
      <c r="AD33" s="826">
        <v>4.8096181498593182</v>
      </c>
      <c r="AE33" s="826">
        <v>6.6189487138435803</v>
      </c>
      <c r="AF33" s="826">
        <v>3.9499600575121185</v>
      </c>
      <c r="AG33" s="826">
        <v>0.19555839590963939</v>
      </c>
      <c r="AH33" s="661"/>
      <c r="AI33" s="121" t="s">
        <v>1147</v>
      </c>
      <c r="AJ33" s="661"/>
      <c r="AK33" s="122"/>
      <c r="AL33" s="826">
        <v>33.008308036442898</v>
      </c>
      <c r="AM33" s="826">
        <v>30.596197475639446</v>
      </c>
      <c r="AN33" s="826">
        <v>1.3823294455965687</v>
      </c>
      <c r="AO33" s="826">
        <v>7.0915481706380108</v>
      </c>
      <c r="AP33" s="826">
        <v>12.204665281997508</v>
      </c>
      <c r="AQ33" s="826">
        <v>9.2376737497999848</v>
      </c>
      <c r="AR33" s="826">
        <v>0.67998082760737355</v>
      </c>
      <c r="AS33" s="826">
        <v>2.4121105608034541</v>
      </c>
      <c r="AT33" s="826">
        <v>0.1092826330083279</v>
      </c>
      <c r="AU33" s="826">
        <v>0.5464131650416395</v>
      </c>
      <c r="AV33" s="826">
        <v>1.1766096820640122</v>
      </c>
      <c r="AW33" s="826">
        <v>0.57980508068947445</v>
      </c>
      <c r="AX33" s="826">
        <v>0</v>
      </c>
      <c r="AY33" s="826">
        <v>28.645534430455218</v>
      </c>
      <c r="AZ33" s="826">
        <v>25.43869627738437</v>
      </c>
      <c r="BA33" s="826">
        <v>1.2366192682521315</v>
      </c>
      <c r="BB33" s="826">
        <v>7.1367950151920532</v>
      </c>
      <c r="BC33" s="826">
        <v>10.749289023816285</v>
      </c>
      <c r="BD33" s="826">
        <v>5.9881450710989155</v>
      </c>
      <c r="BE33" s="826">
        <v>0.32784789902498368</v>
      </c>
      <c r="BF33" s="826">
        <v>3.2068381530708527</v>
      </c>
      <c r="BG33" s="826">
        <v>2.4285029557406201E-2</v>
      </c>
      <c r="BH33" s="826">
        <v>0.38856047291849921</v>
      </c>
      <c r="BI33" s="826">
        <v>1.8833040421922145</v>
      </c>
      <c r="BJ33" s="826">
        <v>0.87426106406662318</v>
      </c>
      <c r="BK33" s="826">
        <v>3.6427544336109299E-2</v>
      </c>
      <c r="BL33" s="826">
        <v>0</v>
      </c>
      <c r="BM33" s="826">
        <v>0</v>
      </c>
      <c r="BN33" s="826">
        <v>0</v>
      </c>
    </row>
    <row r="34" spans="1:66" ht="13.5" customHeight="1">
      <c r="A34" s="661"/>
      <c r="B34" s="121" t="s">
        <v>1148</v>
      </c>
      <c r="C34" s="661"/>
      <c r="D34" s="122"/>
      <c r="E34" s="826">
        <v>605.07142857142856</v>
      </c>
      <c r="F34" s="826">
        <v>490.53571428571428</v>
      </c>
      <c r="G34" s="826">
        <v>114.53571428571429</v>
      </c>
      <c r="H34" s="826">
        <v>304.78571428571428</v>
      </c>
      <c r="I34" s="826">
        <v>254.89285714285714</v>
      </c>
      <c r="J34" s="826">
        <v>5.5714285714285712</v>
      </c>
      <c r="K34" s="826">
        <v>63.928571428571431</v>
      </c>
      <c r="L34" s="826">
        <v>76.107142857142861</v>
      </c>
      <c r="M34" s="826">
        <v>105.03571428571429</v>
      </c>
      <c r="N34" s="826">
        <v>4.25</v>
      </c>
      <c r="O34" s="826">
        <v>49.892857142857146</v>
      </c>
      <c r="P34" s="826">
        <v>2.0714285714285716</v>
      </c>
      <c r="Q34" s="826">
        <v>15.857142857142858</v>
      </c>
      <c r="R34" s="826">
        <v>16.285714285714285</v>
      </c>
      <c r="S34" s="826">
        <v>15.214285714285714</v>
      </c>
      <c r="T34" s="826">
        <v>0.4642857142857143</v>
      </c>
      <c r="U34" s="826">
        <v>109.92857142857143</v>
      </c>
      <c r="V34" s="826">
        <v>64.571428571428569</v>
      </c>
      <c r="W34" s="826">
        <v>1.2857142857142858</v>
      </c>
      <c r="X34" s="826">
        <v>10.107142857142858</v>
      </c>
      <c r="Y34" s="826">
        <v>17.821428571428573</v>
      </c>
      <c r="Z34" s="826">
        <v>32.785714285714285</v>
      </c>
      <c r="AA34" s="826">
        <v>2.5714285714285716</v>
      </c>
      <c r="AB34" s="826">
        <v>45.357142857142854</v>
      </c>
      <c r="AC34" s="826">
        <v>1.3214285714285714</v>
      </c>
      <c r="AD34" s="826">
        <v>11.821428571428571</v>
      </c>
      <c r="AE34" s="826">
        <v>16.178571428571427</v>
      </c>
      <c r="AF34" s="826">
        <v>15.892857142857142</v>
      </c>
      <c r="AG34" s="826">
        <v>0.14285714285714285</v>
      </c>
      <c r="AH34" s="661"/>
      <c r="AI34" s="121" t="s">
        <v>1148</v>
      </c>
      <c r="AJ34" s="661"/>
      <c r="AK34" s="122"/>
      <c r="AL34" s="826">
        <v>84.928571428571431</v>
      </c>
      <c r="AM34" s="826">
        <v>75.464285714285708</v>
      </c>
      <c r="AN34" s="826">
        <v>1.4285714285714286</v>
      </c>
      <c r="AO34" s="826">
        <v>17.857142857142858</v>
      </c>
      <c r="AP34" s="826">
        <v>22.821428571428573</v>
      </c>
      <c r="AQ34" s="826">
        <v>27.428571428571427</v>
      </c>
      <c r="AR34" s="826">
        <v>5.9285714285714288</v>
      </c>
      <c r="AS34" s="826">
        <v>9.4642857142857135</v>
      </c>
      <c r="AT34" s="826">
        <v>0.25</v>
      </c>
      <c r="AU34" s="826">
        <v>3.3571428571428572</v>
      </c>
      <c r="AV34" s="826">
        <v>4.0357142857142856</v>
      </c>
      <c r="AW34" s="826">
        <v>1.6785714285714286</v>
      </c>
      <c r="AX34" s="826">
        <v>0.14285714285714285</v>
      </c>
      <c r="AY34" s="826">
        <v>105.42857142857143</v>
      </c>
      <c r="AZ34" s="826">
        <v>95.607142857142861</v>
      </c>
      <c r="BA34" s="826">
        <v>2.8571428571428572</v>
      </c>
      <c r="BB34" s="826">
        <v>28.821428571428573</v>
      </c>
      <c r="BC34" s="826">
        <v>34.321428571428569</v>
      </c>
      <c r="BD34" s="826">
        <v>28.785714285714285</v>
      </c>
      <c r="BE34" s="826">
        <v>0.8214285714285714</v>
      </c>
      <c r="BF34" s="826">
        <v>9.8214285714285712</v>
      </c>
      <c r="BG34" s="826">
        <v>0.17857142857142858</v>
      </c>
      <c r="BH34" s="826">
        <v>1.8928571428571428</v>
      </c>
      <c r="BI34" s="826">
        <v>2.2142857142857144</v>
      </c>
      <c r="BJ34" s="826">
        <v>5.5357142857142856</v>
      </c>
      <c r="BK34" s="826">
        <v>0</v>
      </c>
      <c r="BL34" s="826">
        <v>0</v>
      </c>
      <c r="BM34" s="826">
        <v>0</v>
      </c>
      <c r="BN34" s="826">
        <v>0</v>
      </c>
    </row>
    <row r="35" spans="1:66" ht="13.7" customHeight="1">
      <c r="A35" s="1045" t="s">
        <v>13</v>
      </c>
      <c r="B35" s="1045"/>
      <c r="C35" s="1045"/>
      <c r="D35" s="2"/>
      <c r="E35" s="826"/>
      <c r="F35" s="826"/>
      <c r="G35" s="826"/>
      <c r="H35" s="826"/>
      <c r="I35" s="826"/>
      <c r="J35" s="826"/>
      <c r="K35" s="826"/>
      <c r="L35" s="826"/>
      <c r="M35" s="826"/>
      <c r="N35" s="826"/>
      <c r="O35" s="826"/>
      <c r="P35" s="826"/>
      <c r="Q35" s="826"/>
      <c r="R35" s="826"/>
      <c r="S35" s="826"/>
      <c r="T35" s="826"/>
      <c r="U35" s="826"/>
      <c r="V35" s="826"/>
      <c r="W35" s="826"/>
      <c r="X35" s="826"/>
      <c r="Y35" s="826"/>
      <c r="Z35" s="826"/>
      <c r="AA35" s="826"/>
      <c r="AB35" s="826"/>
      <c r="AC35" s="826"/>
      <c r="AD35" s="826"/>
      <c r="AE35" s="826"/>
      <c r="AF35" s="826"/>
      <c r="AG35" s="826"/>
      <c r="AH35" s="1045" t="s">
        <v>13</v>
      </c>
      <c r="AI35" s="1045"/>
      <c r="AJ35" s="1045"/>
      <c r="AK35" s="2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6"/>
      <c r="BB35" s="826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</row>
    <row r="36" spans="1:66" ht="13.7" customHeight="1">
      <c r="A36" s="661"/>
      <c r="B36" s="62" t="s">
        <v>455</v>
      </c>
      <c r="C36" s="661"/>
      <c r="D36" s="122"/>
      <c r="E36" s="826">
        <v>2.5719989358556155</v>
      </c>
      <c r="F36" s="826">
        <v>1.8995398069002174</v>
      </c>
      <c r="G36" s="826">
        <v>0.67245912895539528</v>
      </c>
      <c r="H36" s="826">
        <v>0.38701954652875536</v>
      </c>
      <c r="I36" s="826">
        <v>0.35370241979204686</v>
      </c>
      <c r="J36" s="826">
        <v>5.0761374964259573E-3</v>
      </c>
      <c r="K36" s="826">
        <v>3.497379659736119E-2</v>
      </c>
      <c r="L36" s="826">
        <v>0.13064485943898388</v>
      </c>
      <c r="M36" s="826">
        <v>0.15102534578531399</v>
      </c>
      <c r="N36" s="826">
        <v>3.1982280473961816E-2</v>
      </c>
      <c r="O36" s="826">
        <v>3.3317126736708794E-2</v>
      </c>
      <c r="P36" s="826">
        <v>4.8346688233235605E-4</v>
      </c>
      <c r="Q36" s="826">
        <v>8.4739495965609774E-3</v>
      </c>
      <c r="R36" s="826">
        <v>1.5457272181939277E-2</v>
      </c>
      <c r="S36" s="826">
        <v>8.7451657165632489E-3</v>
      </c>
      <c r="T36" s="826">
        <v>1.5727235931293509E-4</v>
      </c>
      <c r="U36" s="826">
        <v>0.86822613147954508</v>
      </c>
      <c r="V36" s="826">
        <v>0.45711773051398519</v>
      </c>
      <c r="W36" s="826">
        <v>9.6460380377150819E-4</v>
      </c>
      <c r="X36" s="826">
        <v>8.0799041577322636E-2</v>
      </c>
      <c r="Y36" s="826">
        <v>0.16753227547642141</v>
      </c>
      <c r="Z36" s="826">
        <v>0.18944334602987639</v>
      </c>
      <c r="AA36" s="826">
        <v>1.8378463626593771E-2</v>
      </c>
      <c r="AB36" s="826">
        <v>0.41110840096556056</v>
      </c>
      <c r="AC36" s="826">
        <v>7.8177296025320423E-3</v>
      </c>
      <c r="AD36" s="826">
        <v>9.1710558229451289E-2</v>
      </c>
      <c r="AE36" s="826">
        <v>0.15047282390364086</v>
      </c>
      <c r="AF36" s="826">
        <v>0.15051412479107129</v>
      </c>
      <c r="AG36" s="826">
        <v>1.0593164438865212E-2</v>
      </c>
      <c r="AH36" s="661"/>
      <c r="AI36" s="62" t="s">
        <v>455</v>
      </c>
      <c r="AJ36" s="661"/>
      <c r="AK36" s="122"/>
      <c r="AL36" s="826">
        <v>0.29754157797922282</v>
      </c>
      <c r="AM36" s="826">
        <v>0.27904841034206229</v>
      </c>
      <c r="AN36" s="826">
        <v>6.5268029116526333E-4</v>
      </c>
      <c r="AO36" s="826">
        <v>4.8481294616275421E-2</v>
      </c>
      <c r="AP36" s="826">
        <v>9.6498360729121394E-2</v>
      </c>
      <c r="AQ36" s="826">
        <v>0.1284637428578638</v>
      </c>
      <c r="AR36" s="826">
        <v>4.9523318476363751E-3</v>
      </c>
      <c r="AS36" s="826">
        <v>1.8493167637160576E-2</v>
      </c>
      <c r="AT36" s="826">
        <v>0</v>
      </c>
      <c r="AU36" s="826">
        <v>0</v>
      </c>
      <c r="AV36" s="826">
        <v>9.6450984126696202E-3</v>
      </c>
      <c r="AW36" s="826">
        <v>8.3565931016269142E-3</v>
      </c>
      <c r="AX36" s="826">
        <v>4.9147612286404155E-4</v>
      </c>
      <c r="AY36" s="826">
        <v>0.60154195835843394</v>
      </c>
      <c r="AZ36" s="826">
        <v>0.49447092812495247</v>
      </c>
      <c r="BA36" s="826">
        <v>1.801814400238437E-2</v>
      </c>
      <c r="BB36" s="826">
        <v>8.335222792677327E-2</v>
      </c>
      <c r="BC36" s="826">
        <v>0.12742656824361623</v>
      </c>
      <c r="BD36" s="826">
        <v>0.24956130368053653</v>
      </c>
      <c r="BE36" s="826">
        <v>1.6112684271641788E-2</v>
      </c>
      <c r="BF36" s="826">
        <v>0.10707103023348179</v>
      </c>
      <c r="BG36" s="826">
        <v>0</v>
      </c>
      <c r="BH36" s="826">
        <v>1.980517461375008E-2</v>
      </c>
      <c r="BI36" s="826">
        <v>2.2863380465170977E-2</v>
      </c>
      <c r="BJ36" s="826">
        <v>5.6786172293509178E-2</v>
      </c>
      <c r="BK36" s="826">
        <v>7.6163028610515453E-3</v>
      </c>
      <c r="BL36" s="826">
        <v>0.41766972150965592</v>
      </c>
      <c r="BM36" s="826">
        <v>0.31520031812717259</v>
      </c>
      <c r="BN36" s="826">
        <v>0.10246940338248339</v>
      </c>
    </row>
    <row r="37" spans="1:66" ht="13.7" customHeight="1">
      <c r="A37" s="661"/>
      <c r="B37" s="62" t="s">
        <v>456</v>
      </c>
      <c r="C37" s="661"/>
      <c r="D37" s="122"/>
      <c r="E37" s="826">
        <v>4.0231518104724202</v>
      </c>
      <c r="F37" s="826">
        <v>2.9840005107690013</v>
      </c>
      <c r="G37" s="826">
        <v>1.0391512997034218</v>
      </c>
      <c r="H37" s="826">
        <v>0.62569415882765211</v>
      </c>
      <c r="I37" s="826">
        <v>0.52829971005131582</v>
      </c>
      <c r="J37" s="826">
        <v>1.077578057497954E-2</v>
      </c>
      <c r="K37" s="826">
        <v>6.6661774883885611E-2</v>
      </c>
      <c r="L37" s="826">
        <v>0.17581405591321425</v>
      </c>
      <c r="M37" s="826">
        <v>0.22805201678653328</v>
      </c>
      <c r="N37" s="826">
        <v>4.699608189270299E-2</v>
      </c>
      <c r="O37" s="826">
        <v>9.7394448776336573E-2</v>
      </c>
      <c r="P37" s="826">
        <v>1.0004315521309169E-3</v>
      </c>
      <c r="Q37" s="826">
        <v>3.0656081133352688E-2</v>
      </c>
      <c r="R37" s="826">
        <v>3.695554250228171E-2</v>
      </c>
      <c r="S37" s="826">
        <v>2.8782393588571261E-2</v>
      </c>
      <c r="T37" s="826">
        <v>0</v>
      </c>
      <c r="U37" s="826">
        <v>1.1636048639907526</v>
      </c>
      <c r="V37" s="826">
        <v>0.55115936483801131</v>
      </c>
      <c r="W37" s="826">
        <v>5.0021577606545846E-4</v>
      </c>
      <c r="X37" s="826">
        <v>0.10370570290004125</v>
      </c>
      <c r="Y37" s="826">
        <v>0.22285703036313273</v>
      </c>
      <c r="Z37" s="826">
        <v>0.21541728108074973</v>
      </c>
      <c r="AA37" s="826">
        <v>8.6791347180220947E-3</v>
      </c>
      <c r="AB37" s="826">
        <v>0.6124454991527416</v>
      </c>
      <c r="AC37" s="826">
        <v>1.8677958939949293E-2</v>
      </c>
      <c r="AD37" s="826">
        <v>0.13642341693738647</v>
      </c>
      <c r="AE37" s="826">
        <v>0.22555094529657069</v>
      </c>
      <c r="AF37" s="826">
        <v>0.22441715512289162</v>
      </c>
      <c r="AG37" s="826">
        <v>7.3760228559435047E-3</v>
      </c>
      <c r="AH37" s="661"/>
      <c r="AI37" s="62" t="s">
        <v>456</v>
      </c>
      <c r="AJ37" s="661"/>
      <c r="AK37" s="122"/>
      <c r="AL37" s="826">
        <v>0.73541880529593306</v>
      </c>
      <c r="AM37" s="826">
        <v>0.71195481005201755</v>
      </c>
      <c r="AN37" s="826">
        <v>2.5010788803272923E-3</v>
      </c>
      <c r="AO37" s="826">
        <v>0.11328452090242079</v>
      </c>
      <c r="AP37" s="826">
        <v>0.26064249240611076</v>
      </c>
      <c r="AQ37" s="826">
        <v>0.28285605116516654</v>
      </c>
      <c r="AR37" s="826">
        <v>5.2670666697992204E-2</v>
      </c>
      <c r="AS37" s="826">
        <v>2.3463995243915649E-2</v>
      </c>
      <c r="AT37" s="826">
        <v>0</v>
      </c>
      <c r="AU37" s="826">
        <v>1.6302179196986649E-3</v>
      </c>
      <c r="AV37" s="826">
        <v>7.1030640201295092E-3</v>
      </c>
      <c r="AW37" s="826">
        <v>1.4730713304087475E-2</v>
      </c>
      <c r="AX37" s="826">
        <v>0</v>
      </c>
      <c r="AY37" s="826">
        <v>1.1555902078625246</v>
      </c>
      <c r="AZ37" s="826">
        <v>0.94844688584323589</v>
      </c>
      <c r="BA37" s="826">
        <v>5.7785343294270743E-2</v>
      </c>
      <c r="BB37" s="826">
        <v>0.17844229924482841</v>
      </c>
      <c r="BC37" s="826">
        <v>0.2765040590934072</v>
      </c>
      <c r="BD37" s="826">
        <v>0.36570362201710488</v>
      </c>
      <c r="BE37" s="826">
        <v>7.001156219362481E-2</v>
      </c>
      <c r="BF37" s="826">
        <v>0.20714332201928864</v>
      </c>
      <c r="BG37" s="826">
        <v>7.4031934857687843E-3</v>
      </c>
      <c r="BH37" s="826">
        <v>6.5621170337555365E-2</v>
      </c>
      <c r="BI37" s="826">
        <v>3.6369371975757486E-2</v>
      </c>
      <c r="BJ37" s="826">
        <v>8.1504177365490649E-2</v>
      </c>
      <c r="BK37" s="826">
        <v>1.6245408854716342E-2</v>
      </c>
      <c r="BL37" s="826">
        <v>0.34284377449555925</v>
      </c>
      <c r="BM37" s="826">
        <v>0.24413973998441979</v>
      </c>
      <c r="BN37" s="826">
        <v>9.8704034511139349E-2</v>
      </c>
    </row>
    <row r="38" spans="1:66" ht="13.7" customHeight="1">
      <c r="A38" s="121"/>
      <c r="B38" s="62" t="s">
        <v>457</v>
      </c>
      <c r="C38" s="121"/>
      <c r="D38" s="122"/>
      <c r="E38" s="826">
        <v>5.3979104054169689</v>
      </c>
      <c r="F38" s="826">
        <v>4.0509258215633439</v>
      </c>
      <c r="G38" s="826">
        <v>1.3469845838536243</v>
      </c>
      <c r="H38" s="826">
        <v>0.90814236761723721</v>
      </c>
      <c r="I38" s="826">
        <v>0.81809723784617749</v>
      </c>
      <c r="J38" s="826">
        <v>0</v>
      </c>
      <c r="K38" s="826">
        <v>0.11860636838800602</v>
      </c>
      <c r="L38" s="826">
        <v>0.29658295599614753</v>
      </c>
      <c r="M38" s="826">
        <v>0.35237857415218332</v>
      </c>
      <c r="N38" s="826">
        <v>5.0529339309840389E-2</v>
      </c>
      <c r="O38" s="826">
        <v>9.0045129771059676E-2</v>
      </c>
      <c r="P38" s="826">
        <v>2.0921068114209632E-3</v>
      </c>
      <c r="Q38" s="826">
        <v>1.5708423251001285E-2</v>
      </c>
      <c r="R38" s="826">
        <v>4.2725345635049969E-2</v>
      </c>
      <c r="S38" s="826">
        <v>2.7663646293112968E-2</v>
      </c>
      <c r="T38" s="826">
        <v>1.8556077804744845E-3</v>
      </c>
      <c r="U38" s="826">
        <v>1.4957481122948786</v>
      </c>
      <c r="V38" s="826">
        <v>0.67404711881728496</v>
      </c>
      <c r="W38" s="826">
        <v>1.741769881673666E-2</v>
      </c>
      <c r="X38" s="826">
        <v>0.15518362190341325</v>
      </c>
      <c r="Y38" s="826">
        <v>0.22702812328963121</v>
      </c>
      <c r="Z38" s="826">
        <v>0.250494168507716</v>
      </c>
      <c r="AA38" s="826">
        <v>2.3923506299787838E-2</v>
      </c>
      <c r="AB38" s="826">
        <v>0.82170099347759384</v>
      </c>
      <c r="AC38" s="826">
        <v>4.1525248717712959E-2</v>
      </c>
      <c r="AD38" s="826">
        <v>0.22209772468905717</v>
      </c>
      <c r="AE38" s="826">
        <v>0.32705560968127717</v>
      </c>
      <c r="AF38" s="826">
        <v>0.22829878698380837</v>
      </c>
      <c r="AG38" s="826">
        <v>2.7236234057381333E-3</v>
      </c>
      <c r="AH38" s="121"/>
      <c r="AI38" s="62" t="s">
        <v>457</v>
      </c>
      <c r="AJ38" s="121"/>
      <c r="AK38" s="122"/>
      <c r="AL38" s="826">
        <v>1.0181992784486533</v>
      </c>
      <c r="AM38" s="826">
        <v>0.96605190483649206</v>
      </c>
      <c r="AN38" s="826">
        <v>1.5121156790702202E-2</v>
      </c>
      <c r="AO38" s="826">
        <v>0.20126477659873165</v>
      </c>
      <c r="AP38" s="826">
        <v>0.35932905865699888</v>
      </c>
      <c r="AQ38" s="826">
        <v>0.37215933450444677</v>
      </c>
      <c r="AR38" s="826">
        <v>1.8177578285612558E-2</v>
      </c>
      <c r="AS38" s="826">
        <v>5.2147373612161312E-2</v>
      </c>
      <c r="AT38" s="826">
        <v>0</v>
      </c>
      <c r="AU38" s="826">
        <v>4.6575051076696988E-3</v>
      </c>
      <c r="AV38" s="826">
        <v>2.2176332203693451E-2</v>
      </c>
      <c r="AW38" s="826">
        <v>2.5313536300798162E-2</v>
      </c>
      <c r="AX38" s="826">
        <v>0</v>
      </c>
      <c r="AY38" s="826">
        <v>1.6358804486165495</v>
      </c>
      <c r="AZ38" s="826">
        <v>1.3491074809672678</v>
      </c>
      <c r="BA38" s="826">
        <v>4.1015337133165249E-2</v>
      </c>
      <c r="BB38" s="826">
        <v>0.11851445884415106</v>
      </c>
      <c r="BC38" s="826">
        <v>0.63283049677897152</v>
      </c>
      <c r="BD38" s="826">
        <v>0.54268788933507528</v>
      </c>
      <c r="BE38" s="826">
        <v>1.4059298875905029E-2</v>
      </c>
      <c r="BF38" s="826">
        <v>0.28677296764928129</v>
      </c>
      <c r="BG38" s="826">
        <v>0</v>
      </c>
      <c r="BH38" s="826">
        <v>4.0270387963339621E-2</v>
      </c>
      <c r="BI38" s="826">
        <v>0.12125389257013215</v>
      </c>
      <c r="BJ38" s="826">
        <v>0.12524868711580958</v>
      </c>
      <c r="BK38" s="826">
        <v>0</v>
      </c>
      <c r="BL38" s="826">
        <v>0.33994019843964829</v>
      </c>
      <c r="BM38" s="826">
        <v>0.24362207909611971</v>
      </c>
      <c r="BN38" s="826">
        <v>9.6318119343528616E-2</v>
      </c>
    </row>
    <row r="39" spans="1:66" ht="13.7" customHeight="1">
      <c r="A39" s="121"/>
      <c r="B39" s="62" t="s">
        <v>458</v>
      </c>
      <c r="C39" s="121"/>
      <c r="D39" s="122"/>
      <c r="E39" s="826">
        <v>10.63780551314726</v>
      </c>
      <c r="F39" s="826">
        <v>8.2363140807600868</v>
      </c>
      <c r="G39" s="826">
        <v>2.4014914323871812</v>
      </c>
      <c r="H39" s="826">
        <v>2.9783366387144272</v>
      </c>
      <c r="I39" s="826">
        <v>2.6391241380677348</v>
      </c>
      <c r="J39" s="826">
        <v>2.6529829469039149E-2</v>
      </c>
      <c r="K39" s="826">
        <v>0.47006864218114475</v>
      </c>
      <c r="L39" s="826">
        <v>0.91738812013500892</v>
      </c>
      <c r="M39" s="826">
        <v>1.0993812544761694</v>
      </c>
      <c r="N39" s="826">
        <v>0.12575629180637507</v>
      </c>
      <c r="O39" s="826">
        <v>0.33921250064669156</v>
      </c>
      <c r="P39" s="826">
        <v>1.1755556814118539E-2</v>
      </c>
      <c r="Q39" s="826">
        <v>0.12513860367308324</v>
      </c>
      <c r="R39" s="826">
        <v>0.1129170974880563</v>
      </c>
      <c r="S39" s="826">
        <v>8.2638034286656198E-2</v>
      </c>
      <c r="T39" s="826">
        <v>6.7632083847773139E-3</v>
      </c>
      <c r="U39" s="826">
        <v>2.6860760656090275</v>
      </c>
      <c r="V39" s="826">
        <v>1.0662295787213576</v>
      </c>
      <c r="W39" s="826">
        <v>2.5779863306286472E-2</v>
      </c>
      <c r="X39" s="826">
        <v>0.25667833902631026</v>
      </c>
      <c r="Y39" s="826">
        <v>0.32014871886887503</v>
      </c>
      <c r="Z39" s="826">
        <v>0.42843291459470134</v>
      </c>
      <c r="AA39" s="826">
        <v>3.5189742925184543E-2</v>
      </c>
      <c r="AB39" s="826">
        <v>1.6198464868876703</v>
      </c>
      <c r="AC39" s="826">
        <v>3.6815643195275388E-2</v>
      </c>
      <c r="AD39" s="826">
        <v>0.4742784061306044</v>
      </c>
      <c r="AE39" s="826">
        <v>0.57823216780657738</v>
      </c>
      <c r="AF39" s="826">
        <v>0.51490991223773686</v>
      </c>
      <c r="AG39" s="826">
        <v>1.5610357517476801E-2</v>
      </c>
      <c r="AH39" s="121"/>
      <c r="AI39" s="62" t="s">
        <v>458</v>
      </c>
      <c r="AJ39" s="121"/>
      <c r="AK39" s="122"/>
      <c r="AL39" s="826">
        <v>1.9427127206218133</v>
      </c>
      <c r="AM39" s="826">
        <v>1.864691927835886</v>
      </c>
      <c r="AN39" s="826">
        <v>1.4462777111161356E-2</v>
      </c>
      <c r="AO39" s="826">
        <v>0.21499839462429055</v>
      </c>
      <c r="AP39" s="826">
        <v>0.9130854187486106</v>
      </c>
      <c r="AQ39" s="826">
        <v>0.69423077465291938</v>
      </c>
      <c r="AR39" s="826">
        <v>2.7914562698903845E-2</v>
      </c>
      <c r="AS39" s="826">
        <v>7.8020792785927065E-2</v>
      </c>
      <c r="AT39" s="826">
        <v>0</v>
      </c>
      <c r="AU39" s="826">
        <v>1.5512954572191923E-2</v>
      </c>
      <c r="AV39" s="826">
        <v>3.9041719682001229E-2</v>
      </c>
      <c r="AW39" s="826">
        <v>2.1965683947143724E-2</v>
      </c>
      <c r="AX39" s="826">
        <v>1.500434584590164E-3</v>
      </c>
      <c r="AY39" s="826">
        <v>2.9456731157448823</v>
      </c>
      <c r="AZ39" s="826">
        <v>2.5982764751959588</v>
      </c>
      <c r="BA39" s="826">
        <v>5.4446091832937707E-2</v>
      </c>
      <c r="BB39" s="826">
        <v>0.55296371362503438</v>
      </c>
      <c r="BC39" s="826">
        <v>0.79828946884107987</v>
      </c>
      <c r="BD39" s="826">
        <v>1.1447585301666106</v>
      </c>
      <c r="BE39" s="826">
        <v>4.78186707302969E-2</v>
      </c>
      <c r="BF39" s="826">
        <v>0.34739664054892366</v>
      </c>
      <c r="BG39" s="826">
        <v>1.8696173501505516E-3</v>
      </c>
      <c r="BH39" s="826">
        <v>6.190588743151168E-2</v>
      </c>
      <c r="BI39" s="826">
        <v>0.16075775972154385</v>
      </c>
      <c r="BJ39" s="826">
        <v>0.11255093646934397</v>
      </c>
      <c r="BK39" s="826">
        <v>1.0312439576373612E-2</v>
      </c>
      <c r="BL39" s="826">
        <v>8.5006972457116178E-2</v>
      </c>
      <c r="BM39" s="826">
        <v>6.7991960939147611E-2</v>
      </c>
      <c r="BN39" s="826">
        <v>1.7015011517968571E-2</v>
      </c>
    </row>
    <row r="40" spans="1:66" ht="13.7" customHeight="1">
      <c r="A40" s="121"/>
      <c r="B40" s="62" t="s">
        <v>459</v>
      </c>
      <c r="C40" s="121"/>
      <c r="D40" s="122"/>
      <c r="E40" s="826">
        <v>15.851144333846047</v>
      </c>
      <c r="F40" s="826">
        <v>12.275357192245819</v>
      </c>
      <c r="G40" s="826">
        <v>3.5757871416002325</v>
      </c>
      <c r="H40" s="826">
        <v>3.2634367615452811</v>
      </c>
      <c r="I40" s="826">
        <v>3.0033113790157464</v>
      </c>
      <c r="J40" s="826">
        <v>4.2983707693967865E-2</v>
      </c>
      <c r="K40" s="826">
        <v>0.47994956011664291</v>
      </c>
      <c r="L40" s="826">
        <v>1.2291151333902508</v>
      </c>
      <c r="M40" s="826">
        <v>1.0865388396395881</v>
      </c>
      <c r="N40" s="826">
        <v>0.16472413817529652</v>
      </c>
      <c r="O40" s="826">
        <v>0.26012538252953427</v>
      </c>
      <c r="P40" s="826">
        <v>4.9539887383405696E-3</v>
      </c>
      <c r="Q40" s="826">
        <v>7.1763859640396666E-2</v>
      </c>
      <c r="R40" s="826">
        <v>0.1248746547958027</v>
      </c>
      <c r="S40" s="826">
        <v>5.1630099574884292E-2</v>
      </c>
      <c r="T40" s="826">
        <v>6.9027797801100056E-3</v>
      </c>
      <c r="U40" s="826">
        <v>5.2035466231323628</v>
      </c>
      <c r="V40" s="826">
        <v>2.4403772991985315</v>
      </c>
      <c r="W40" s="826">
        <v>4.2690966401525664E-2</v>
      </c>
      <c r="X40" s="826">
        <v>0.50635104477206772</v>
      </c>
      <c r="Y40" s="826">
        <v>0.85233982595078994</v>
      </c>
      <c r="Z40" s="826">
        <v>0.9595303755422856</v>
      </c>
      <c r="AA40" s="826">
        <v>7.9465086531863183E-2</v>
      </c>
      <c r="AB40" s="826">
        <v>2.76316932393383</v>
      </c>
      <c r="AC40" s="826">
        <v>7.9917936653430791E-2</v>
      </c>
      <c r="AD40" s="826">
        <v>0.83259622254384869</v>
      </c>
      <c r="AE40" s="826">
        <v>1.1421382953494448</v>
      </c>
      <c r="AF40" s="826">
        <v>0.66664772800540373</v>
      </c>
      <c r="AG40" s="826">
        <v>4.186914138170144E-2</v>
      </c>
      <c r="AH40" s="121"/>
      <c r="AI40" s="62" t="s">
        <v>459</v>
      </c>
      <c r="AJ40" s="121"/>
      <c r="AK40" s="122"/>
      <c r="AL40" s="826">
        <v>3.3391731059583538</v>
      </c>
      <c r="AM40" s="826">
        <v>3.2116410517031362</v>
      </c>
      <c r="AN40" s="826">
        <v>2.7804552975221761E-2</v>
      </c>
      <c r="AO40" s="826">
        <v>0.73360895059125253</v>
      </c>
      <c r="AP40" s="826">
        <v>1.1733442427471026</v>
      </c>
      <c r="AQ40" s="826">
        <v>1.1860974658979238</v>
      </c>
      <c r="AR40" s="826">
        <v>9.0785839491635989E-2</v>
      </c>
      <c r="AS40" s="826">
        <v>0.12753205425521674</v>
      </c>
      <c r="AT40" s="826">
        <v>0</v>
      </c>
      <c r="AU40" s="826">
        <v>2.9851664584155124E-2</v>
      </c>
      <c r="AV40" s="826">
        <v>4.3046539681856795E-2</v>
      </c>
      <c r="AW40" s="826">
        <v>5.4633849989204827E-2</v>
      </c>
      <c r="AX40" s="826">
        <v>0</v>
      </c>
      <c r="AY40" s="826">
        <v>4.0449878432100563</v>
      </c>
      <c r="AZ40" s="826">
        <v>3.6200274623284061</v>
      </c>
      <c r="BA40" s="826">
        <v>8.9783303200914918E-2</v>
      </c>
      <c r="BB40" s="826">
        <v>0.60973258072519099</v>
      </c>
      <c r="BC40" s="826">
        <v>1.2617831889289721</v>
      </c>
      <c r="BD40" s="826">
        <v>1.6172315522621923</v>
      </c>
      <c r="BE40" s="826">
        <v>4.1496837211135479E-2</v>
      </c>
      <c r="BF40" s="826">
        <v>0.42496038088165017</v>
      </c>
      <c r="BG40" s="826">
        <v>1.7045434815082392E-2</v>
      </c>
      <c r="BH40" s="826">
        <v>3.5344688366889747E-2</v>
      </c>
      <c r="BI40" s="826">
        <v>0.24094457707921382</v>
      </c>
      <c r="BJ40" s="826">
        <v>0.12966116784493054</v>
      </c>
      <c r="BK40" s="826">
        <v>1.964512775533687E-3</v>
      </c>
      <c r="BL40" s="826">
        <v>0</v>
      </c>
      <c r="BM40" s="826">
        <v>0</v>
      </c>
      <c r="BN40" s="826">
        <v>0</v>
      </c>
    </row>
    <row r="41" spans="1:66" ht="13.7" customHeight="1">
      <c r="A41" s="121"/>
      <c r="B41" s="62" t="s">
        <v>460</v>
      </c>
      <c r="C41" s="121"/>
      <c r="D41" s="122"/>
      <c r="E41" s="826">
        <v>26.303674694316193</v>
      </c>
      <c r="F41" s="826">
        <v>20.613863433510289</v>
      </c>
      <c r="G41" s="826">
        <v>5.6898112608059108</v>
      </c>
      <c r="H41" s="826">
        <v>6.7832690003875067</v>
      </c>
      <c r="I41" s="826">
        <v>6.154477190772675</v>
      </c>
      <c r="J41" s="826">
        <v>0.10923271075064818</v>
      </c>
      <c r="K41" s="826">
        <v>1.2080613385516208</v>
      </c>
      <c r="L41" s="826">
        <v>2.3839645282629576</v>
      </c>
      <c r="M41" s="826">
        <v>2.2033135228812464</v>
      </c>
      <c r="N41" s="826">
        <v>0.24990509032620256</v>
      </c>
      <c r="O41" s="826">
        <v>0.62879180961483649</v>
      </c>
      <c r="P41" s="826">
        <v>1.6695832558778781E-2</v>
      </c>
      <c r="Q41" s="826">
        <v>0.16407025503912226</v>
      </c>
      <c r="R41" s="826">
        <v>0.29233012847385642</v>
      </c>
      <c r="S41" s="826">
        <v>0.15433444818285258</v>
      </c>
      <c r="T41" s="826">
        <v>1.3611453602262015E-3</v>
      </c>
      <c r="U41" s="826">
        <v>7.5922963386663573</v>
      </c>
      <c r="V41" s="826">
        <v>3.8103686596549911</v>
      </c>
      <c r="W41" s="826">
        <v>7.6451629786061959E-2</v>
      </c>
      <c r="X41" s="826">
        <v>0.65112084666467851</v>
      </c>
      <c r="Y41" s="826">
        <v>1.2688994033766836</v>
      </c>
      <c r="Z41" s="826">
        <v>1.6668852944797663</v>
      </c>
      <c r="AA41" s="826">
        <v>0.14701148534780065</v>
      </c>
      <c r="AB41" s="826">
        <v>3.7819276790113663</v>
      </c>
      <c r="AC41" s="826">
        <v>0.12131342842952746</v>
      </c>
      <c r="AD41" s="826">
        <v>0.99423976239316481</v>
      </c>
      <c r="AE41" s="826">
        <v>1.4299579740342885</v>
      </c>
      <c r="AF41" s="826">
        <v>1.193452500121609</v>
      </c>
      <c r="AG41" s="826">
        <v>4.2964014032777213E-2</v>
      </c>
      <c r="AH41" s="121"/>
      <c r="AI41" s="62" t="s">
        <v>460</v>
      </c>
      <c r="AJ41" s="121"/>
      <c r="AK41" s="122"/>
      <c r="AL41" s="826">
        <v>5.8973205034595164</v>
      </c>
      <c r="AM41" s="826">
        <v>5.4707158654250465</v>
      </c>
      <c r="AN41" s="826">
        <v>0.17087915800263151</v>
      </c>
      <c r="AO41" s="826">
        <v>1.2972086311996296</v>
      </c>
      <c r="AP41" s="826">
        <v>2.081602424950757</v>
      </c>
      <c r="AQ41" s="826">
        <v>1.8222552791656059</v>
      </c>
      <c r="AR41" s="826">
        <v>9.8770372106423657E-2</v>
      </c>
      <c r="AS41" s="826">
        <v>0.42660463803447057</v>
      </c>
      <c r="AT41" s="826">
        <v>5.4445814409048061E-3</v>
      </c>
      <c r="AU41" s="826">
        <v>0.10243031304620712</v>
      </c>
      <c r="AV41" s="826">
        <v>0.16408101288268012</v>
      </c>
      <c r="AW41" s="826">
        <v>0.15328758530445238</v>
      </c>
      <c r="AX41" s="826">
        <v>1.3611453602262015E-3</v>
      </c>
      <c r="AY41" s="826">
        <v>6.030788851802817</v>
      </c>
      <c r="AZ41" s="826">
        <v>5.1783017176575754</v>
      </c>
      <c r="BA41" s="826">
        <v>0.16879934448865852</v>
      </c>
      <c r="BB41" s="826">
        <v>0.81269318475498464</v>
      </c>
      <c r="BC41" s="826">
        <v>2.4381008430792992</v>
      </c>
      <c r="BD41" s="826">
        <v>1.657360835740189</v>
      </c>
      <c r="BE41" s="826">
        <v>0.10134750959444493</v>
      </c>
      <c r="BF41" s="826">
        <v>0.85248713414523947</v>
      </c>
      <c r="BG41" s="826">
        <v>1.7922107334613073E-2</v>
      </c>
      <c r="BH41" s="826">
        <v>0.15030499363009198</v>
      </c>
      <c r="BI41" s="826">
        <v>0.3505881855010553</v>
      </c>
      <c r="BJ41" s="826">
        <v>0.31798716094191409</v>
      </c>
      <c r="BK41" s="826">
        <v>1.5684686737565075E-2</v>
      </c>
      <c r="BL41" s="826">
        <v>0</v>
      </c>
      <c r="BM41" s="826">
        <v>0</v>
      </c>
      <c r="BN41" s="826">
        <v>0</v>
      </c>
    </row>
    <row r="42" spans="1:66" ht="13.7" customHeight="1">
      <c r="A42" s="121"/>
      <c r="B42" s="62" t="s">
        <v>461</v>
      </c>
      <c r="C42" s="121"/>
      <c r="D42" s="122"/>
      <c r="E42" s="826">
        <v>53.310013317128231</v>
      </c>
      <c r="F42" s="826">
        <v>42.746262602072584</v>
      </c>
      <c r="G42" s="826">
        <v>10.563750715055644</v>
      </c>
      <c r="H42" s="826">
        <v>18.815635908218972</v>
      </c>
      <c r="I42" s="826">
        <v>16.701394662900775</v>
      </c>
      <c r="J42" s="826">
        <v>0.22981749309684363</v>
      </c>
      <c r="K42" s="826">
        <v>3.8300921722614545</v>
      </c>
      <c r="L42" s="826">
        <v>6.4331862484553284</v>
      </c>
      <c r="M42" s="826">
        <v>5.9117695527629763</v>
      </c>
      <c r="N42" s="826">
        <v>0.29652919632417407</v>
      </c>
      <c r="O42" s="826">
        <v>2.1142412453181918</v>
      </c>
      <c r="P42" s="826">
        <v>4.4480805115518121E-2</v>
      </c>
      <c r="Q42" s="826">
        <v>0.62273127161725372</v>
      </c>
      <c r="R42" s="826">
        <v>0.87978821314850619</v>
      </c>
      <c r="S42" s="826">
        <v>0.55241402039840781</v>
      </c>
      <c r="T42" s="826">
        <v>1.482693503850604E-2</v>
      </c>
      <c r="U42" s="826">
        <v>12.049241575546901</v>
      </c>
      <c r="V42" s="826">
        <v>5.4359688937937083</v>
      </c>
      <c r="W42" s="826">
        <v>7.4134675192530199E-3</v>
      </c>
      <c r="X42" s="826">
        <v>0.70120812064204308</v>
      </c>
      <c r="Y42" s="826">
        <v>1.8859250368852543</v>
      </c>
      <c r="Z42" s="826">
        <v>2.6435091626522897</v>
      </c>
      <c r="AA42" s="826">
        <v>0.19791310609486817</v>
      </c>
      <c r="AB42" s="826">
        <v>6.6132726817531946</v>
      </c>
      <c r="AC42" s="826">
        <v>0.16444423512369585</v>
      </c>
      <c r="AD42" s="826">
        <v>1.6080475575610977</v>
      </c>
      <c r="AE42" s="826">
        <v>2.5560210339417511</v>
      </c>
      <c r="AF42" s="826">
        <v>2.2402790500111309</v>
      </c>
      <c r="AG42" s="826">
        <v>4.4480805115518121E-2</v>
      </c>
      <c r="AH42" s="121"/>
      <c r="AI42" s="62" t="s">
        <v>461</v>
      </c>
      <c r="AJ42" s="121"/>
      <c r="AK42" s="122"/>
      <c r="AL42" s="826">
        <v>11.829820421728678</v>
      </c>
      <c r="AM42" s="826">
        <v>11.119924441708296</v>
      </c>
      <c r="AN42" s="826">
        <v>0.47443340789636246</v>
      </c>
      <c r="AO42" s="826">
        <v>1.8628183720141316</v>
      </c>
      <c r="AP42" s="826">
        <v>5.1187785304654669</v>
      </c>
      <c r="AQ42" s="826">
        <v>3.5015582015517683</v>
      </c>
      <c r="AR42" s="826">
        <v>0.16233592978056613</v>
      </c>
      <c r="AS42" s="826">
        <v>0.70989598002038268</v>
      </c>
      <c r="AT42" s="826">
        <v>2.965387007701208E-2</v>
      </c>
      <c r="AU42" s="826">
        <v>0.17792322046207248</v>
      </c>
      <c r="AV42" s="826">
        <v>0.40594381173100891</v>
      </c>
      <c r="AW42" s="826">
        <v>8.8961610231036242E-2</v>
      </c>
      <c r="AX42" s="826">
        <v>7.4134675192530199E-3</v>
      </c>
      <c r="AY42" s="826">
        <v>10.615315411633683</v>
      </c>
      <c r="AZ42" s="826">
        <v>9.4889746036698064</v>
      </c>
      <c r="BA42" s="826">
        <v>7.4134675192530197E-2</v>
      </c>
      <c r="BB42" s="826">
        <v>1.7698703257642374</v>
      </c>
      <c r="BC42" s="826">
        <v>4.6563220734734063</v>
      </c>
      <c r="BD42" s="826">
        <v>2.8913457680489114</v>
      </c>
      <c r="BE42" s="826">
        <v>9.7301761190720037E-2</v>
      </c>
      <c r="BF42" s="826">
        <v>1.126340807963877</v>
      </c>
      <c r="BG42" s="826">
        <v>0</v>
      </c>
      <c r="BH42" s="826">
        <v>8.1918816087336629E-2</v>
      </c>
      <c r="BI42" s="826">
        <v>0.75624804295995052</v>
      </c>
      <c r="BJ42" s="826">
        <v>0.27334701387808386</v>
      </c>
      <c r="BK42" s="826">
        <v>1.482693503850604E-2</v>
      </c>
      <c r="BL42" s="826">
        <v>0</v>
      </c>
      <c r="BM42" s="826">
        <v>0</v>
      </c>
      <c r="BN42" s="826">
        <v>0</v>
      </c>
    </row>
    <row r="43" spans="1:66" ht="13.7" customHeight="1">
      <c r="A43" s="121"/>
      <c r="B43" s="62" t="s">
        <v>462</v>
      </c>
      <c r="C43" s="121"/>
      <c r="D43" s="122"/>
      <c r="E43" s="826">
        <v>77.556448140709222</v>
      </c>
      <c r="F43" s="826">
        <v>59.457629024814395</v>
      </c>
      <c r="G43" s="826">
        <v>18.09881911589483</v>
      </c>
      <c r="H43" s="826">
        <v>32.53071712548109</v>
      </c>
      <c r="I43" s="826">
        <v>28.041237309782993</v>
      </c>
      <c r="J43" s="826">
        <v>0.50154951619515509</v>
      </c>
      <c r="K43" s="826">
        <v>5.9981477506580214</v>
      </c>
      <c r="L43" s="826">
        <v>11.242048911774885</v>
      </c>
      <c r="M43" s="826">
        <v>9.44223759914866</v>
      </c>
      <c r="N43" s="826">
        <v>0.85725353200627208</v>
      </c>
      <c r="O43" s="826">
        <v>4.489479815698096</v>
      </c>
      <c r="P43" s="826">
        <v>0.18349372543725187</v>
      </c>
      <c r="Q43" s="826">
        <v>1.3700864832648139</v>
      </c>
      <c r="R43" s="826">
        <v>1.6392106139061167</v>
      </c>
      <c r="S43" s="826">
        <v>1.2232915029150124</v>
      </c>
      <c r="T43" s="826">
        <v>7.3397490174900742E-2</v>
      </c>
      <c r="U43" s="826">
        <v>23.698342685606466</v>
      </c>
      <c r="V43" s="826">
        <v>12.466994689108647</v>
      </c>
      <c r="W43" s="826">
        <v>0.36698745087450374</v>
      </c>
      <c r="X43" s="826">
        <v>1.5327842531550901</v>
      </c>
      <c r="Y43" s="826">
        <v>3.5522637685509499</v>
      </c>
      <c r="Z43" s="826">
        <v>6.1219564194001448</v>
      </c>
      <c r="AA43" s="826">
        <v>0.89300279712795905</v>
      </c>
      <c r="AB43" s="826">
        <v>11.231347996497821</v>
      </c>
      <c r="AC43" s="826">
        <v>0.41591911099110423</v>
      </c>
      <c r="AD43" s="826">
        <v>2.587756670465442</v>
      </c>
      <c r="AE43" s="826">
        <v>4.8175840723791277</v>
      </c>
      <c r="AF43" s="826">
        <v>3.1776627571082927</v>
      </c>
      <c r="AG43" s="826">
        <v>0.23242538555385236</v>
      </c>
      <c r="AH43" s="121"/>
      <c r="AI43" s="62" t="s">
        <v>462</v>
      </c>
      <c r="AJ43" s="121"/>
      <c r="AK43" s="122"/>
      <c r="AL43" s="826">
        <v>13.382721663943617</v>
      </c>
      <c r="AM43" s="826">
        <v>12.072052196534676</v>
      </c>
      <c r="AN43" s="826">
        <v>0.18349372543725187</v>
      </c>
      <c r="AO43" s="826">
        <v>2.9712876826225205</v>
      </c>
      <c r="AP43" s="826">
        <v>4.9362433481690093</v>
      </c>
      <c r="AQ43" s="826">
        <v>3.9076299501309935</v>
      </c>
      <c r="AR43" s="826">
        <v>7.3397490174900742E-2</v>
      </c>
      <c r="AS43" s="826">
        <v>1.3106694674089419</v>
      </c>
      <c r="AT43" s="826">
        <v>2.4465830058300251E-2</v>
      </c>
      <c r="AU43" s="826">
        <v>0.56970432850042008</v>
      </c>
      <c r="AV43" s="826">
        <v>0.52077266838381953</v>
      </c>
      <c r="AW43" s="826">
        <v>0.19572664046640201</v>
      </c>
      <c r="AX43" s="826">
        <v>0</v>
      </c>
      <c r="AY43" s="826">
        <v>7.9446666656780582</v>
      </c>
      <c r="AZ43" s="826">
        <v>6.877344829388087</v>
      </c>
      <c r="BA43" s="826">
        <v>0.22019247052470226</v>
      </c>
      <c r="BB43" s="826">
        <v>1.9982466700230381</v>
      </c>
      <c r="BC43" s="826">
        <v>2.4802235221500584</v>
      </c>
      <c r="BD43" s="826">
        <v>1.9095580360489837</v>
      </c>
      <c r="BE43" s="826">
        <v>0.26912413064130275</v>
      </c>
      <c r="BF43" s="826">
        <v>1.0673218362899719</v>
      </c>
      <c r="BG43" s="826">
        <v>0</v>
      </c>
      <c r="BH43" s="826">
        <v>0.23303703130463455</v>
      </c>
      <c r="BI43" s="826">
        <v>0.51622901422743406</v>
      </c>
      <c r="BJ43" s="826">
        <v>0.29358996069960297</v>
      </c>
      <c r="BK43" s="826">
        <v>2.4465830058300251E-2</v>
      </c>
      <c r="BL43" s="826">
        <v>0</v>
      </c>
      <c r="BM43" s="826">
        <v>0</v>
      </c>
      <c r="BN43" s="826">
        <v>0</v>
      </c>
    </row>
    <row r="44" spans="1:66" ht="13.7" customHeight="1">
      <c r="A44" s="121"/>
      <c r="B44" s="62" t="s">
        <v>463</v>
      </c>
      <c r="C44" s="121"/>
      <c r="D44" s="122"/>
      <c r="E44" s="826">
        <v>216.73214285714286</v>
      </c>
      <c r="F44" s="826">
        <v>177</v>
      </c>
      <c r="G44" s="826">
        <v>39.732142857142854</v>
      </c>
      <c r="H44" s="826">
        <v>100.85714285714286</v>
      </c>
      <c r="I44" s="826">
        <v>86.875</v>
      </c>
      <c r="J44" s="826">
        <v>2.8035714285714284</v>
      </c>
      <c r="K44" s="826">
        <v>22.142857142857142</v>
      </c>
      <c r="L44" s="826">
        <v>30.821428571428573</v>
      </c>
      <c r="M44" s="826">
        <v>29.125</v>
      </c>
      <c r="N44" s="826">
        <v>1.9821428571428572</v>
      </c>
      <c r="O44" s="826">
        <v>13.982142857142858</v>
      </c>
      <c r="P44" s="826">
        <v>0.4642857142857143</v>
      </c>
      <c r="Q44" s="826">
        <v>4.5</v>
      </c>
      <c r="R44" s="826">
        <v>5.3571428571428568</v>
      </c>
      <c r="S44" s="826">
        <v>3.4285714285714284</v>
      </c>
      <c r="T44" s="826">
        <v>0.23214285714285715</v>
      </c>
      <c r="U44" s="826">
        <v>53.857142857142854</v>
      </c>
      <c r="V44" s="826">
        <v>32.821428571428569</v>
      </c>
      <c r="W44" s="826">
        <v>0.9464285714285714</v>
      </c>
      <c r="X44" s="826">
        <v>5.8928571428571432</v>
      </c>
      <c r="Y44" s="826">
        <v>10.142857142857142</v>
      </c>
      <c r="Z44" s="826">
        <v>14.267857142857142</v>
      </c>
      <c r="AA44" s="826">
        <v>1.5714285714285714</v>
      </c>
      <c r="AB44" s="826">
        <v>21.035714285714285</v>
      </c>
      <c r="AC44" s="826">
        <v>1.0892857142857142</v>
      </c>
      <c r="AD44" s="826">
        <v>5.7857142857142856</v>
      </c>
      <c r="AE44" s="826">
        <v>8.3214285714285712</v>
      </c>
      <c r="AF44" s="826">
        <v>5.6964285714285712</v>
      </c>
      <c r="AG44" s="826">
        <v>0.14285714285714285</v>
      </c>
      <c r="AH44" s="121"/>
      <c r="AI44" s="62" t="s">
        <v>463</v>
      </c>
      <c r="AJ44" s="121"/>
      <c r="AK44" s="122"/>
      <c r="AL44" s="826">
        <v>34.375</v>
      </c>
      <c r="AM44" s="826">
        <v>32.339285714285715</v>
      </c>
      <c r="AN44" s="826">
        <v>0.5</v>
      </c>
      <c r="AO44" s="826">
        <v>7.2142857142857144</v>
      </c>
      <c r="AP44" s="826">
        <v>10.321428571428571</v>
      </c>
      <c r="AQ44" s="826">
        <v>13.089285714285714</v>
      </c>
      <c r="AR44" s="826">
        <v>1.2142857142857142</v>
      </c>
      <c r="AS44" s="826">
        <v>2.0357142857142856</v>
      </c>
      <c r="AT44" s="826">
        <v>5.3571428571428568E-2</v>
      </c>
      <c r="AU44" s="826">
        <v>0.7321428571428571</v>
      </c>
      <c r="AV44" s="826">
        <v>0.8035714285714286</v>
      </c>
      <c r="AW44" s="826">
        <v>0.4107142857142857</v>
      </c>
      <c r="AX44" s="826">
        <v>3.5714285714285712E-2</v>
      </c>
      <c r="AY44" s="826">
        <v>27.642857142857142</v>
      </c>
      <c r="AZ44" s="826">
        <v>24.964285714285715</v>
      </c>
      <c r="BA44" s="826">
        <v>1.3214285714285714</v>
      </c>
      <c r="BB44" s="826">
        <v>8.9285714285714288</v>
      </c>
      <c r="BC44" s="826">
        <v>6.9107142857142856</v>
      </c>
      <c r="BD44" s="826">
        <v>7.4107142857142856</v>
      </c>
      <c r="BE44" s="826">
        <v>0.39285714285714285</v>
      </c>
      <c r="BF44" s="826">
        <v>2.6785714285714284</v>
      </c>
      <c r="BG44" s="826">
        <v>8.9285714285714288E-2</v>
      </c>
      <c r="BH44" s="826">
        <v>0.5357142857142857</v>
      </c>
      <c r="BI44" s="826">
        <v>0.7857142857142857</v>
      </c>
      <c r="BJ44" s="826">
        <v>1.2678571428571428</v>
      </c>
      <c r="BK44" s="826">
        <v>0</v>
      </c>
      <c r="BL44" s="826">
        <v>0</v>
      </c>
      <c r="BM44" s="826">
        <v>0</v>
      </c>
      <c r="BN44" s="826">
        <v>0</v>
      </c>
    </row>
    <row r="45" spans="1:66" ht="13.7" customHeight="1">
      <c r="A45" s="121"/>
      <c r="B45" s="62" t="s">
        <v>403</v>
      </c>
      <c r="C45" s="121"/>
      <c r="D45" s="122"/>
      <c r="E45" s="826">
        <v>526.5</v>
      </c>
      <c r="F45" s="826">
        <v>416.41666666666669</v>
      </c>
      <c r="G45" s="826">
        <v>110.08333333333333</v>
      </c>
      <c r="H45" s="826">
        <v>295.41666666666669</v>
      </c>
      <c r="I45" s="826">
        <v>243.41666666666666</v>
      </c>
      <c r="J45" s="826">
        <v>8</v>
      </c>
      <c r="K45" s="826">
        <v>67.333333333333329</v>
      </c>
      <c r="L45" s="826">
        <v>69.75</v>
      </c>
      <c r="M45" s="826">
        <v>95.666666666666671</v>
      </c>
      <c r="N45" s="826">
        <v>2.6666666666666665</v>
      </c>
      <c r="O45" s="826">
        <v>52</v>
      </c>
      <c r="P45" s="826">
        <v>3.6666666666666665</v>
      </c>
      <c r="Q45" s="826">
        <v>18.916666666666668</v>
      </c>
      <c r="R45" s="826">
        <v>16.5</v>
      </c>
      <c r="S45" s="826">
        <v>12.916666666666666</v>
      </c>
      <c r="T45" s="826">
        <v>0</v>
      </c>
      <c r="U45" s="826">
        <v>110.75</v>
      </c>
      <c r="V45" s="826">
        <v>66.75</v>
      </c>
      <c r="W45" s="826">
        <v>8.3333333333333329E-2</v>
      </c>
      <c r="X45" s="826">
        <v>6.083333333333333</v>
      </c>
      <c r="Y45" s="826">
        <v>17.083333333333332</v>
      </c>
      <c r="Z45" s="826">
        <v>40.833333333333336</v>
      </c>
      <c r="AA45" s="826">
        <v>2.6666666666666665</v>
      </c>
      <c r="AB45" s="826">
        <v>44</v>
      </c>
      <c r="AC45" s="826">
        <v>0.91666666666666663</v>
      </c>
      <c r="AD45" s="826">
        <v>12.333333333333334</v>
      </c>
      <c r="AE45" s="826">
        <v>14.25</v>
      </c>
      <c r="AF45" s="826">
        <v>16.416666666666668</v>
      </c>
      <c r="AG45" s="826">
        <v>8.3333333333333329E-2</v>
      </c>
      <c r="AH45" s="121"/>
      <c r="AI45" s="62" t="s">
        <v>403</v>
      </c>
      <c r="AJ45" s="121"/>
      <c r="AK45" s="122"/>
      <c r="AL45" s="826">
        <v>73.416666666666671</v>
      </c>
      <c r="AM45" s="826">
        <v>59.833333333333336</v>
      </c>
      <c r="AN45" s="826">
        <v>0.75</v>
      </c>
      <c r="AO45" s="826">
        <v>5.916666666666667</v>
      </c>
      <c r="AP45" s="826">
        <v>16.25</v>
      </c>
      <c r="AQ45" s="826">
        <v>25</v>
      </c>
      <c r="AR45" s="826">
        <v>11.916666666666666</v>
      </c>
      <c r="AS45" s="826">
        <v>13.583333333333334</v>
      </c>
      <c r="AT45" s="826">
        <v>0.41666666666666669</v>
      </c>
      <c r="AU45" s="826">
        <v>2.9166666666666665</v>
      </c>
      <c r="AV45" s="826">
        <v>7.166666666666667</v>
      </c>
      <c r="AW45" s="826">
        <v>2.9166666666666665</v>
      </c>
      <c r="AX45" s="826">
        <v>0.16666666666666666</v>
      </c>
      <c r="AY45" s="826">
        <v>46.916666666666664</v>
      </c>
      <c r="AZ45" s="826">
        <v>46.416666666666664</v>
      </c>
      <c r="BA45" s="826">
        <v>0.16666666666666666</v>
      </c>
      <c r="BB45" s="826">
        <v>25.333333333333332</v>
      </c>
      <c r="BC45" s="826">
        <v>9.75</v>
      </c>
      <c r="BD45" s="826">
        <v>10.583333333333334</v>
      </c>
      <c r="BE45" s="826">
        <v>0.58333333333333337</v>
      </c>
      <c r="BF45" s="826">
        <v>0.5</v>
      </c>
      <c r="BG45" s="826">
        <v>0</v>
      </c>
      <c r="BH45" s="826">
        <v>0</v>
      </c>
      <c r="BI45" s="826">
        <v>0.33333333333333331</v>
      </c>
      <c r="BJ45" s="826">
        <v>0.16666666666666666</v>
      </c>
      <c r="BK45" s="826">
        <v>0</v>
      </c>
      <c r="BL45" s="826">
        <v>0</v>
      </c>
      <c r="BM45" s="826">
        <v>0</v>
      </c>
      <c r="BN45" s="826">
        <v>0</v>
      </c>
    </row>
    <row r="46" spans="1:66" ht="13.7" customHeight="1">
      <c r="A46" s="1045" t="s">
        <v>14</v>
      </c>
      <c r="B46" s="1045"/>
      <c r="C46" s="1045"/>
      <c r="D46" s="122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1045" t="s">
        <v>14</v>
      </c>
      <c r="AI46" s="1045"/>
      <c r="AJ46" s="1045"/>
      <c r="AK46" s="122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</row>
    <row r="47" spans="1:66" ht="13.7" customHeight="1">
      <c r="A47" s="121"/>
      <c r="B47" s="62" t="s">
        <v>455</v>
      </c>
      <c r="C47" s="121"/>
      <c r="D47" s="122"/>
      <c r="E47" s="826">
        <v>2.5032292675269527</v>
      </c>
      <c r="F47" s="826">
        <v>1.8458926288216859</v>
      </c>
      <c r="G47" s="826">
        <v>0.65733663870526426</v>
      </c>
      <c r="H47" s="826">
        <v>0.35871779170623036</v>
      </c>
      <c r="I47" s="826">
        <v>0.32656751732563832</v>
      </c>
      <c r="J47" s="826">
        <v>5.2249566453272996E-3</v>
      </c>
      <c r="K47" s="826">
        <v>2.7175316982388509E-2</v>
      </c>
      <c r="L47" s="826">
        <v>0.12374752441662841</v>
      </c>
      <c r="M47" s="826">
        <v>0.14066999060507002</v>
      </c>
      <c r="N47" s="826">
        <v>2.9749728676223962E-2</v>
      </c>
      <c r="O47" s="826">
        <v>3.2150274380592071E-2</v>
      </c>
      <c r="P47" s="826">
        <v>4.9764087387638828E-4</v>
      </c>
      <c r="Q47" s="826">
        <v>8.398617407211692E-3</v>
      </c>
      <c r="R47" s="826">
        <v>1.3134442517607257E-2</v>
      </c>
      <c r="S47" s="826">
        <v>9.9576904060574359E-3</v>
      </c>
      <c r="T47" s="826">
        <v>1.6188317583930704E-4</v>
      </c>
      <c r="U47" s="826">
        <v>0.83410913014120447</v>
      </c>
      <c r="V47" s="826">
        <v>0.43742679322504363</v>
      </c>
      <c r="W47" s="826">
        <v>4.8564952751792111E-4</v>
      </c>
      <c r="X47" s="826">
        <v>7.3573422785980822E-2</v>
      </c>
      <c r="Y47" s="826">
        <v>0.16560858012378885</v>
      </c>
      <c r="Z47" s="826">
        <v>0.18019898903225945</v>
      </c>
      <c r="AA47" s="826">
        <v>1.7560151755496994E-2</v>
      </c>
      <c r="AB47" s="826">
        <v>0.39668233691616167</v>
      </c>
      <c r="AC47" s="826">
        <v>6.7059927948571263E-3</v>
      </c>
      <c r="AD47" s="826">
        <v>7.1824754810637298E-2</v>
      </c>
      <c r="AE47" s="826">
        <v>0.16006554326523795</v>
      </c>
      <c r="AF47" s="826">
        <v>0.15138120358712345</v>
      </c>
      <c r="AG47" s="826">
        <v>6.7048424583057396E-3</v>
      </c>
      <c r="AH47" s="121"/>
      <c r="AI47" s="62" t="s">
        <v>455</v>
      </c>
      <c r="AJ47" s="121"/>
      <c r="AK47" s="122"/>
      <c r="AL47" s="826">
        <v>0.28054665574176924</v>
      </c>
      <c r="AM47" s="826">
        <v>0.26236390125430686</v>
      </c>
      <c r="AN47" s="826">
        <v>1.6188317583930704E-4</v>
      </c>
      <c r="AO47" s="826">
        <v>3.8504314817289914E-2</v>
      </c>
      <c r="AP47" s="826">
        <v>8.0000674860481583E-2</v>
      </c>
      <c r="AQ47" s="826">
        <v>0.12950665360200386</v>
      </c>
      <c r="AR47" s="826">
        <v>1.419037479869216E-2</v>
      </c>
      <c r="AS47" s="826">
        <v>1.8182754487462358E-2</v>
      </c>
      <c r="AT47" s="826">
        <v>0</v>
      </c>
      <c r="AU47" s="826">
        <v>0</v>
      </c>
      <c r="AV47" s="826">
        <v>1.0089750788093023E-2</v>
      </c>
      <c r="AW47" s="826">
        <v>7.5871187748600549E-3</v>
      </c>
      <c r="AX47" s="826">
        <v>5.0588492450927985E-4</v>
      </c>
      <c r="AY47" s="826">
        <v>0.6030563008880252</v>
      </c>
      <c r="AZ47" s="826">
        <v>0.49820856774461242</v>
      </c>
      <c r="BA47" s="826">
        <v>1.2052824303606434E-2</v>
      </c>
      <c r="BB47" s="826">
        <v>8.5795898459304534E-2</v>
      </c>
      <c r="BC47" s="826">
        <v>0.11790532723585358</v>
      </c>
      <c r="BD47" s="826">
        <v>0.25525489196885109</v>
      </c>
      <c r="BE47" s="826">
        <v>2.7199625776996625E-2</v>
      </c>
      <c r="BF47" s="826">
        <v>0.10484773314341291</v>
      </c>
      <c r="BG47" s="826">
        <v>0</v>
      </c>
      <c r="BH47" s="826">
        <v>2.4905458357302804E-2</v>
      </c>
      <c r="BI47" s="826">
        <v>1.4160462259534431E-2</v>
      </c>
      <c r="BJ47" s="826">
        <v>5.7942219474831962E-2</v>
      </c>
      <c r="BK47" s="826">
        <v>7.8395930517437002E-3</v>
      </c>
      <c r="BL47" s="826">
        <v>0.42679938904972214</v>
      </c>
      <c r="BM47" s="826">
        <v>0.32132584927208674</v>
      </c>
      <c r="BN47" s="826">
        <v>0.1054735397776355</v>
      </c>
    </row>
    <row r="48" spans="1:66" ht="13.7" customHeight="1">
      <c r="A48" s="121"/>
      <c r="B48" s="62" t="s">
        <v>456</v>
      </c>
      <c r="C48" s="121"/>
      <c r="D48" s="122"/>
      <c r="E48" s="826">
        <v>3.8302409068364209</v>
      </c>
      <c r="F48" s="826">
        <v>2.8545440430466344</v>
      </c>
      <c r="G48" s="826">
        <v>0.97569686378978915</v>
      </c>
      <c r="H48" s="826">
        <v>0.56410772164721779</v>
      </c>
      <c r="I48" s="826">
        <v>0.5314332464030298</v>
      </c>
      <c r="J48" s="826">
        <v>9.4532229901470397E-3</v>
      </c>
      <c r="K48" s="826">
        <v>5.323722545516494E-2</v>
      </c>
      <c r="L48" s="826">
        <v>0.16266767308370478</v>
      </c>
      <c r="M48" s="826">
        <v>0.24733151311012727</v>
      </c>
      <c r="N48" s="826">
        <v>5.8743611763885671E-2</v>
      </c>
      <c r="O48" s="826">
        <v>3.2674475244187977E-2</v>
      </c>
      <c r="P48" s="826">
        <v>0</v>
      </c>
      <c r="Q48" s="826">
        <v>3.2045847836674746E-3</v>
      </c>
      <c r="R48" s="826">
        <v>1.0879942985084851E-2</v>
      </c>
      <c r="S48" s="826">
        <v>1.8589947475435648E-2</v>
      </c>
      <c r="T48" s="826">
        <v>0</v>
      </c>
      <c r="U48" s="826">
        <v>1.179857307193322</v>
      </c>
      <c r="V48" s="826">
        <v>0.58656129875662244</v>
      </c>
      <c r="W48" s="826">
        <v>3.6112271707143336E-3</v>
      </c>
      <c r="X48" s="826">
        <v>0.10120012697691758</v>
      </c>
      <c r="Y48" s="826">
        <v>0.22813506486357404</v>
      </c>
      <c r="Z48" s="826">
        <v>0.2378413564897012</v>
      </c>
      <c r="AA48" s="826">
        <v>1.5773523255715422E-2</v>
      </c>
      <c r="AB48" s="826">
        <v>0.59329600843669994</v>
      </c>
      <c r="AC48" s="826">
        <v>1.237649486831699E-2</v>
      </c>
      <c r="AD48" s="826">
        <v>0.16823190236486327</v>
      </c>
      <c r="AE48" s="826">
        <v>0.18589384023767916</v>
      </c>
      <c r="AF48" s="826">
        <v>0.21997140157134287</v>
      </c>
      <c r="AG48" s="826">
        <v>6.8223693944974963E-3</v>
      </c>
      <c r="AH48" s="121"/>
      <c r="AI48" s="62" t="s">
        <v>456</v>
      </c>
      <c r="AJ48" s="121"/>
      <c r="AK48" s="122"/>
      <c r="AL48" s="826">
        <v>0.68228561576977143</v>
      </c>
      <c r="AM48" s="826">
        <v>0.6582351415590495</v>
      </c>
      <c r="AN48" s="826">
        <v>0</v>
      </c>
      <c r="AO48" s="826">
        <v>9.2579859371012166E-2</v>
      </c>
      <c r="AP48" s="826">
        <v>0.32430438059562394</v>
      </c>
      <c r="AQ48" s="826">
        <v>0.2229012496558406</v>
      </c>
      <c r="AR48" s="826">
        <v>1.8449651936572678E-2</v>
      </c>
      <c r="AS48" s="826">
        <v>2.4050474210722029E-2</v>
      </c>
      <c r="AT48" s="826">
        <v>0</v>
      </c>
      <c r="AU48" s="826">
        <v>1.6615193666128661E-3</v>
      </c>
      <c r="AV48" s="826">
        <v>6.72962804527756E-3</v>
      </c>
      <c r="AW48" s="826">
        <v>1.5659326798831603E-2</v>
      </c>
      <c r="AX48" s="826">
        <v>0</v>
      </c>
      <c r="AY48" s="826">
        <v>1.0751571671651736</v>
      </c>
      <c r="AZ48" s="826">
        <v>0.85008048970229222</v>
      </c>
      <c r="BA48" s="826">
        <v>5.68555854233673E-2</v>
      </c>
      <c r="BB48" s="826">
        <v>0.14787920195590692</v>
      </c>
      <c r="BC48" s="826">
        <v>0.26314961696510919</v>
      </c>
      <c r="BD48" s="826">
        <v>0.34477860578030878</v>
      </c>
      <c r="BE48" s="826">
        <v>3.7417479577600193E-2</v>
      </c>
      <c r="BF48" s="826">
        <v>0.2250766774628811</v>
      </c>
      <c r="BG48" s="826">
        <v>7.0355202291538122E-3</v>
      </c>
      <c r="BH48" s="826">
        <v>5.2966081335619503E-2</v>
      </c>
      <c r="BI48" s="826">
        <v>7.0716390295311432E-2</v>
      </c>
      <c r="BJ48" s="826">
        <v>8.4494799562822243E-2</v>
      </c>
      <c r="BK48" s="826">
        <v>9.8638860399741426E-3</v>
      </c>
      <c r="BL48" s="826">
        <v>0.32883309506093805</v>
      </c>
      <c r="BM48" s="826">
        <v>0.22823386662563969</v>
      </c>
      <c r="BN48" s="826">
        <v>0.10059922843529827</v>
      </c>
    </row>
    <row r="49" spans="1:66" ht="13.7" customHeight="1">
      <c r="A49" s="121"/>
      <c r="B49" s="62" t="s">
        <v>457</v>
      </c>
      <c r="C49" s="121"/>
      <c r="D49" s="122"/>
      <c r="E49" s="826">
        <v>5.1124931405829406</v>
      </c>
      <c r="F49" s="826">
        <v>3.8457787782457684</v>
      </c>
      <c r="G49" s="826">
        <v>1.2667143623371717</v>
      </c>
      <c r="H49" s="826">
        <v>0.89028642334134389</v>
      </c>
      <c r="I49" s="826">
        <v>0.79952135604572971</v>
      </c>
      <c r="J49" s="826">
        <v>3.3957974743653905E-4</v>
      </c>
      <c r="K49" s="826">
        <v>0.13428137581052813</v>
      </c>
      <c r="L49" s="826">
        <v>0.29058082986229333</v>
      </c>
      <c r="M49" s="826">
        <v>0.33480597541269874</v>
      </c>
      <c r="N49" s="826">
        <v>3.9513595212772597E-2</v>
      </c>
      <c r="O49" s="826">
        <v>9.0765067295614149E-2</v>
      </c>
      <c r="P49" s="826">
        <v>2.0026497925744609E-3</v>
      </c>
      <c r="Q49" s="826">
        <v>1.5036742098231066E-2</v>
      </c>
      <c r="R49" s="826">
        <v>4.3644300583180792E-2</v>
      </c>
      <c r="S49" s="826">
        <v>2.8305111527430732E-2</v>
      </c>
      <c r="T49" s="826">
        <v>1.7762632941970957E-3</v>
      </c>
      <c r="U49" s="826">
        <v>1.4812635568756432</v>
      </c>
      <c r="V49" s="826">
        <v>0.65674539837711421</v>
      </c>
      <c r="W49" s="826">
        <v>1.5671169985545717E-2</v>
      </c>
      <c r="X49" s="826">
        <v>0.1575012704753927</v>
      </c>
      <c r="Y49" s="826">
        <v>0.21224497534552042</v>
      </c>
      <c r="Z49" s="826">
        <v>0.25022504050239358</v>
      </c>
      <c r="AA49" s="826">
        <v>2.1102942068261642E-2</v>
      </c>
      <c r="AB49" s="826">
        <v>0.82451815849852894</v>
      </c>
      <c r="AC49" s="826">
        <v>4.0391225004120138E-2</v>
      </c>
      <c r="AD49" s="826">
        <v>0.22882816796370548</v>
      </c>
      <c r="AE49" s="826">
        <v>0.31945193879518946</v>
      </c>
      <c r="AF49" s="826">
        <v>0.22439016871429518</v>
      </c>
      <c r="AG49" s="826">
        <v>1.145665802121894E-2</v>
      </c>
      <c r="AH49" s="121"/>
      <c r="AI49" s="62" t="s">
        <v>457</v>
      </c>
      <c r="AJ49" s="121"/>
      <c r="AK49" s="122"/>
      <c r="AL49" s="826">
        <v>0.97210672520550945</v>
      </c>
      <c r="AM49" s="826">
        <v>0.9194724987082652</v>
      </c>
      <c r="AN49" s="826">
        <v>1.4814166487019786E-2</v>
      </c>
      <c r="AO49" s="826">
        <v>0.20624915301652461</v>
      </c>
      <c r="AP49" s="826">
        <v>0.3149135358956352</v>
      </c>
      <c r="AQ49" s="826">
        <v>0.36336882876611709</v>
      </c>
      <c r="AR49" s="826">
        <v>2.0126814542968545E-2</v>
      </c>
      <c r="AS49" s="826">
        <v>5.2634226497244273E-2</v>
      </c>
      <c r="AT49" s="826">
        <v>0</v>
      </c>
      <c r="AU49" s="826">
        <v>5.1375129531528001E-3</v>
      </c>
      <c r="AV49" s="826">
        <v>2.2246827046117634E-2</v>
      </c>
      <c r="AW49" s="826">
        <v>2.5249886497973849E-2</v>
      </c>
      <c r="AX49" s="826">
        <v>0</v>
      </c>
      <c r="AY49" s="826">
        <v>1.423179985352258</v>
      </c>
      <c r="AZ49" s="826">
        <v>1.2165826994707232</v>
      </c>
      <c r="BA49" s="826">
        <v>4.5819507934478615E-2</v>
      </c>
      <c r="BB49" s="826">
        <v>0.11552058586181739</v>
      </c>
      <c r="BC49" s="826">
        <v>0.61005344681744278</v>
      </c>
      <c r="BD49" s="826">
        <v>0.43840801251634026</v>
      </c>
      <c r="BE49" s="826">
        <v>6.7811463406442229E-3</v>
      </c>
      <c r="BF49" s="826">
        <v>0.20659728588153481</v>
      </c>
      <c r="BG49" s="826">
        <v>0</v>
      </c>
      <c r="BH49" s="826">
        <v>3.7487222944201863E-2</v>
      </c>
      <c r="BI49" s="826">
        <v>7.7628286183434148E-2</v>
      </c>
      <c r="BJ49" s="826">
        <v>8.6022098399331892E-2</v>
      </c>
      <c r="BK49" s="826">
        <v>5.459678354566953E-3</v>
      </c>
      <c r="BL49" s="826">
        <v>0.34565644980818483</v>
      </c>
      <c r="BM49" s="826">
        <v>0.25345682564393512</v>
      </c>
      <c r="BN49" s="826">
        <v>9.2199624164249747E-2</v>
      </c>
    </row>
    <row r="50" spans="1:66" ht="13.7" customHeight="1">
      <c r="A50" s="661"/>
      <c r="B50" s="62" t="s">
        <v>458</v>
      </c>
      <c r="C50" s="661"/>
      <c r="D50" s="122"/>
      <c r="E50" s="826">
        <v>10.6781622473901</v>
      </c>
      <c r="F50" s="826">
        <v>8.2167293067676219</v>
      </c>
      <c r="G50" s="826">
        <v>2.4614329406224833</v>
      </c>
      <c r="H50" s="826">
        <v>2.9406370036697265</v>
      </c>
      <c r="I50" s="826">
        <v>2.5942377597982107</v>
      </c>
      <c r="J50" s="826">
        <v>2.6674035102419589E-2</v>
      </c>
      <c r="K50" s="826">
        <v>0.4543116563413841</v>
      </c>
      <c r="L50" s="826">
        <v>0.90463993888199545</v>
      </c>
      <c r="M50" s="826">
        <v>1.0775244004021609</v>
      </c>
      <c r="N50" s="826">
        <v>0.1310877290702526</v>
      </c>
      <c r="O50" s="826">
        <v>0.34639924387151511</v>
      </c>
      <c r="P50" s="826">
        <v>1.1626665354979228E-2</v>
      </c>
      <c r="Q50" s="826">
        <v>0.12511135971182899</v>
      </c>
      <c r="R50" s="826">
        <v>0.12308193001575492</v>
      </c>
      <c r="S50" s="826">
        <v>7.9890234254218567E-2</v>
      </c>
      <c r="T50" s="826">
        <v>6.6890545347333746E-3</v>
      </c>
      <c r="U50" s="826">
        <v>2.7355502135268721</v>
      </c>
      <c r="V50" s="826">
        <v>1.1224733416285693</v>
      </c>
      <c r="W50" s="826">
        <v>2.5497205134453346E-2</v>
      </c>
      <c r="X50" s="826">
        <v>0.25857584898400759</v>
      </c>
      <c r="Y50" s="826">
        <v>0.35289989212418665</v>
      </c>
      <c r="Z50" s="826">
        <v>0.45099918062435634</v>
      </c>
      <c r="AA50" s="826">
        <v>3.4501214761565348E-2</v>
      </c>
      <c r="AB50" s="826">
        <v>1.6130768718983033</v>
      </c>
      <c r="AC50" s="826">
        <v>4.0390241658038152E-2</v>
      </c>
      <c r="AD50" s="826">
        <v>0.44652817310292264</v>
      </c>
      <c r="AE50" s="826">
        <v>0.60983837617684078</v>
      </c>
      <c r="AF50" s="826">
        <v>0.5022731574070638</v>
      </c>
      <c r="AG50" s="826">
        <v>1.4046923553437576E-2</v>
      </c>
      <c r="AH50" s="661"/>
      <c r="AI50" s="62" t="s">
        <v>458</v>
      </c>
      <c r="AJ50" s="661"/>
      <c r="AK50" s="122"/>
      <c r="AL50" s="826">
        <v>1.9076131914431553</v>
      </c>
      <c r="AM50" s="826">
        <v>1.838529415320024</v>
      </c>
      <c r="AN50" s="826">
        <v>1.2472259044485911E-2</v>
      </c>
      <c r="AO50" s="826">
        <v>0.21310227724923805</v>
      </c>
      <c r="AP50" s="826">
        <v>0.87481106793239782</v>
      </c>
      <c r="AQ50" s="826">
        <v>0.71366054947880109</v>
      </c>
      <c r="AR50" s="826">
        <v>2.44832616151009E-2</v>
      </c>
      <c r="AS50" s="826">
        <v>6.9083776123131546E-2</v>
      </c>
      <c r="AT50" s="826">
        <v>0</v>
      </c>
      <c r="AU50" s="826">
        <v>1.0799997472274236E-2</v>
      </c>
      <c r="AV50" s="826">
        <v>3.5945123017025078E-2</v>
      </c>
      <c r="AW50" s="826">
        <v>2.0854672265123109E-2</v>
      </c>
      <c r="AX50" s="826">
        <v>1.4839833687091226E-3</v>
      </c>
      <c r="AY50" s="826">
        <v>3.0269754362019472</v>
      </c>
      <c r="AZ50" s="826">
        <v>2.6025865773356922</v>
      </c>
      <c r="BA50" s="826">
        <v>6.1195969034552419E-2</v>
      </c>
      <c r="BB50" s="826">
        <v>0.55951299486072892</v>
      </c>
      <c r="BC50" s="826">
        <v>0.82207468545531304</v>
      </c>
      <c r="BD50" s="826">
        <v>1.1050940136827552</v>
      </c>
      <c r="BE50" s="826">
        <v>5.4708914302342766E-2</v>
      </c>
      <c r="BF50" s="826">
        <v>0.42438885886625505</v>
      </c>
      <c r="BG50" s="826">
        <v>7.1458254649989705E-3</v>
      </c>
      <c r="BH50" s="826">
        <v>5.964988614915534E-2</v>
      </c>
      <c r="BI50" s="826">
        <v>0.19490918658891762</v>
      </c>
      <c r="BJ50" s="826">
        <v>0.15376753761737894</v>
      </c>
      <c r="BK50" s="826">
        <v>8.9164230458041796E-3</v>
      </c>
      <c r="BL50" s="826">
        <v>6.738640254840518E-2</v>
      </c>
      <c r="BM50" s="826">
        <v>5.8902212685126229E-2</v>
      </c>
      <c r="BN50" s="826">
        <v>8.4841898632789497E-3</v>
      </c>
    </row>
    <row r="51" spans="1:66" ht="13.7" customHeight="1">
      <c r="A51" s="661"/>
      <c r="B51" s="62" t="s">
        <v>459</v>
      </c>
      <c r="C51" s="661"/>
      <c r="D51" s="122"/>
      <c r="E51" s="826">
        <v>15.307940343015266</v>
      </c>
      <c r="F51" s="826">
        <v>11.908556913790576</v>
      </c>
      <c r="G51" s="826">
        <v>3.3993834292246876</v>
      </c>
      <c r="H51" s="826">
        <v>3.3586552374582785</v>
      </c>
      <c r="I51" s="826">
        <v>3.0889080794835779</v>
      </c>
      <c r="J51" s="826">
        <v>4.2999701369440799E-2</v>
      </c>
      <c r="K51" s="826">
        <v>0.4773067037430358</v>
      </c>
      <c r="L51" s="826">
        <v>1.2425603504760137</v>
      </c>
      <c r="M51" s="826">
        <v>1.1567682049965247</v>
      </c>
      <c r="N51" s="826">
        <v>0.16927311889856222</v>
      </c>
      <c r="O51" s="826">
        <v>0.26974715797470056</v>
      </c>
      <c r="P51" s="826">
        <v>4.8451123678353433E-3</v>
      </c>
      <c r="Q51" s="826">
        <v>7.1909825942571892E-2</v>
      </c>
      <c r="R51" s="826">
        <v>0.13489297413805365</v>
      </c>
      <c r="S51" s="826">
        <v>5.1348171704409001E-2</v>
      </c>
      <c r="T51" s="826">
        <v>6.7510738218306198E-3</v>
      </c>
      <c r="U51" s="826">
        <v>4.8282093159631563</v>
      </c>
      <c r="V51" s="826">
        <v>2.2281896777472481</v>
      </c>
      <c r="W51" s="826">
        <v>4.1752724972112236E-2</v>
      </c>
      <c r="X51" s="826">
        <v>0.45709497078339717</v>
      </c>
      <c r="Y51" s="826">
        <v>0.73225328847839233</v>
      </c>
      <c r="Z51" s="826">
        <v>0.91861680055516737</v>
      </c>
      <c r="AA51" s="826">
        <v>7.8471892958180051E-2</v>
      </c>
      <c r="AB51" s="826">
        <v>2.6000196382159069</v>
      </c>
      <c r="AC51" s="826">
        <v>7.1594459791204462E-2</v>
      </c>
      <c r="AD51" s="826">
        <v>0.80601824868904459</v>
      </c>
      <c r="AE51" s="826">
        <v>1.0035188871460785</v>
      </c>
      <c r="AF51" s="826">
        <v>0.67079037036882083</v>
      </c>
      <c r="AG51" s="826">
        <v>4.809767222075742E-2</v>
      </c>
      <c r="AH51" s="661"/>
      <c r="AI51" s="62" t="s">
        <v>459</v>
      </c>
      <c r="AJ51" s="661"/>
      <c r="AK51" s="122"/>
      <c r="AL51" s="826">
        <v>3.0572312486719615</v>
      </c>
      <c r="AM51" s="826">
        <v>2.9446285519369217</v>
      </c>
      <c r="AN51" s="826">
        <v>3.821248557126692E-2</v>
      </c>
      <c r="AO51" s="826">
        <v>0.6781243817748297</v>
      </c>
      <c r="AP51" s="826">
        <v>1.0673056751958587</v>
      </c>
      <c r="AQ51" s="826">
        <v>1.0681975046318859</v>
      </c>
      <c r="AR51" s="826">
        <v>9.2788504763080551E-2</v>
      </c>
      <c r="AS51" s="826">
        <v>0.11260269673503989</v>
      </c>
      <c r="AT51" s="826">
        <v>0</v>
      </c>
      <c r="AU51" s="826">
        <v>3.4422882160132055E-2</v>
      </c>
      <c r="AV51" s="826">
        <v>3.5120193674105286E-2</v>
      </c>
      <c r="AW51" s="826">
        <v>4.3059620900802523E-2</v>
      </c>
      <c r="AX51" s="826">
        <v>0</v>
      </c>
      <c r="AY51" s="826">
        <v>4.0269963676984801</v>
      </c>
      <c r="AZ51" s="826">
        <v>3.6284065180111345</v>
      </c>
      <c r="BA51" s="826">
        <v>7.8041029743598E-2</v>
      </c>
      <c r="BB51" s="826">
        <v>0.55736904549118349</v>
      </c>
      <c r="BC51" s="826">
        <v>1.0330829528272882</v>
      </c>
      <c r="BD51" s="826">
        <v>1.9040018471044831</v>
      </c>
      <c r="BE51" s="826">
        <v>5.5911642844581833E-2</v>
      </c>
      <c r="BF51" s="826">
        <v>0.39858984968734579</v>
      </c>
      <c r="BG51" s="826">
        <v>4.9757196668507786E-3</v>
      </c>
      <c r="BH51" s="826">
        <v>4.6531278054626334E-2</v>
      </c>
      <c r="BI51" s="826">
        <v>0.21416026806761768</v>
      </c>
      <c r="BJ51" s="826">
        <v>0.12779901679561734</v>
      </c>
      <c r="BK51" s="826">
        <v>5.1235671026336783E-3</v>
      </c>
      <c r="BL51" s="826">
        <v>3.6848173223388778E-2</v>
      </c>
      <c r="BM51" s="826">
        <v>1.8424086611694389E-2</v>
      </c>
      <c r="BN51" s="826">
        <v>1.8424086611694389E-2</v>
      </c>
    </row>
    <row r="52" spans="1:66" ht="13.7" customHeight="1">
      <c r="A52" s="661"/>
      <c r="B52" s="62" t="s">
        <v>460</v>
      </c>
      <c r="C52" s="661"/>
      <c r="D52" s="122"/>
      <c r="E52" s="826">
        <v>27.2321364820959</v>
      </c>
      <c r="F52" s="826">
        <v>21.244349522823892</v>
      </c>
      <c r="G52" s="826">
        <v>5.9877869592720128</v>
      </c>
      <c r="H52" s="826">
        <v>7.253647259906888</v>
      </c>
      <c r="I52" s="826">
        <v>6.4299677140672786</v>
      </c>
      <c r="J52" s="826">
        <v>0.10119543092307445</v>
      </c>
      <c r="K52" s="826">
        <v>1.291051703013512</v>
      </c>
      <c r="L52" s="826">
        <v>2.5122785598005279</v>
      </c>
      <c r="M52" s="826">
        <v>2.293709191346863</v>
      </c>
      <c r="N52" s="826">
        <v>0.23173282898330366</v>
      </c>
      <c r="O52" s="826">
        <v>0.823679545839611</v>
      </c>
      <c r="P52" s="826">
        <v>2.399530952862235E-2</v>
      </c>
      <c r="Q52" s="826">
        <v>0.24119058538750857</v>
      </c>
      <c r="R52" s="826">
        <v>0.35548799576443063</v>
      </c>
      <c r="S52" s="826">
        <v>0.20176018189208128</v>
      </c>
      <c r="T52" s="826">
        <v>1.2454732669683096E-3</v>
      </c>
      <c r="U52" s="826">
        <v>7.8649075410415605</v>
      </c>
      <c r="V52" s="826">
        <v>3.9446210091056306</v>
      </c>
      <c r="W52" s="826">
        <v>8.4900339372225408E-2</v>
      </c>
      <c r="X52" s="826">
        <v>0.75219628504442249</v>
      </c>
      <c r="Y52" s="826">
        <v>1.3060044143686749</v>
      </c>
      <c r="Z52" s="826">
        <v>1.6595288931457224</v>
      </c>
      <c r="AA52" s="826">
        <v>0.1419910771745852</v>
      </c>
      <c r="AB52" s="826">
        <v>3.9202865319359304</v>
      </c>
      <c r="AC52" s="826">
        <v>0.13620383180876577</v>
      </c>
      <c r="AD52" s="826">
        <v>1.0912802751267523</v>
      </c>
      <c r="AE52" s="826">
        <v>1.4613601807728107</v>
      </c>
      <c r="AF52" s="826">
        <v>1.1958657937920896</v>
      </c>
      <c r="AG52" s="826">
        <v>3.5576450435513246E-2</v>
      </c>
      <c r="AH52" s="661"/>
      <c r="AI52" s="62" t="s">
        <v>460</v>
      </c>
      <c r="AJ52" s="661"/>
      <c r="AK52" s="122"/>
      <c r="AL52" s="826">
        <v>5.9780002993648678</v>
      </c>
      <c r="AM52" s="826">
        <v>5.5637390082672677</v>
      </c>
      <c r="AN52" s="826">
        <v>0.15622107799625146</v>
      </c>
      <c r="AO52" s="826">
        <v>1.3092520376779133</v>
      </c>
      <c r="AP52" s="826">
        <v>2.1431204767458638</v>
      </c>
      <c r="AQ52" s="826">
        <v>1.8548914404718533</v>
      </c>
      <c r="AR52" s="826">
        <v>0.10025397537538652</v>
      </c>
      <c r="AS52" s="826">
        <v>0.41426129109759985</v>
      </c>
      <c r="AT52" s="826">
        <v>6.2273663348415484E-3</v>
      </c>
      <c r="AU52" s="826">
        <v>9.3725637506522713E-2</v>
      </c>
      <c r="AV52" s="826">
        <v>0.1531255686479851</v>
      </c>
      <c r="AW52" s="826">
        <v>0.15993724534128212</v>
      </c>
      <c r="AX52" s="826">
        <v>1.2454732669683096E-3</v>
      </c>
      <c r="AY52" s="826">
        <v>6.1355813817825835</v>
      </c>
      <c r="AZ52" s="826">
        <v>5.3060217913837127</v>
      </c>
      <c r="BA52" s="826">
        <v>0.18320475497258695</v>
      </c>
      <c r="BB52" s="826">
        <v>0.85713328637692121</v>
      </c>
      <c r="BC52" s="826">
        <v>2.5950248413935331</v>
      </c>
      <c r="BD52" s="826">
        <v>1.5907939468197556</v>
      </c>
      <c r="BE52" s="826">
        <v>7.9864961820916958E-2</v>
      </c>
      <c r="BF52" s="826">
        <v>0.82955959039887139</v>
      </c>
      <c r="BG52" s="826">
        <v>1.7644534105913354E-2</v>
      </c>
      <c r="BH52" s="826">
        <v>0.12965044882431975</v>
      </c>
      <c r="BI52" s="826">
        <v>0.37674823500297111</v>
      </c>
      <c r="BJ52" s="826">
        <v>0.29531617055665893</v>
      </c>
      <c r="BK52" s="826">
        <v>1.0200201909008257E-2</v>
      </c>
      <c r="BL52" s="826">
        <v>0</v>
      </c>
      <c r="BM52" s="826">
        <v>0</v>
      </c>
      <c r="BN52" s="826">
        <v>0</v>
      </c>
    </row>
    <row r="53" spans="1:66" ht="13.7" customHeight="1">
      <c r="A53" s="661"/>
      <c r="B53" s="62" t="s">
        <v>461</v>
      </c>
      <c r="C53" s="661"/>
      <c r="D53" s="122"/>
      <c r="E53" s="826">
        <v>51.888150812572633</v>
      </c>
      <c r="F53" s="826">
        <v>41.760935679604025</v>
      </c>
      <c r="G53" s="826">
        <v>10.127215132968594</v>
      </c>
      <c r="H53" s="826">
        <v>16.097894075131574</v>
      </c>
      <c r="I53" s="826">
        <v>14.573077594763816</v>
      </c>
      <c r="J53" s="826">
        <v>0.24469845791305786</v>
      </c>
      <c r="K53" s="826">
        <v>3.472930694119178</v>
      </c>
      <c r="L53" s="826">
        <v>5.6944068234429297</v>
      </c>
      <c r="M53" s="826">
        <v>4.8525926238427308</v>
      </c>
      <c r="N53" s="826">
        <v>0.30844899544592252</v>
      </c>
      <c r="O53" s="826">
        <v>1.5248164803677602</v>
      </c>
      <c r="P53" s="826">
        <v>1.578699728471341E-2</v>
      </c>
      <c r="Q53" s="826">
        <v>0.536757907680256</v>
      </c>
      <c r="R53" s="826">
        <v>0.57721208822289216</v>
      </c>
      <c r="S53" s="826">
        <v>0.37927248989518542</v>
      </c>
      <c r="T53" s="826">
        <v>1.578699728471341E-2</v>
      </c>
      <c r="U53" s="826">
        <v>12.841245926236239</v>
      </c>
      <c r="V53" s="826">
        <v>6.2176631438467664</v>
      </c>
      <c r="W53" s="826">
        <v>4.7360991854140236E-2</v>
      </c>
      <c r="X53" s="826">
        <v>1.0070976624979211</v>
      </c>
      <c r="Y53" s="826">
        <v>2.0790824860832084</v>
      </c>
      <c r="Z53" s="826">
        <v>2.8576067834418808</v>
      </c>
      <c r="AA53" s="826">
        <v>0.22651521996961571</v>
      </c>
      <c r="AB53" s="826">
        <v>6.6235827823894731</v>
      </c>
      <c r="AC53" s="826">
        <v>0.18232969876921787</v>
      </c>
      <c r="AD53" s="826">
        <v>1.5719571981350335</v>
      </c>
      <c r="AE53" s="826">
        <v>2.6804991349229033</v>
      </c>
      <c r="AF53" s="826">
        <v>2.1335422600658203</v>
      </c>
      <c r="AG53" s="826">
        <v>5.5254490496496937E-2</v>
      </c>
      <c r="AH53" s="661"/>
      <c r="AI53" s="62" t="s">
        <v>461</v>
      </c>
      <c r="AJ53" s="661"/>
      <c r="AK53" s="122"/>
      <c r="AL53" s="826">
        <v>12.358634976898019</v>
      </c>
      <c r="AM53" s="826">
        <v>11.586985363374314</v>
      </c>
      <c r="AN53" s="826">
        <v>0.51304705214385526</v>
      </c>
      <c r="AO53" s="826">
        <v>1.9992251457980104</v>
      </c>
      <c r="AP53" s="826">
        <v>5.2919798707082508</v>
      </c>
      <c r="AQ53" s="826">
        <v>3.6098859141966937</v>
      </c>
      <c r="AR53" s="826">
        <v>0.17284738052750326</v>
      </c>
      <c r="AS53" s="826">
        <v>0.77164961352370487</v>
      </c>
      <c r="AT53" s="826">
        <v>3.1573994569426819E-2</v>
      </c>
      <c r="AU53" s="826">
        <v>0.19733746605891764</v>
      </c>
      <c r="AV53" s="826">
        <v>0.43222917190236654</v>
      </c>
      <c r="AW53" s="826">
        <v>0.10261548235063717</v>
      </c>
      <c r="AX53" s="826">
        <v>7.8934986423567048E-3</v>
      </c>
      <c r="AY53" s="826">
        <v>10.590375834306792</v>
      </c>
      <c r="AZ53" s="826">
        <v>9.3832095776191355</v>
      </c>
      <c r="BA53" s="826">
        <v>7.1041487781210347E-2</v>
      </c>
      <c r="BB53" s="826">
        <v>1.7976431170940181</v>
      </c>
      <c r="BC53" s="826">
        <v>4.5868302079295189</v>
      </c>
      <c r="BD53" s="826">
        <v>2.8240925951329001</v>
      </c>
      <c r="BE53" s="826">
        <v>0.10360216968148984</v>
      </c>
      <c r="BF53" s="826">
        <v>1.2071662566876566</v>
      </c>
      <c r="BG53" s="826">
        <v>0</v>
      </c>
      <c r="BH53" s="826">
        <v>9.5116658639962548E-2</v>
      </c>
      <c r="BI53" s="826">
        <v>0.80521603215856075</v>
      </c>
      <c r="BJ53" s="826">
        <v>0.29104656860442013</v>
      </c>
      <c r="BK53" s="826">
        <v>1.578699728471341E-2</v>
      </c>
      <c r="BL53" s="826">
        <v>0</v>
      </c>
      <c r="BM53" s="826">
        <v>0</v>
      </c>
      <c r="BN53" s="826">
        <v>0</v>
      </c>
    </row>
    <row r="54" spans="1:66" ht="13.7" customHeight="1">
      <c r="A54" s="661"/>
      <c r="B54" s="62" t="s">
        <v>462</v>
      </c>
      <c r="C54" s="661"/>
      <c r="D54" s="122"/>
      <c r="E54" s="826">
        <v>85.837339137040999</v>
      </c>
      <c r="F54" s="826">
        <v>66.295798637422322</v>
      </c>
      <c r="G54" s="826">
        <v>19.541540499618673</v>
      </c>
      <c r="H54" s="826">
        <v>35.778292959879224</v>
      </c>
      <c r="I54" s="826">
        <v>30.638247539746384</v>
      </c>
      <c r="J54" s="826">
        <v>0.63588190764529984</v>
      </c>
      <c r="K54" s="826">
        <v>6.7341029523127567</v>
      </c>
      <c r="L54" s="826">
        <v>12.144682059044817</v>
      </c>
      <c r="M54" s="826">
        <v>10.183005299018168</v>
      </c>
      <c r="N54" s="826">
        <v>0.94057532172533931</v>
      </c>
      <c r="O54" s="826">
        <v>5.1400454201328403</v>
      </c>
      <c r="P54" s="826">
        <v>0.19871309613915619</v>
      </c>
      <c r="Q54" s="826">
        <v>1.6029523088558599</v>
      </c>
      <c r="R54" s="826">
        <v>1.9076457229358994</v>
      </c>
      <c r="S54" s="826">
        <v>1.351249053746262</v>
      </c>
      <c r="T54" s="826">
        <v>7.948523845566248E-2</v>
      </c>
      <c r="U54" s="826">
        <v>24.300624526897657</v>
      </c>
      <c r="V54" s="826">
        <v>12.72605980319735</v>
      </c>
      <c r="W54" s="826">
        <v>0.33118849356526031</v>
      </c>
      <c r="X54" s="826">
        <v>1.4214610143848909</v>
      </c>
      <c r="Y54" s="826">
        <v>3.9263815291579394</v>
      </c>
      <c r="Z54" s="826">
        <v>6.10645344436392</v>
      </c>
      <c r="AA54" s="826">
        <v>0.94057532172533931</v>
      </c>
      <c r="AB54" s="826">
        <v>11.574564723700306</v>
      </c>
      <c r="AC54" s="826">
        <v>0.45041635124875401</v>
      </c>
      <c r="AD54" s="826">
        <v>2.8668622255874974</v>
      </c>
      <c r="AE54" s="826">
        <v>4.8707418622313918</v>
      </c>
      <c r="AF54" s="826">
        <v>3.1745836487508963</v>
      </c>
      <c r="AG54" s="826">
        <v>0.21196063588176661</v>
      </c>
      <c r="AH54" s="661"/>
      <c r="AI54" s="62" t="s">
        <v>462</v>
      </c>
      <c r="AJ54" s="661"/>
      <c r="AK54" s="122"/>
      <c r="AL54" s="826">
        <v>16.479844814542837</v>
      </c>
      <c r="AM54" s="826">
        <v>14.88824753975207</v>
      </c>
      <c r="AN54" s="826">
        <v>0.18546555639654577</v>
      </c>
      <c r="AO54" s="826">
        <v>3.495931112797996</v>
      </c>
      <c r="AP54" s="826">
        <v>6.3392316427052773</v>
      </c>
      <c r="AQ54" s="826">
        <v>4.788133989396588</v>
      </c>
      <c r="AR54" s="826">
        <v>7.948523845566248E-2</v>
      </c>
      <c r="AS54" s="826">
        <v>1.5915972747907652</v>
      </c>
      <c r="AT54" s="826">
        <v>2.6495079485220827E-2</v>
      </c>
      <c r="AU54" s="826">
        <v>0.65669947009797325</v>
      </c>
      <c r="AV54" s="826">
        <v>0.69644208932580454</v>
      </c>
      <c r="AW54" s="826">
        <v>0.21196063588176661</v>
      </c>
      <c r="AX54" s="826">
        <v>0</v>
      </c>
      <c r="AY54" s="826">
        <v>9.2785768357212834</v>
      </c>
      <c r="AZ54" s="826">
        <v>8.0432437547265181</v>
      </c>
      <c r="BA54" s="826">
        <v>0.23845571536698743</v>
      </c>
      <c r="BB54" s="826">
        <v>2.2699659349086021</v>
      </c>
      <c r="BC54" s="826">
        <v>2.8177517032429962</v>
      </c>
      <c r="BD54" s="826">
        <v>2.4256245268705037</v>
      </c>
      <c r="BE54" s="826">
        <v>0.29144587433742908</v>
      </c>
      <c r="BF54" s="826">
        <v>1.2353330809947645</v>
      </c>
      <c r="BG54" s="826">
        <v>0</v>
      </c>
      <c r="BH54" s="826">
        <v>0.25236563209599705</v>
      </c>
      <c r="BI54" s="826">
        <v>0.59878879636306548</v>
      </c>
      <c r="BJ54" s="826">
        <v>0.35768357305048115</v>
      </c>
      <c r="BK54" s="826">
        <v>2.6495079485220827E-2</v>
      </c>
      <c r="BL54" s="826">
        <v>0</v>
      </c>
      <c r="BM54" s="826">
        <v>0</v>
      </c>
      <c r="BN54" s="826">
        <v>0</v>
      </c>
    </row>
    <row r="55" spans="1:66" ht="13.7" customHeight="1">
      <c r="A55" s="661"/>
      <c r="B55" s="62" t="s">
        <v>463</v>
      </c>
      <c r="C55" s="661"/>
      <c r="D55" s="122"/>
      <c r="E55" s="826">
        <v>239.93478260869566</v>
      </c>
      <c r="F55" s="826">
        <v>193.80434782608697</v>
      </c>
      <c r="G55" s="826">
        <v>46.130434782608695</v>
      </c>
      <c r="H55" s="826">
        <v>115.15217391304348</v>
      </c>
      <c r="I55" s="826">
        <v>99.782608695652172</v>
      </c>
      <c r="J55" s="826">
        <v>3.3913043478260869</v>
      </c>
      <c r="K55" s="826">
        <v>26.217391304347824</v>
      </c>
      <c r="L55" s="826">
        <v>34.717391304347828</v>
      </c>
      <c r="M55" s="826">
        <v>33.086956521739133</v>
      </c>
      <c r="N55" s="826">
        <v>2.3695652173913042</v>
      </c>
      <c r="O55" s="826">
        <v>15.369565217391305</v>
      </c>
      <c r="P55" s="826">
        <v>0.54347826086956519</v>
      </c>
      <c r="Q55" s="826">
        <v>5.0652173913043477</v>
      </c>
      <c r="R55" s="826">
        <v>5.8260869565217392</v>
      </c>
      <c r="S55" s="826">
        <v>3.652173913043478</v>
      </c>
      <c r="T55" s="826">
        <v>0.28260869565217389</v>
      </c>
      <c r="U55" s="826">
        <v>59.652173913043477</v>
      </c>
      <c r="V55" s="826">
        <v>34.347826086956523</v>
      </c>
      <c r="W55" s="826">
        <v>0.89130434782608692</v>
      </c>
      <c r="X55" s="826">
        <v>5.7608695652173916</v>
      </c>
      <c r="Y55" s="826">
        <v>11.521739130434783</v>
      </c>
      <c r="Z55" s="826">
        <v>14.478260869565217</v>
      </c>
      <c r="AA55" s="826">
        <v>1.6956521739130435</v>
      </c>
      <c r="AB55" s="826">
        <v>25.304347826086957</v>
      </c>
      <c r="AC55" s="826">
        <v>1.2391304347826086</v>
      </c>
      <c r="AD55" s="826">
        <v>7.0652173913043477</v>
      </c>
      <c r="AE55" s="826">
        <v>9.9347826086956523</v>
      </c>
      <c r="AF55" s="826">
        <v>6.8478260869565215</v>
      </c>
      <c r="AG55" s="826">
        <v>0.21739130434782608</v>
      </c>
      <c r="AH55" s="661"/>
      <c r="AI55" s="62" t="s">
        <v>463</v>
      </c>
      <c r="AJ55" s="661"/>
      <c r="AK55" s="122"/>
      <c r="AL55" s="826">
        <v>41.586956521739133</v>
      </c>
      <c r="AM55" s="826">
        <v>38.043478260869563</v>
      </c>
      <c r="AN55" s="826">
        <v>0.73913043478260865</v>
      </c>
      <c r="AO55" s="826">
        <v>7.7173913043478262</v>
      </c>
      <c r="AP55" s="826">
        <v>12.195652173913043</v>
      </c>
      <c r="AQ55" s="826">
        <v>15.847826086956522</v>
      </c>
      <c r="AR55" s="826">
        <v>1.5434782608695652</v>
      </c>
      <c r="AS55" s="826">
        <v>3.5434782608695654</v>
      </c>
      <c r="AT55" s="826">
        <v>0.15217391304347827</v>
      </c>
      <c r="AU55" s="826">
        <v>1.5</v>
      </c>
      <c r="AV55" s="826">
        <v>1.3043478260869565</v>
      </c>
      <c r="AW55" s="826">
        <v>0.54347826086956519</v>
      </c>
      <c r="AX55" s="826">
        <v>4.3478260869565216E-2</v>
      </c>
      <c r="AY55" s="826">
        <v>23.543478260869566</v>
      </c>
      <c r="AZ55" s="826">
        <v>21.630434782608695</v>
      </c>
      <c r="BA55" s="826">
        <v>0.65217391304347827</v>
      </c>
      <c r="BB55" s="826">
        <v>6.3695652173913047</v>
      </c>
      <c r="BC55" s="826">
        <v>6.1086956521739131</v>
      </c>
      <c r="BD55" s="826">
        <v>8.0652173913043477</v>
      </c>
      <c r="BE55" s="826">
        <v>0.43478260869565216</v>
      </c>
      <c r="BF55" s="826">
        <v>1.9130434782608696</v>
      </c>
      <c r="BG55" s="826">
        <v>2.1739130434782608E-2</v>
      </c>
      <c r="BH55" s="826">
        <v>0.21739130434782608</v>
      </c>
      <c r="BI55" s="826">
        <v>0.5</v>
      </c>
      <c r="BJ55" s="826">
        <v>1.173913043478261</v>
      </c>
      <c r="BK55" s="826">
        <v>0</v>
      </c>
      <c r="BL55" s="826">
        <v>0</v>
      </c>
      <c r="BM55" s="826">
        <v>0</v>
      </c>
      <c r="BN55" s="826">
        <v>0</v>
      </c>
    </row>
    <row r="56" spans="1:66" ht="13.7" customHeight="1">
      <c r="A56" s="661"/>
      <c r="B56" s="62" t="s">
        <v>403</v>
      </c>
      <c r="C56" s="661"/>
      <c r="D56" s="122"/>
      <c r="E56" s="826">
        <v>521.46153846153845</v>
      </c>
      <c r="F56" s="826">
        <v>422.07692307692309</v>
      </c>
      <c r="G56" s="826">
        <v>99.384615384615387</v>
      </c>
      <c r="H56" s="826">
        <v>282.92307692307691</v>
      </c>
      <c r="I56" s="826">
        <v>232.07692307692307</v>
      </c>
      <c r="J56" s="826">
        <v>6.8461538461538458</v>
      </c>
      <c r="K56" s="826">
        <v>60.769230769230766</v>
      </c>
      <c r="L56" s="826">
        <v>68.615384615384613</v>
      </c>
      <c r="M56" s="826">
        <v>93.384615384615387</v>
      </c>
      <c r="N56" s="826">
        <v>2.4615384615384617</v>
      </c>
      <c r="O56" s="826">
        <v>50.846153846153847</v>
      </c>
      <c r="P56" s="826">
        <v>3.3846153846153846</v>
      </c>
      <c r="Q56" s="826">
        <v>17.846153846153847</v>
      </c>
      <c r="R56" s="826">
        <v>16.692307692307693</v>
      </c>
      <c r="S56" s="826">
        <v>12.923076923076923</v>
      </c>
      <c r="T56" s="826">
        <v>0</v>
      </c>
      <c r="U56" s="826">
        <v>99.230769230769226</v>
      </c>
      <c r="V56" s="826">
        <v>63.53846153846154</v>
      </c>
      <c r="W56" s="826">
        <v>7.6923076923076927E-2</v>
      </c>
      <c r="X56" s="826">
        <v>5.2307692307692308</v>
      </c>
      <c r="Y56" s="826">
        <v>14.538461538461538</v>
      </c>
      <c r="Z56" s="826">
        <v>40.92307692307692</v>
      </c>
      <c r="AA56" s="826">
        <v>2.7692307692307692</v>
      </c>
      <c r="AB56" s="826">
        <v>35.692307692307693</v>
      </c>
      <c r="AC56" s="826">
        <v>0.84615384615384615</v>
      </c>
      <c r="AD56" s="826">
        <v>8.384615384615385</v>
      </c>
      <c r="AE56" s="826">
        <v>11.923076923076923</v>
      </c>
      <c r="AF56" s="826">
        <v>14.461538461538462</v>
      </c>
      <c r="AG56" s="826">
        <v>7.6923076923076927E-2</v>
      </c>
      <c r="AH56" s="661"/>
      <c r="AI56" s="62" t="s">
        <v>403</v>
      </c>
      <c r="AJ56" s="661"/>
      <c r="AK56" s="122"/>
      <c r="AL56" s="826">
        <v>65.615384615384613</v>
      </c>
      <c r="AM56" s="826">
        <v>57.307692307692307</v>
      </c>
      <c r="AN56" s="826">
        <v>0.23076923076923078</v>
      </c>
      <c r="AO56" s="826">
        <v>8.7692307692307701</v>
      </c>
      <c r="AP56" s="826">
        <v>15.692307692307692</v>
      </c>
      <c r="AQ56" s="826">
        <v>21.846153846153847</v>
      </c>
      <c r="AR56" s="826">
        <v>10.76923076923077</v>
      </c>
      <c r="AS56" s="826">
        <v>8.3076923076923084</v>
      </c>
      <c r="AT56" s="826">
        <v>0</v>
      </c>
      <c r="AU56" s="826">
        <v>0.46153846153846156</v>
      </c>
      <c r="AV56" s="826">
        <v>5.3076923076923075</v>
      </c>
      <c r="AW56" s="826">
        <v>2.3846153846153846</v>
      </c>
      <c r="AX56" s="826">
        <v>0.15384615384615385</v>
      </c>
      <c r="AY56" s="826">
        <v>73.692307692307693</v>
      </c>
      <c r="AZ56" s="826">
        <v>69.15384615384616</v>
      </c>
      <c r="BA56" s="826">
        <v>3.2307692307692308</v>
      </c>
      <c r="BB56" s="826">
        <v>38.07692307692308</v>
      </c>
      <c r="BC56" s="826">
        <v>16</v>
      </c>
      <c r="BD56" s="826">
        <v>11.307692307692308</v>
      </c>
      <c r="BE56" s="826">
        <v>0.53846153846153844</v>
      </c>
      <c r="BF56" s="826">
        <v>4.5384615384615383</v>
      </c>
      <c r="BG56" s="826">
        <v>0.30769230769230771</v>
      </c>
      <c r="BH56" s="826">
        <v>1.4615384615384615</v>
      </c>
      <c r="BI56" s="826">
        <v>1.6923076923076923</v>
      </c>
      <c r="BJ56" s="826">
        <v>1.0769230769230769</v>
      </c>
      <c r="BK56" s="826">
        <v>0</v>
      </c>
      <c r="BL56" s="826">
        <v>0</v>
      </c>
      <c r="BM56" s="826">
        <v>0</v>
      </c>
      <c r="BN56" s="826">
        <v>0</v>
      </c>
    </row>
    <row r="57" spans="1:66" ht="13.7" customHeight="1">
      <c r="A57" s="1045" t="s">
        <v>15</v>
      </c>
      <c r="B57" s="1045"/>
      <c r="C57" s="1045"/>
      <c r="D57" s="2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826"/>
      <c r="AE57" s="826"/>
      <c r="AF57" s="826"/>
      <c r="AG57" s="826"/>
      <c r="AH57" s="1045" t="s">
        <v>15</v>
      </c>
      <c r="AI57" s="1045"/>
      <c r="AJ57" s="1045"/>
      <c r="AK57" s="2"/>
      <c r="AL57" s="826"/>
      <c r="AM57" s="826"/>
      <c r="AN57" s="826"/>
      <c r="AO57" s="826"/>
      <c r="AP57" s="826"/>
      <c r="AQ57" s="826"/>
      <c r="AR57" s="826"/>
      <c r="AS57" s="826"/>
      <c r="AT57" s="826"/>
      <c r="AU57" s="826"/>
      <c r="AV57" s="826"/>
      <c r="AW57" s="826"/>
      <c r="AX57" s="826"/>
      <c r="AY57" s="826"/>
      <c r="AZ57" s="826"/>
      <c r="BA57" s="826"/>
      <c r="BB57" s="826"/>
      <c r="BC57" s="826"/>
      <c r="BD57" s="826"/>
      <c r="BE57" s="826"/>
      <c r="BF57" s="826"/>
      <c r="BG57" s="826"/>
      <c r="BH57" s="826"/>
      <c r="BI57" s="826"/>
      <c r="BJ57" s="826"/>
      <c r="BK57" s="826"/>
      <c r="BL57" s="826"/>
      <c r="BM57" s="826"/>
      <c r="BN57" s="826"/>
    </row>
    <row r="58" spans="1:66" ht="13.7" customHeight="1">
      <c r="A58" s="108"/>
      <c r="B58" s="62" t="s">
        <v>455</v>
      </c>
      <c r="C58" s="108"/>
      <c r="D58" s="123"/>
      <c r="E58" s="826">
        <v>2.5124775247730029</v>
      </c>
      <c r="F58" s="826">
        <v>1.9081531027769643</v>
      </c>
      <c r="G58" s="826">
        <v>0.60432442199604053</v>
      </c>
      <c r="H58" s="826">
        <v>0.17259128659086978</v>
      </c>
      <c r="I58" s="826">
        <v>0.15874419832602629</v>
      </c>
      <c r="J58" s="826">
        <v>2.9400750226936849E-3</v>
      </c>
      <c r="K58" s="826">
        <v>1.24878227561117E-2</v>
      </c>
      <c r="L58" s="826">
        <v>6.0517191754837246E-2</v>
      </c>
      <c r="M58" s="826">
        <v>6.6800955388247485E-2</v>
      </c>
      <c r="N58" s="826">
        <v>1.5998153404136115E-2</v>
      </c>
      <c r="O58" s="826">
        <v>1.3847088264843533E-2</v>
      </c>
      <c r="P58" s="826">
        <v>0</v>
      </c>
      <c r="Q58" s="826">
        <v>7.3953956216659652E-3</v>
      </c>
      <c r="R58" s="826">
        <v>4.6422237200426607E-4</v>
      </c>
      <c r="S58" s="826">
        <v>5.9874702711733025E-3</v>
      </c>
      <c r="T58" s="826">
        <v>0</v>
      </c>
      <c r="U58" s="826">
        <v>0.50722300298766598</v>
      </c>
      <c r="V58" s="826">
        <v>0.27068213321471396</v>
      </c>
      <c r="W58" s="826">
        <v>0</v>
      </c>
      <c r="X58" s="826">
        <v>4.4383893853457645E-2</v>
      </c>
      <c r="Y58" s="826">
        <v>8.6696822655153313E-2</v>
      </c>
      <c r="Z58" s="826">
        <v>0.13277612620036797</v>
      </c>
      <c r="AA58" s="826">
        <v>6.8252905057349603E-3</v>
      </c>
      <c r="AB58" s="826">
        <v>0.23654086977295183</v>
      </c>
      <c r="AC58" s="826">
        <v>4.5051633759959023E-3</v>
      </c>
      <c r="AD58" s="826">
        <v>5.129613327797989E-2</v>
      </c>
      <c r="AE58" s="826">
        <v>7.2909996143222522E-2</v>
      </c>
      <c r="AF58" s="826">
        <v>0.10443199050725407</v>
      </c>
      <c r="AG58" s="826">
        <v>3.3975864684993766E-3</v>
      </c>
      <c r="AH58" s="108"/>
      <c r="AI58" s="62" t="s">
        <v>455</v>
      </c>
      <c r="AJ58" s="108"/>
      <c r="AK58" s="123"/>
      <c r="AL58" s="826">
        <v>0.23687461445568714</v>
      </c>
      <c r="AM58" s="826">
        <v>0.21332709300720604</v>
      </c>
      <c r="AN58" s="826">
        <v>0</v>
      </c>
      <c r="AO58" s="826">
        <v>3.0675710587825394E-2</v>
      </c>
      <c r="AP58" s="826">
        <v>7.5314668113204128E-2</v>
      </c>
      <c r="AQ58" s="826">
        <v>9.8387538579205375E-2</v>
      </c>
      <c r="AR58" s="826">
        <v>8.9491757269711293E-3</v>
      </c>
      <c r="AS58" s="826">
        <v>2.3547521448481094E-2</v>
      </c>
      <c r="AT58" s="826">
        <v>0</v>
      </c>
      <c r="AU58" s="826">
        <v>0</v>
      </c>
      <c r="AV58" s="826">
        <v>5.9305678204852599E-3</v>
      </c>
      <c r="AW58" s="826">
        <v>1.7616953627995834E-2</v>
      </c>
      <c r="AX58" s="826">
        <v>0</v>
      </c>
      <c r="AY58" s="826">
        <v>0.89767428233107183</v>
      </c>
      <c r="AZ58" s="826">
        <v>0.74019419016149079</v>
      </c>
      <c r="BA58" s="826">
        <v>2.7245942555022908E-2</v>
      </c>
      <c r="BB58" s="826">
        <v>0.14546962211081438</v>
      </c>
      <c r="BC58" s="826">
        <v>0.27101338079653026</v>
      </c>
      <c r="BD58" s="826">
        <v>0.2817103126139201</v>
      </c>
      <c r="BE58" s="826">
        <v>1.4754932085202902E-2</v>
      </c>
      <c r="BF58" s="826">
        <v>0.15748009216958089</v>
      </c>
      <c r="BG58" s="826">
        <v>0</v>
      </c>
      <c r="BH58" s="826">
        <v>3.9622825884639619E-2</v>
      </c>
      <c r="BI58" s="826">
        <v>3.6348991232626332E-2</v>
      </c>
      <c r="BJ58" s="826">
        <v>7.2468061960501387E-2</v>
      </c>
      <c r="BK58" s="826">
        <v>9.0402130918135117E-3</v>
      </c>
      <c r="BL58" s="826">
        <v>0.6981143384077092</v>
      </c>
      <c r="BM58" s="826">
        <v>0.52520548806752654</v>
      </c>
      <c r="BN58" s="826">
        <v>0.1729088503401828</v>
      </c>
    </row>
    <row r="59" spans="1:66" ht="13.7" customHeight="1">
      <c r="A59" s="6"/>
      <c r="B59" s="62" t="s">
        <v>456</v>
      </c>
      <c r="C59" s="6"/>
      <c r="D59" s="2"/>
      <c r="E59" s="826">
        <v>3.7013670051161962</v>
      </c>
      <c r="F59" s="826">
        <v>2.8313408438115402</v>
      </c>
      <c r="G59" s="826">
        <v>0.87002616130465549</v>
      </c>
      <c r="H59" s="826">
        <v>0.32247168038069257</v>
      </c>
      <c r="I59" s="826">
        <v>0.3050427786092319</v>
      </c>
      <c r="J59" s="826">
        <v>7.3949966428468461E-3</v>
      </c>
      <c r="K59" s="826">
        <v>4.377289762428304E-2</v>
      </c>
      <c r="L59" s="826">
        <v>9.2972615256613114E-2</v>
      </c>
      <c r="M59" s="826">
        <v>0.13799839242171547</v>
      </c>
      <c r="N59" s="826">
        <v>2.2903876663773408E-2</v>
      </c>
      <c r="O59" s="826">
        <v>1.742890177146067E-2</v>
      </c>
      <c r="P59" s="826">
        <v>0</v>
      </c>
      <c r="Q59" s="826">
        <v>6.3887898219813092E-3</v>
      </c>
      <c r="R59" s="826">
        <v>5.4300661779496853E-3</v>
      </c>
      <c r="S59" s="826">
        <v>5.6100457715296754E-3</v>
      </c>
      <c r="T59" s="826">
        <v>0</v>
      </c>
      <c r="U59" s="826">
        <v>0.93601767619212684</v>
      </c>
      <c r="V59" s="826">
        <v>0.41615385122481735</v>
      </c>
      <c r="W59" s="826">
        <v>3.9881841977699116E-4</v>
      </c>
      <c r="X59" s="826">
        <v>7.4902334647229715E-2</v>
      </c>
      <c r="Y59" s="826">
        <v>0.15614918971825503</v>
      </c>
      <c r="Z59" s="826">
        <v>0.17947455582431443</v>
      </c>
      <c r="AA59" s="826">
        <v>5.2289526152412133E-3</v>
      </c>
      <c r="AB59" s="826">
        <v>0.51986382496730954</v>
      </c>
      <c r="AC59" s="826">
        <v>2.1728618163538899E-2</v>
      </c>
      <c r="AD59" s="826">
        <v>0.1236196960812871</v>
      </c>
      <c r="AE59" s="826">
        <v>0.18500423722346859</v>
      </c>
      <c r="AF59" s="826">
        <v>0.18179223047122015</v>
      </c>
      <c r="AG59" s="826">
        <v>7.7190430277948403E-3</v>
      </c>
      <c r="AH59" s="6"/>
      <c r="AI59" s="62" t="s">
        <v>456</v>
      </c>
      <c r="AJ59" s="6"/>
      <c r="AK59" s="2"/>
      <c r="AL59" s="826">
        <v>0.80847837449385929</v>
      </c>
      <c r="AM59" s="826">
        <v>0.75880466324147167</v>
      </c>
      <c r="AN59" s="826">
        <v>0</v>
      </c>
      <c r="AO59" s="826">
        <v>0.16483619055247253</v>
      </c>
      <c r="AP59" s="826">
        <v>0.24197003816871443</v>
      </c>
      <c r="AQ59" s="826">
        <v>0.35199843452028473</v>
      </c>
      <c r="AR59" s="826">
        <v>0</v>
      </c>
      <c r="AS59" s="826">
        <v>4.967371125238762E-2</v>
      </c>
      <c r="AT59" s="826">
        <v>0</v>
      </c>
      <c r="AU59" s="826">
        <v>0</v>
      </c>
      <c r="AV59" s="826">
        <v>3.0780601119079737E-2</v>
      </c>
      <c r="AW59" s="826">
        <v>1.889311013330788E-2</v>
      </c>
      <c r="AX59" s="826">
        <v>0</v>
      </c>
      <c r="AY59" s="826">
        <v>1.1869222530621872</v>
      </c>
      <c r="AZ59" s="826">
        <v>1.0392242293958216</v>
      </c>
      <c r="BA59" s="826">
        <v>4.5119348172875336E-2</v>
      </c>
      <c r="BB59" s="826">
        <v>0.17638388983707898</v>
      </c>
      <c r="BC59" s="826">
        <v>0.2640304621699659</v>
      </c>
      <c r="BD59" s="826">
        <v>0.50813654037434641</v>
      </c>
      <c r="BE59" s="826">
        <v>4.5553988841554899E-2</v>
      </c>
      <c r="BF59" s="826">
        <v>0.14769802366636553</v>
      </c>
      <c r="BG59" s="826">
        <v>0</v>
      </c>
      <c r="BH59" s="826">
        <v>2.1241858418937321E-2</v>
      </c>
      <c r="BI59" s="826">
        <v>2.5315415902508263E-2</v>
      </c>
      <c r="BJ59" s="826">
        <v>9.0897251623267408E-2</v>
      </c>
      <c r="BK59" s="826">
        <v>1.0243497721652537E-2</v>
      </c>
      <c r="BL59" s="826">
        <v>0.44747702098733061</v>
      </c>
      <c r="BM59" s="826">
        <v>0.31211532134019887</v>
      </c>
      <c r="BN59" s="826">
        <v>0.13536169964713199</v>
      </c>
    </row>
    <row r="60" spans="1:66" ht="13.7" customHeight="1">
      <c r="A60" s="661"/>
      <c r="B60" s="62" t="s">
        <v>457</v>
      </c>
      <c r="C60" s="661"/>
      <c r="D60" s="122"/>
      <c r="E60" s="826">
        <v>3.8291511636516127</v>
      </c>
      <c r="F60" s="826">
        <v>2.847664065974993</v>
      </c>
      <c r="G60" s="826">
        <v>0.98148709767661524</v>
      </c>
      <c r="H60" s="826">
        <v>0.68682939145545618</v>
      </c>
      <c r="I60" s="826">
        <v>0.59554817685079542</v>
      </c>
      <c r="J60" s="826">
        <v>4.6769640315173309E-3</v>
      </c>
      <c r="K60" s="826">
        <v>5.4435819730190863E-2</v>
      </c>
      <c r="L60" s="826">
        <v>0.21728113214645414</v>
      </c>
      <c r="M60" s="826">
        <v>0.27598833077661883</v>
      </c>
      <c r="N60" s="826">
        <v>4.3165930166013965E-2</v>
      </c>
      <c r="O60" s="826">
        <v>9.1281214604661015E-2</v>
      </c>
      <c r="P60" s="826">
        <v>3.4787335766348689E-4</v>
      </c>
      <c r="Q60" s="826">
        <v>3.6532767413686766E-2</v>
      </c>
      <c r="R60" s="826">
        <v>4.7594165035712649E-2</v>
      </c>
      <c r="S60" s="826">
        <v>6.8064087975981073E-3</v>
      </c>
      <c r="T60" s="826">
        <v>0</v>
      </c>
      <c r="U60" s="826">
        <v>1.2490490555712386</v>
      </c>
      <c r="V60" s="826">
        <v>0.56046962834360992</v>
      </c>
      <c r="W60" s="826">
        <v>0</v>
      </c>
      <c r="X60" s="826">
        <v>0.15475007732414348</v>
      </c>
      <c r="Y60" s="826">
        <v>0.23111955021646638</v>
      </c>
      <c r="Z60" s="826">
        <v>0.16382537103799949</v>
      </c>
      <c r="AA60" s="826">
        <v>1.0774629765000234E-2</v>
      </c>
      <c r="AB60" s="826">
        <v>0.6885794272276291</v>
      </c>
      <c r="AC60" s="826">
        <v>2.289673527939793E-2</v>
      </c>
      <c r="AD60" s="826">
        <v>0.16809340168960318</v>
      </c>
      <c r="AE60" s="826">
        <v>0.33073263100724459</v>
      </c>
      <c r="AF60" s="826">
        <v>0.1608926197900889</v>
      </c>
      <c r="AG60" s="826">
        <v>5.9640394612945997E-3</v>
      </c>
      <c r="AH60" s="661"/>
      <c r="AI60" s="62" t="s">
        <v>457</v>
      </c>
      <c r="AJ60" s="661"/>
      <c r="AK60" s="122"/>
      <c r="AL60" s="826">
        <v>0.67788859116810829</v>
      </c>
      <c r="AM60" s="826">
        <v>0.65885122166994925</v>
      </c>
      <c r="AN60" s="826">
        <v>1.3436608444977528E-2</v>
      </c>
      <c r="AO60" s="826">
        <v>9.8151661588170319E-2</v>
      </c>
      <c r="AP60" s="826">
        <v>0.27362554350913321</v>
      </c>
      <c r="AQ60" s="826">
        <v>0.2482780445998099</v>
      </c>
      <c r="AR60" s="826">
        <v>2.5359363527858458E-2</v>
      </c>
      <c r="AS60" s="826">
        <v>1.9037369498158915E-2</v>
      </c>
      <c r="AT60" s="826">
        <v>0</v>
      </c>
      <c r="AU60" s="826">
        <v>0</v>
      </c>
      <c r="AV60" s="826">
        <v>1.3543869391698422E-2</v>
      </c>
      <c r="AW60" s="826">
        <v>4.4063958637375004E-3</v>
      </c>
      <c r="AX60" s="826">
        <v>1.0871042427229919E-3</v>
      </c>
      <c r="AY60" s="826">
        <v>1.1083455228870529</v>
      </c>
      <c r="AZ60" s="826">
        <v>0.94556051236962957</v>
      </c>
      <c r="BA60" s="826">
        <v>2.7347944449616701E-2</v>
      </c>
      <c r="BB60" s="826">
        <v>9.9847189906833916E-2</v>
      </c>
      <c r="BC60" s="826">
        <v>0.28082078663468513</v>
      </c>
      <c r="BD60" s="826">
        <v>0.50525660090364677</v>
      </c>
      <c r="BE60" s="826">
        <v>3.2287990474847761E-2</v>
      </c>
      <c r="BF60" s="826">
        <v>0.16278501051742331</v>
      </c>
      <c r="BG60" s="826">
        <v>4.800652335756119E-3</v>
      </c>
      <c r="BH60" s="826">
        <v>2.803113577134075E-2</v>
      </c>
      <c r="BI60" s="826">
        <v>5.5289203202865726E-2</v>
      </c>
      <c r="BJ60" s="826">
        <v>7.0096778672975521E-2</v>
      </c>
      <c r="BK60" s="826">
        <v>4.5672405344851343E-3</v>
      </c>
      <c r="BL60" s="826">
        <v>0.10703860256975244</v>
      </c>
      <c r="BM60" s="826">
        <v>8.7234526741009122E-2</v>
      </c>
      <c r="BN60" s="826">
        <v>1.9804075828743318E-2</v>
      </c>
    </row>
    <row r="61" spans="1:66" ht="13.7" customHeight="1">
      <c r="A61" s="661"/>
      <c r="B61" s="62" t="s">
        <v>458</v>
      </c>
      <c r="C61" s="661"/>
      <c r="D61" s="122"/>
      <c r="E61" s="826">
        <v>6.7846804517051318</v>
      </c>
      <c r="F61" s="826">
        <v>5.0530594760403496</v>
      </c>
      <c r="G61" s="826">
        <v>1.7316209756647813</v>
      </c>
      <c r="H61" s="826">
        <v>1.1789603277825984</v>
      </c>
      <c r="I61" s="826">
        <v>1.065412079870881</v>
      </c>
      <c r="J61" s="826">
        <v>1.0311248113782017E-2</v>
      </c>
      <c r="K61" s="826">
        <v>0.14490890095977105</v>
      </c>
      <c r="L61" s="826">
        <v>0.36162943271971265</v>
      </c>
      <c r="M61" s="826">
        <v>0.45350699978560838</v>
      </c>
      <c r="N61" s="826">
        <v>9.505549829200749E-2</v>
      </c>
      <c r="O61" s="826">
        <v>0.11354824791171687</v>
      </c>
      <c r="P61" s="826">
        <v>1.6869836070682997E-3</v>
      </c>
      <c r="Q61" s="826">
        <v>2.0278756656835092E-2</v>
      </c>
      <c r="R61" s="826">
        <v>5.8408606500624169E-2</v>
      </c>
      <c r="S61" s="826">
        <v>3.1007955760876858E-2</v>
      </c>
      <c r="T61" s="826">
        <v>2.1659453863124801E-3</v>
      </c>
      <c r="U61" s="826">
        <v>2.1734223046997556</v>
      </c>
      <c r="V61" s="826">
        <v>0.95490374326814598</v>
      </c>
      <c r="W61" s="826">
        <v>1.100039766078696E-2</v>
      </c>
      <c r="X61" s="826">
        <v>0.16608606619450705</v>
      </c>
      <c r="Y61" s="826">
        <v>0.41068269018931425</v>
      </c>
      <c r="Z61" s="826">
        <v>0.34418837633118771</v>
      </c>
      <c r="AA61" s="826">
        <v>2.2946212892350316E-2</v>
      </c>
      <c r="AB61" s="826">
        <v>1.218518561431609</v>
      </c>
      <c r="AC61" s="826">
        <v>3.5976296462665876E-2</v>
      </c>
      <c r="AD61" s="826">
        <v>0.36984416140790599</v>
      </c>
      <c r="AE61" s="826">
        <v>0.45963772452979851</v>
      </c>
      <c r="AF61" s="826">
        <v>0.33391386162770681</v>
      </c>
      <c r="AG61" s="826">
        <v>1.9146517403532671E-2</v>
      </c>
      <c r="AH61" s="661"/>
      <c r="AI61" s="62" t="s">
        <v>458</v>
      </c>
      <c r="AJ61" s="661"/>
      <c r="AK61" s="122"/>
      <c r="AL61" s="826">
        <v>1.1817498158035313</v>
      </c>
      <c r="AM61" s="826">
        <v>1.1451911152587202</v>
      </c>
      <c r="AN61" s="826">
        <v>7.0910822301882767E-3</v>
      </c>
      <c r="AO61" s="826">
        <v>0.21798274255632172</v>
      </c>
      <c r="AP61" s="826">
        <v>0.44509971730750147</v>
      </c>
      <c r="AQ61" s="826">
        <v>0.44336027056624067</v>
      </c>
      <c r="AR61" s="826">
        <v>3.165730259846835E-2</v>
      </c>
      <c r="AS61" s="826">
        <v>3.6558700544811654E-2</v>
      </c>
      <c r="AT61" s="826">
        <v>0</v>
      </c>
      <c r="AU61" s="826">
        <v>9.1631408710026521E-3</v>
      </c>
      <c r="AV61" s="826">
        <v>1.1257257804252574E-2</v>
      </c>
      <c r="AW61" s="826">
        <v>1.6138301869556424E-2</v>
      </c>
      <c r="AX61" s="826">
        <v>0</v>
      </c>
      <c r="AY61" s="826">
        <v>2.2276817074320636</v>
      </c>
      <c r="AZ61" s="826">
        <v>1.8720476246701307</v>
      </c>
      <c r="BA61" s="826">
        <v>4.4517523130957026E-2</v>
      </c>
      <c r="BB61" s="826">
        <v>0.280891014203627</v>
      </c>
      <c r="BC61" s="826">
        <v>0.6296351899932533</v>
      </c>
      <c r="BD61" s="826">
        <v>0.90412941443334816</v>
      </c>
      <c r="BE61" s="826">
        <v>1.2874482908946015E-2</v>
      </c>
      <c r="BF61" s="826">
        <v>0.35563408276193154</v>
      </c>
      <c r="BG61" s="826">
        <v>1.7306103205834789E-3</v>
      </c>
      <c r="BH61" s="826">
        <v>5.4155482673480387E-2</v>
      </c>
      <c r="BI61" s="826">
        <v>0.18408832373192635</v>
      </c>
      <c r="BJ61" s="826">
        <v>0.11365231877696924</v>
      </c>
      <c r="BK61" s="826">
        <v>2.0073472589721662E-3</v>
      </c>
      <c r="BL61" s="826">
        <v>2.2866295987181366E-2</v>
      </c>
      <c r="BM61" s="826">
        <v>1.550491297246917E-2</v>
      </c>
      <c r="BN61" s="826">
        <v>7.3613830147121959E-3</v>
      </c>
    </row>
    <row r="62" spans="1:66" ht="13.7" customHeight="1">
      <c r="A62" s="661"/>
      <c r="B62" s="62" t="s">
        <v>459</v>
      </c>
      <c r="C62" s="661"/>
      <c r="D62" s="122"/>
      <c r="E62" s="826">
        <v>12.883637687032984</v>
      </c>
      <c r="F62" s="826">
        <v>9.9987700220450471</v>
      </c>
      <c r="G62" s="826">
        <v>2.8848676649879335</v>
      </c>
      <c r="H62" s="826">
        <v>4.2707548703057139</v>
      </c>
      <c r="I62" s="826">
        <v>3.8146104719960463</v>
      </c>
      <c r="J62" s="826">
        <v>4.848798470103733E-2</v>
      </c>
      <c r="K62" s="826">
        <v>0.79107266388938502</v>
      </c>
      <c r="L62" s="826">
        <v>1.2783083344689443</v>
      </c>
      <c r="M62" s="826">
        <v>1.5627231069202905</v>
      </c>
      <c r="N62" s="826">
        <v>0.13401838201638763</v>
      </c>
      <c r="O62" s="826">
        <v>0.45614439830966935</v>
      </c>
      <c r="P62" s="826">
        <v>1.3723676911757509E-2</v>
      </c>
      <c r="Q62" s="826">
        <v>0.14046224832194662</v>
      </c>
      <c r="R62" s="826">
        <v>0.14429350152866691</v>
      </c>
      <c r="S62" s="826">
        <v>0.15766497154729819</v>
      </c>
      <c r="T62" s="826">
        <v>0</v>
      </c>
      <c r="U62" s="826">
        <v>3.394005404810676</v>
      </c>
      <c r="V62" s="826">
        <v>1.4745887796488519</v>
      </c>
      <c r="W62" s="826">
        <v>7.570821758871199E-2</v>
      </c>
      <c r="X62" s="826">
        <v>0.32227079892528576</v>
      </c>
      <c r="Y62" s="826">
        <v>0.39896684453023334</v>
      </c>
      <c r="Z62" s="826">
        <v>0.5954356541174618</v>
      </c>
      <c r="AA62" s="826">
        <v>8.2207264487159204E-2</v>
      </c>
      <c r="AB62" s="826">
        <v>1.9194166251618234</v>
      </c>
      <c r="AC62" s="826">
        <v>5.7340116111599865E-2</v>
      </c>
      <c r="AD62" s="826">
        <v>0.49536408626614875</v>
      </c>
      <c r="AE62" s="826">
        <v>0.62280704421471988</v>
      </c>
      <c r="AF62" s="826">
        <v>0.72437388778946032</v>
      </c>
      <c r="AG62" s="826">
        <v>1.9531490779895976E-2</v>
      </c>
      <c r="AH62" s="661"/>
      <c r="AI62" s="62" t="s">
        <v>459</v>
      </c>
      <c r="AJ62" s="661"/>
      <c r="AK62" s="122"/>
      <c r="AL62" s="826">
        <v>1.8116939498068603</v>
      </c>
      <c r="AM62" s="826">
        <v>1.7343658870384722</v>
      </c>
      <c r="AN62" s="826">
        <v>1.9595784857445113E-2</v>
      </c>
      <c r="AO62" s="826">
        <v>0.32416213534325528</v>
      </c>
      <c r="AP62" s="826">
        <v>0.67384489255240387</v>
      </c>
      <c r="AQ62" s="826">
        <v>0.66796678186183578</v>
      </c>
      <c r="AR62" s="826">
        <v>4.8796292423531895E-2</v>
      </c>
      <c r="AS62" s="826">
        <v>7.7328062768387842E-2</v>
      </c>
      <c r="AT62" s="826">
        <v>0</v>
      </c>
      <c r="AU62" s="826">
        <v>1.5374155033019438E-2</v>
      </c>
      <c r="AV62" s="826">
        <v>4.2707857732083888E-2</v>
      </c>
      <c r="AW62" s="826">
        <v>1.6397143621648031E-2</v>
      </c>
      <c r="AX62" s="826">
        <v>2.8489063816364685E-3</v>
      </c>
      <c r="AY62" s="826">
        <v>3.407183462109733</v>
      </c>
      <c r="AZ62" s="826">
        <v>2.9752048833616827</v>
      </c>
      <c r="BA62" s="826">
        <v>7.0171857693685141E-2</v>
      </c>
      <c r="BB62" s="826">
        <v>0.50357704319220664</v>
      </c>
      <c r="BC62" s="826">
        <v>1.3408379140999176</v>
      </c>
      <c r="BD62" s="826">
        <v>0.98021066032666604</v>
      </c>
      <c r="BE62" s="826">
        <v>8.0407408049206403E-2</v>
      </c>
      <c r="BF62" s="826">
        <v>0.43197857874805057</v>
      </c>
      <c r="BG62" s="826">
        <v>1.0168458186538675E-2</v>
      </c>
      <c r="BH62" s="826">
        <v>7.1329190125592509E-2</v>
      </c>
      <c r="BI62" s="826">
        <v>0.14537621460858438</v>
      </c>
      <c r="BJ62" s="826">
        <v>0.18482328699168715</v>
      </c>
      <c r="BK62" s="826">
        <v>2.0281428835647829E-2</v>
      </c>
      <c r="BL62" s="826">
        <v>0</v>
      </c>
      <c r="BM62" s="826">
        <v>0</v>
      </c>
      <c r="BN62" s="826">
        <v>0</v>
      </c>
    </row>
    <row r="63" spans="1:66" ht="13.7" customHeight="1">
      <c r="A63" s="661"/>
      <c r="B63" s="62" t="s">
        <v>460</v>
      </c>
      <c r="C63" s="661"/>
      <c r="D63" s="122"/>
      <c r="E63" s="826">
        <v>15.704262870984479</v>
      </c>
      <c r="F63" s="826">
        <v>12.238498978146364</v>
      </c>
      <c r="G63" s="826">
        <v>3.4657638928381238</v>
      </c>
      <c r="H63" s="826">
        <v>3.864042117633562</v>
      </c>
      <c r="I63" s="826">
        <v>3.5300795593365519</v>
      </c>
      <c r="J63" s="826">
        <v>2.5186870310767592E-2</v>
      </c>
      <c r="K63" s="826">
        <v>0.49433568085401952</v>
      </c>
      <c r="L63" s="826">
        <v>1.5156505424750994</v>
      </c>
      <c r="M63" s="826">
        <v>1.2513057155449057</v>
      </c>
      <c r="N63" s="826">
        <v>0.24360075015176516</v>
      </c>
      <c r="O63" s="826">
        <v>0.33396255829701177</v>
      </c>
      <c r="P63" s="826">
        <v>1.5129589966850024E-2</v>
      </c>
      <c r="Q63" s="826">
        <v>7.2443522809498687E-2</v>
      </c>
      <c r="R63" s="826">
        <v>0.15715784643469366</v>
      </c>
      <c r="S63" s="826">
        <v>7.2468573775323467E-2</v>
      </c>
      <c r="T63" s="826">
        <v>1.6763025310645767E-2</v>
      </c>
      <c r="U63" s="826">
        <v>4.8369604403881672</v>
      </c>
      <c r="V63" s="826">
        <v>2.3718837789991873</v>
      </c>
      <c r="W63" s="826">
        <v>2.7169833126471091E-2</v>
      </c>
      <c r="X63" s="826">
        <v>0.54681883355464422</v>
      </c>
      <c r="Y63" s="826">
        <v>0.72926807808427452</v>
      </c>
      <c r="Z63" s="826">
        <v>0.97111026650126842</v>
      </c>
      <c r="AA63" s="826">
        <v>9.7516767732529139E-2</v>
      </c>
      <c r="AB63" s="826">
        <v>2.4650766613889785</v>
      </c>
      <c r="AC63" s="826">
        <v>3.8377365415783821E-2</v>
      </c>
      <c r="AD63" s="826">
        <v>0.72269211869166283</v>
      </c>
      <c r="AE63" s="826">
        <v>0.98248673335025483</v>
      </c>
      <c r="AF63" s="826">
        <v>0.68680274344887937</v>
      </c>
      <c r="AG63" s="826">
        <v>3.4717700482399159E-2</v>
      </c>
      <c r="AH63" s="661"/>
      <c r="AI63" s="62" t="s">
        <v>460</v>
      </c>
      <c r="AJ63" s="661"/>
      <c r="AK63" s="122"/>
      <c r="AL63" s="826">
        <v>3.7851795203325365</v>
      </c>
      <c r="AM63" s="826">
        <v>3.6152267870536532</v>
      </c>
      <c r="AN63" s="826">
        <v>6.1831228647363352E-2</v>
      </c>
      <c r="AO63" s="826">
        <v>0.56576513292462971</v>
      </c>
      <c r="AP63" s="826">
        <v>1.5304484423080684</v>
      </c>
      <c r="AQ63" s="826">
        <v>1.375325491459702</v>
      </c>
      <c r="AR63" s="826">
        <v>8.1856491713888146E-2</v>
      </c>
      <c r="AS63" s="826">
        <v>0.16995273327888391</v>
      </c>
      <c r="AT63" s="826">
        <v>1.5665246650357436E-3</v>
      </c>
      <c r="AU63" s="826">
        <v>3.1222667576618894E-2</v>
      </c>
      <c r="AV63" s="826">
        <v>7.3067724047320634E-2</v>
      </c>
      <c r="AW63" s="826">
        <v>6.4095816989908627E-2</v>
      </c>
      <c r="AX63" s="826">
        <v>0</v>
      </c>
      <c r="AY63" s="826">
        <v>3.2180807926302135</v>
      </c>
      <c r="AZ63" s="826">
        <v>2.7213088527569664</v>
      </c>
      <c r="BA63" s="826">
        <v>7.7853010976278364E-2</v>
      </c>
      <c r="BB63" s="826">
        <v>0.5003588431519449</v>
      </c>
      <c r="BC63" s="826">
        <v>0.97742252775534799</v>
      </c>
      <c r="BD63" s="826">
        <v>1.1060971674026705</v>
      </c>
      <c r="BE63" s="826">
        <v>5.9577303470724735E-2</v>
      </c>
      <c r="BF63" s="826">
        <v>0.49677193987324664</v>
      </c>
      <c r="BG63" s="826">
        <v>1.1292239172401112E-2</v>
      </c>
      <c r="BH63" s="826">
        <v>7.9324093024555065E-2</v>
      </c>
      <c r="BI63" s="826">
        <v>0.24132629859723048</v>
      </c>
      <c r="BJ63" s="826">
        <v>0.15936290482797985</v>
      </c>
      <c r="BK63" s="826">
        <v>5.4664042510802627E-3</v>
      </c>
      <c r="BL63" s="826">
        <v>0</v>
      </c>
      <c r="BM63" s="826">
        <v>0</v>
      </c>
      <c r="BN63" s="826">
        <v>0</v>
      </c>
    </row>
    <row r="64" spans="1:66" ht="13.7" customHeight="1">
      <c r="A64" s="661"/>
      <c r="B64" s="62" t="s">
        <v>461</v>
      </c>
      <c r="C64" s="661"/>
      <c r="D64" s="122"/>
      <c r="E64" s="826">
        <v>22.00364335268879</v>
      </c>
      <c r="F64" s="826">
        <v>16.974710239180254</v>
      </c>
      <c r="G64" s="826">
        <v>5.0289331135085336</v>
      </c>
      <c r="H64" s="826">
        <v>5.3275043755850682</v>
      </c>
      <c r="I64" s="826">
        <v>4.8822191030089064</v>
      </c>
      <c r="J64" s="826">
        <v>4.6623985811990648E-2</v>
      </c>
      <c r="K64" s="826">
        <v>0.87321993871256287</v>
      </c>
      <c r="L64" s="826">
        <v>1.8528510733909738</v>
      </c>
      <c r="M64" s="826">
        <v>1.9278990077182057</v>
      </c>
      <c r="N64" s="826">
        <v>0.18162509737517332</v>
      </c>
      <c r="O64" s="826">
        <v>0.44528527257616196</v>
      </c>
      <c r="P64" s="826">
        <v>2.8253887462088605E-2</v>
      </c>
      <c r="Q64" s="826">
        <v>0.10297932537270189</v>
      </c>
      <c r="R64" s="826">
        <v>0.16940874332774869</v>
      </c>
      <c r="S64" s="826">
        <v>0.13848989696635491</v>
      </c>
      <c r="T64" s="826">
        <v>6.153419447267802E-3</v>
      </c>
      <c r="U64" s="826">
        <v>6.6816407670758577</v>
      </c>
      <c r="V64" s="826">
        <v>3.1282110420122224</v>
      </c>
      <c r="W64" s="826">
        <v>7.6283685442781773E-2</v>
      </c>
      <c r="X64" s="826">
        <v>0.52700108814797908</v>
      </c>
      <c r="Y64" s="826">
        <v>0.93664566810941463</v>
      </c>
      <c r="Z64" s="826">
        <v>1.4138241423695277</v>
      </c>
      <c r="AA64" s="826">
        <v>0.17445645794251857</v>
      </c>
      <c r="AB64" s="826">
        <v>3.5534297250636353</v>
      </c>
      <c r="AC64" s="826">
        <v>8.496058902697623E-2</v>
      </c>
      <c r="AD64" s="826">
        <v>0.93239175251679585</v>
      </c>
      <c r="AE64" s="826">
        <v>1.3341453084530601</v>
      </c>
      <c r="AF64" s="826">
        <v>1.1702859179094254</v>
      </c>
      <c r="AG64" s="826">
        <v>3.1646157157377272E-2</v>
      </c>
      <c r="AH64" s="661"/>
      <c r="AI64" s="62" t="s">
        <v>461</v>
      </c>
      <c r="AJ64" s="661"/>
      <c r="AK64" s="122"/>
      <c r="AL64" s="826">
        <v>5.8033654392254457</v>
      </c>
      <c r="AM64" s="826">
        <v>5.3465194093110542</v>
      </c>
      <c r="AN64" s="826">
        <v>8.4627779924240087E-2</v>
      </c>
      <c r="AO64" s="826">
        <v>1.107479598889995</v>
      </c>
      <c r="AP64" s="826">
        <v>2.3485547236567532</v>
      </c>
      <c r="AQ64" s="826">
        <v>1.7525605414330367</v>
      </c>
      <c r="AR64" s="826">
        <v>5.3296765407025992E-2</v>
      </c>
      <c r="AS64" s="826">
        <v>0.45684602991439233</v>
      </c>
      <c r="AT64" s="826">
        <v>6.153419447267802E-3</v>
      </c>
      <c r="AU64" s="826">
        <v>0.14820417506595471</v>
      </c>
      <c r="AV64" s="826">
        <v>0.13392060162040087</v>
      </c>
      <c r="AW64" s="826">
        <v>0.16549112405713504</v>
      </c>
      <c r="AX64" s="826">
        <v>3.076709723633901E-3</v>
      </c>
      <c r="AY64" s="826">
        <v>4.1911327708024126</v>
      </c>
      <c r="AZ64" s="826">
        <v>3.6177606848480686</v>
      </c>
      <c r="BA64" s="826">
        <v>2.4613677789071208E-2</v>
      </c>
      <c r="BB64" s="826">
        <v>0.46384503602857785</v>
      </c>
      <c r="BC64" s="826">
        <v>1.8669163073935966</v>
      </c>
      <c r="BD64" s="826">
        <v>1.2184186702431323</v>
      </c>
      <c r="BE64" s="826">
        <v>4.3966993393689799E-2</v>
      </c>
      <c r="BF64" s="826">
        <v>0.57337208595434452</v>
      </c>
      <c r="BG64" s="826">
        <v>0</v>
      </c>
      <c r="BH64" s="826">
        <v>4.0151061893252564E-2</v>
      </c>
      <c r="BI64" s="826">
        <v>0.4120666333837516</v>
      </c>
      <c r="BJ64" s="826">
        <v>0.12115439067734041</v>
      </c>
      <c r="BK64" s="826">
        <v>0</v>
      </c>
      <c r="BL64" s="826">
        <v>0</v>
      </c>
      <c r="BM64" s="826">
        <v>0</v>
      </c>
      <c r="BN64" s="826">
        <v>0</v>
      </c>
    </row>
    <row r="65" spans="1:66" ht="13.7" customHeight="1">
      <c r="A65" s="661"/>
      <c r="B65" s="62" t="s">
        <v>462</v>
      </c>
      <c r="C65" s="661"/>
      <c r="D65" s="122"/>
      <c r="E65" s="826">
        <v>31.196096160458083</v>
      </c>
      <c r="F65" s="826">
        <v>24.356649370452367</v>
      </c>
      <c r="G65" s="826">
        <v>6.8394467900057236</v>
      </c>
      <c r="H65" s="826">
        <v>10.465335801237188</v>
      </c>
      <c r="I65" s="826">
        <v>9.2206254177423226</v>
      </c>
      <c r="J65" s="826">
        <v>0.1419596751052607</v>
      </c>
      <c r="K65" s="826">
        <v>2.0577693941744339</v>
      </c>
      <c r="L65" s="826">
        <v>3.3504876897676379</v>
      </c>
      <c r="M65" s="826">
        <v>3.4011903080840562</v>
      </c>
      <c r="N65" s="826">
        <v>0.26921835061093347</v>
      </c>
      <c r="O65" s="826">
        <v>1.244710383494869</v>
      </c>
      <c r="P65" s="826">
        <v>2.7801941062604824E-2</v>
      </c>
      <c r="Q65" s="826">
        <v>0.48385003542729799</v>
      </c>
      <c r="R65" s="826">
        <v>0.49238499934549645</v>
      </c>
      <c r="S65" s="826">
        <v>0.23024767976099286</v>
      </c>
      <c r="T65" s="826">
        <v>1.0425727898476808E-2</v>
      </c>
      <c r="U65" s="826">
        <v>9.13019256572011</v>
      </c>
      <c r="V65" s="826">
        <v>4.5743145883445457</v>
      </c>
      <c r="W65" s="826">
        <v>9.6529436814897313E-2</v>
      </c>
      <c r="X65" s="826">
        <v>0.8487432913268822</v>
      </c>
      <c r="Y65" s="826">
        <v>1.4744326533890515</v>
      </c>
      <c r="Z65" s="826">
        <v>1.9713147215033364</v>
      </c>
      <c r="AA65" s="826">
        <v>0.18329448531037967</v>
      </c>
      <c r="AB65" s="826">
        <v>4.5558779773755669</v>
      </c>
      <c r="AC65" s="826">
        <v>0.20327672713816422</v>
      </c>
      <c r="AD65" s="826">
        <v>1.152744937378537</v>
      </c>
      <c r="AE65" s="826">
        <v>1.7640719739478576</v>
      </c>
      <c r="AF65" s="826">
        <v>1.369281983331113</v>
      </c>
      <c r="AG65" s="826">
        <v>6.6502355579896311E-2</v>
      </c>
      <c r="AH65" s="661"/>
      <c r="AI65" s="62" t="s">
        <v>462</v>
      </c>
      <c r="AJ65" s="661"/>
      <c r="AK65" s="122"/>
      <c r="AL65" s="826">
        <v>6.9034967336937463</v>
      </c>
      <c r="AM65" s="826">
        <v>6.3890112007992785</v>
      </c>
      <c r="AN65" s="826">
        <v>0.23628906290645882</v>
      </c>
      <c r="AO65" s="826">
        <v>1.722173625074388</v>
      </c>
      <c r="AP65" s="826">
        <v>2.3933119377222805</v>
      </c>
      <c r="AQ65" s="826">
        <v>1.9202131614729494</v>
      </c>
      <c r="AR65" s="826">
        <v>0.11702341362320316</v>
      </c>
      <c r="AS65" s="826">
        <v>0.51448553289446863</v>
      </c>
      <c r="AT65" s="826">
        <v>0</v>
      </c>
      <c r="AU65" s="826">
        <v>0.18175518969751189</v>
      </c>
      <c r="AV65" s="826">
        <v>0.20745403458573633</v>
      </c>
      <c r="AW65" s="826">
        <v>0.12180106597839482</v>
      </c>
      <c r="AX65" s="826">
        <v>3.475242632825603E-3</v>
      </c>
      <c r="AY65" s="826">
        <v>4.6970710598070342</v>
      </c>
      <c r="AZ65" s="826">
        <v>4.1726981635662161</v>
      </c>
      <c r="BA65" s="826">
        <v>0.23229253387834292</v>
      </c>
      <c r="BB65" s="826">
        <v>0.8716063655112154</v>
      </c>
      <c r="BC65" s="826">
        <v>1.8533692799411863</v>
      </c>
      <c r="BD65" s="826">
        <v>1.1702518300087383</v>
      </c>
      <c r="BE65" s="826">
        <v>4.5178154226732839E-2</v>
      </c>
      <c r="BF65" s="826">
        <v>0.5243728962408184</v>
      </c>
      <c r="BG65" s="826">
        <v>1.0425727898476808E-2</v>
      </c>
      <c r="BH65" s="826">
        <v>9.6653636311323732E-2</v>
      </c>
      <c r="BI65" s="826">
        <v>0.29131598659059837</v>
      </c>
      <c r="BJ65" s="826">
        <v>0.10860133227629151</v>
      </c>
      <c r="BK65" s="826">
        <v>1.7376213164128015E-2</v>
      </c>
      <c r="BL65" s="826">
        <v>0</v>
      </c>
      <c r="BM65" s="826">
        <v>0</v>
      </c>
      <c r="BN65" s="826">
        <v>0</v>
      </c>
    </row>
    <row r="66" spans="1:66" ht="13.7" customHeight="1">
      <c r="A66" s="661"/>
      <c r="B66" s="62" t="s">
        <v>463</v>
      </c>
      <c r="C66" s="661"/>
      <c r="D66" s="122"/>
      <c r="E66" s="826">
        <v>58.427847981303913</v>
      </c>
      <c r="F66" s="826">
        <v>45.889305253978947</v>
      </c>
      <c r="G66" s="826">
        <v>12.538542727324963</v>
      </c>
      <c r="H66" s="826">
        <v>23.060697496563446</v>
      </c>
      <c r="I66" s="826">
        <v>20.075796376889517</v>
      </c>
      <c r="J66" s="826">
        <v>0.43956441931373941</v>
      </c>
      <c r="K66" s="826">
        <v>4.6682092640352426</v>
      </c>
      <c r="L66" s="826">
        <v>7.9513469155415644</v>
      </c>
      <c r="M66" s="826">
        <v>6.5887475519257865</v>
      </c>
      <c r="N66" s="826">
        <v>0.4279282260731806</v>
      </c>
      <c r="O66" s="826">
        <v>2.9849011196739328</v>
      </c>
      <c r="P66" s="826">
        <v>4.9740558279925254E-2</v>
      </c>
      <c r="Q66" s="826">
        <v>0.87188092870668976</v>
      </c>
      <c r="R66" s="826">
        <v>1.2247453545028624</v>
      </c>
      <c r="S66" s="826">
        <v>0.80868994321650045</v>
      </c>
      <c r="T66" s="826">
        <v>2.984433496795515E-2</v>
      </c>
      <c r="U66" s="826">
        <v>18.095838465116653</v>
      </c>
      <c r="V66" s="826">
        <v>9.6551099640056908</v>
      </c>
      <c r="W66" s="826">
        <v>0.21388440060367858</v>
      </c>
      <c r="X66" s="826">
        <v>1.2251099504356078</v>
      </c>
      <c r="Y66" s="826">
        <v>3.0669618285748301</v>
      </c>
      <c r="Z66" s="826">
        <v>4.7215284655635186</v>
      </c>
      <c r="AA66" s="826">
        <v>0.42762531882805516</v>
      </c>
      <c r="AB66" s="826">
        <v>8.440728501110959</v>
      </c>
      <c r="AC66" s="826">
        <v>0.37362698837254638</v>
      </c>
      <c r="AD66" s="826">
        <v>2.2321825350180835</v>
      </c>
      <c r="AE66" s="826">
        <v>3.2184099855467725</v>
      </c>
      <c r="AF66" s="826">
        <v>2.5172829553997587</v>
      </c>
      <c r="AG66" s="826">
        <v>9.9226036773799611E-2</v>
      </c>
      <c r="AH66" s="661"/>
      <c r="AI66" s="62" t="s">
        <v>463</v>
      </c>
      <c r="AJ66" s="661"/>
      <c r="AK66" s="122"/>
      <c r="AL66" s="826">
        <v>10.085800536002992</v>
      </c>
      <c r="AM66" s="826">
        <v>9.434709382108073</v>
      </c>
      <c r="AN66" s="826">
        <v>0.32254838946136138</v>
      </c>
      <c r="AO66" s="826">
        <v>1.8597803431037301</v>
      </c>
      <c r="AP66" s="826">
        <v>4.5096224960413904</v>
      </c>
      <c r="AQ66" s="826">
        <v>2.5361435268003625</v>
      </c>
      <c r="AR66" s="826">
        <v>0.20661462670122793</v>
      </c>
      <c r="AS66" s="826">
        <v>0.65109115389491912</v>
      </c>
      <c r="AT66" s="826">
        <v>2.4870279139962627E-2</v>
      </c>
      <c r="AU66" s="826">
        <v>0.18404006563572342</v>
      </c>
      <c r="AV66" s="826">
        <v>0.26859901471159636</v>
      </c>
      <c r="AW66" s="826">
        <v>0.17358179440763657</v>
      </c>
      <c r="AX66" s="826">
        <v>0</v>
      </c>
      <c r="AY66" s="826">
        <v>7.185511483620818</v>
      </c>
      <c r="AZ66" s="826">
        <v>6.7236895309756646</v>
      </c>
      <c r="BA66" s="826">
        <v>0.18404006563572342</v>
      </c>
      <c r="BB66" s="826">
        <v>1.4825300935270007</v>
      </c>
      <c r="BC66" s="826">
        <v>2.772819306283564</v>
      </c>
      <c r="BD66" s="826">
        <v>2.0840528679875523</v>
      </c>
      <c r="BE66" s="826">
        <v>0.20024719754182571</v>
      </c>
      <c r="BF66" s="826">
        <v>0.46182195264515213</v>
      </c>
      <c r="BG66" s="826">
        <v>9.9481116559850501E-3</v>
      </c>
      <c r="BH66" s="826">
        <v>6.466272576390282E-2</v>
      </c>
      <c r="BI66" s="826">
        <v>0.16860773857964406</v>
      </c>
      <c r="BJ66" s="826">
        <v>0.20368120916164265</v>
      </c>
      <c r="BK66" s="826">
        <v>1.4922167483977575E-2</v>
      </c>
      <c r="BL66" s="826">
        <v>0</v>
      </c>
      <c r="BM66" s="826">
        <v>0</v>
      </c>
      <c r="BN66" s="826">
        <v>0</v>
      </c>
    </row>
    <row r="67" spans="1:66" ht="13.7" customHeight="1" thickBot="1">
      <c r="A67" s="662"/>
      <c r="B67" s="63" t="s">
        <v>403</v>
      </c>
      <c r="C67" s="662"/>
      <c r="D67" s="124"/>
      <c r="E67" s="827">
        <v>217.09443231441051</v>
      </c>
      <c r="F67" s="827">
        <v>173.56113537117906</v>
      </c>
      <c r="G67" s="827">
        <v>43.533296943231448</v>
      </c>
      <c r="H67" s="827">
        <v>105.79175764192141</v>
      </c>
      <c r="I67" s="827">
        <v>89.804312227074249</v>
      </c>
      <c r="J67" s="827">
        <v>2.7568231441048039</v>
      </c>
      <c r="K67" s="827">
        <v>22.640010917030569</v>
      </c>
      <c r="L67" s="827">
        <v>30.165393013100438</v>
      </c>
      <c r="M67" s="827">
        <v>32.581604803493455</v>
      </c>
      <c r="N67" s="827">
        <v>1.6604803493449782</v>
      </c>
      <c r="O67" s="827">
        <v>15.987445414847162</v>
      </c>
      <c r="P67" s="827">
        <v>0.83024017467248912</v>
      </c>
      <c r="Q67" s="827">
        <v>5.3433406113537121</v>
      </c>
      <c r="R67" s="827">
        <v>5.6626637554585155</v>
      </c>
      <c r="S67" s="827">
        <v>4.012827510917031</v>
      </c>
      <c r="T67" s="827">
        <v>0.13837336244541484</v>
      </c>
      <c r="U67" s="827">
        <v>52.206604803493455</v>
      </c>
      <c r="V67" s="827">
        <v>29.940229257641924</v>
      </c>
      <c r="W67" s="827">
        <v>0.54284934497816595</v>
      </c>
      <c r="X67" s="827">
        <v>4.1299126637554586</v>
      </c>
      <c r="Y67" s="827">
        <v>8.7388100436681224</v>
      </c>
      <c r="Z67" s="827">
        <v>15.006550218340612</v>
      </c>
      <c r="AA67" s="827">
        <v>1.5221069868995634</v>
      </c>
      <c r="AB67" s="827">
        <v>22.266375545851528</v>
      </c>
      <c r="AC67" s="827">
        <v>0.86217248908296951</v>
      </c>
      <c r="AD67" s="827">
        <v>5.6626637554585155</v>
      </c>
      <c r="AE67" s="827">
        <v>8.5786026200873362</v>
      </c>
      <c r="AF67" s="827">
        <v>6.9606986899563319</v>
      </c>
      <c r="AG67" s="827">
        <v>0.20223799126637557</v>
      </c>
      <c r="AH67" s="662"/>
      <c r="AI67" s="63" t="s">
        <v>403</v>
      </c>
      <c r="AJ67" s="662"/>
      <c r="AK67" s="124"/>
      <c r="AL67" s="827">
        <v>33.252183406113538</v>
      </c>
      <c r="AM67" s="827">
        <v>29.995087336244545</v>
      </c>
      <c r="AN67" s="827">
        <v>0.38318777292576423</v>
      </c>
      <c r="AO67" s="827">
        <v>6.0245633187772931</v>
      </c>
      <c r="AP67" s="827">
        <v>9.6009825327510931</v>
      </c>
      <c r="AQ67" s="827">
        <v>11.729803493449783</v>
      </c>
      <c r="AR67" s="827">
        <v>2.2565502183406116</v>
      </c>
      <c r="AS67" s="827">
        <v>3.2570960698689957</v>
      </c>
      <c r="AT67" s="827">
        <v>9.5796943231441056E-2</v>
      </c>
      <c r="AU67" s="827">
        <v>0.91539301310043675</v>
      </c>
      <c r="AV67" s="827">
        <v>1.5859716157205241</v>
      </c>
      <c r="AW67" s="827">
        <v>0.61735807860262015</v>
      </c>
      <c r="AX67" s="827">
        <v>4.2576419213973801E-2</v>
      </c>
      <c r="AY67" s="827">
        <v>25.843886462882097</v>
      </c>
      <c r="AZ67" s="827">
        <v>23.821506550218341</v>
      </c>
      <c r="BA67" s="827">
        <v>0.81959606986899569</v>
      </c>
      <c r="BB67" s="827">
        <v>9.8564410480349345</v>
      </c>
      <c r="BC67" s="827">
        <v>7.0676855895196509</v>
      </c>
      <c r="BD67" s="827">
        <v>5.7584606986899569</v>
      </c>
      <c r="BE67" s="827">
        <v>0.3193231441048035</v>
      </c>
      <c r="BF67" s="827">
        <v>2.0223799126637556</v>
      </c>
      <c r="BG67" s="827">
        <v>5.3220524017467255E-2</v>
      </c>
      <c r="BH67" s="827">
        <v>0.44705240174672495</v>
      </c>
      <c r="BI67" s="827">
        <v>0.67057860262008739</v>
      </c>
      <c r="BJ67" s="827">
        <v>0.85152838427947608</v>
      </c>
      <c r="BK67" s="827">
        <v>0</v>
      </c>
      <c r="BL67" s="827">
        <v>0</v>
      </c>
      <c r="BM67" s="827">
        <v>0</v>
      </c>
      <c r="BN67" s="827">
        <v>0</v>
      </c>
    </row>
    <row r="68" spans="1:66" ht="31.5" customHeight="1">
      <c r="A68" s="1074" t="s">
        <v>1014</v>
      </c>
      <c r="B68" s="1074"/>
      <c r="C68" s="1074"/>
      <c r="D68" s="1074"/>
      <c r="E68" s="1074"/>
      <c r="F68" s="1074"/>
      <c r="G68" s="1074"/>
      <c r="H68" s="1074"/>
      <c r="I68" s="1074"/>
      <c r="J68" s="1074"/>
      <c r="K68" s="1074"/>
      <c r="L68" s="1074"/>
      <c r="M68" s="1074"/>
      <c r="N68" s="1074"/>
      <c r="AC68" s="108"/>
      <c r="AH68" s="104"/>
    </row>
    <row r="69" spans="1:66" ht="12.75" customHeight="1"/>
  </sheetData>
  <mergeCells count="78">
    <mergeCell ref="A68:N68"/>
    <mergeCell ref="A1:N1"/>
    <mergeCell ref="AH1:AX1"/>
    <mergeCell ref="A3:C7"/>
    <mergeCell ref="E3:G5"/>
    <mergeCell ref="AH3:AJ7"/>
    <mergeCell ref="U5:AG5"/>
    <mergeCell ref="AL5:AX5"/>
    <mergeCell ref="AL6:AL7"/>
    <mergeCell ref="H5:N5"/>
    <mergeCell ref="O5:T5"/>
    <mergeCell ref="AM6:AR6"/>
    <mergeCell ref="AS6:AX6"/>
    <mergeCell ref="A8:C8"/>
    <mergeCell ref="AH8:AJ8"/>
    <mergeCell ref="A9:C9"/>
    <mergeCell ref="U6:U7"/>
    <mergeCell ref="V6:AA6"/>
    <mergeCell ref="AB6:AG6"/>
    <mergeCell ref="E6:E7"/>
    <mergeCell ref="F6:F7"/>
    <mergeCell ref="G6:G7"/>
    <mergeCell ref="H6:H7"/>
    <mergeCell ref="I6:N6"/>
    <mergeCell ref="O6:T6"/>
    <mergeCell ref="A10:C10"/>
    <mergeCell ref="AH10:AJ10"/>
    <mergeCell ref="A11:C11"/>
    <mergeCell ref="AH11:AJ11"/>
    <mergeCell ref="A12:C12"/>
    <mergeCell ref="AH12:AJ12"/>
    <mergeCell ref="A13:C13"/>
    <mergeCell ref="AH13:AJ13"/>
    <mergeCell ref="A14:C14"/>
    <mergeCell ref="AH14:AJ14"/>
    <mergeCell ref="A15:C15"/>
    <mergeCell ref="AH15:AJ15"/>
    <mergeCell ref="A26:C26"/>
    <mergeCell ref="AH26:AJ26"/>
    <mergeCell ref="A16:C16"/>
    <mergeCell ref="AH16:AJ16"/>
    <mergeCell ref="A17:C17"/>
    <mergeCell ref="AH17:AJ17"/>
    <mergeCell ref="A18:C18"/>
    <mergeCell ref="AH18:AJ18"/>
    <mergeCell ref="A21:C21"/>
    <mergeCell ref="AH21:AJ21"/>
    <mergeCell ref="AH25:AJ25"/>
    <mergeCell ref="A19:C19"/>
    <mergeCell ref="A20:C20"/>
    <mergeCell ref="A46:C46"/>
    <mergeCell ref="AH46:AJ46"/>
    <mergeCell ref="A57:C57"/>
    <mergeCell ref="AH57:AJ57"/>
    <mergeCell ref="A22:C22"/>
    <mergeCell ref="AH22:AJ22"/>
    <mergeCell ref="A23:C23"/>
    <mergeCell ref="AH23:AJ23"/>
    <mergeCell ref="A28:C28"/>
    <mergeCell ref="AH28:AJ28"/>
    <mergeCell ref="A35:C35"/>
    <mergeCell ref="AH35:AJ35"/>
    <mergeCell ref="A24:C24"/>
    <mergeCell ref="AH24:AJ24"/>
    <mergeCell ref="A25:C25"/>
    <mergeCell ref="A27:C27"/>
    <mergeCell ref="AH27:AJ27"/>
    <mergeCell ref="BL3:BN5"/>
    <mergeCell ref="AY5:BK5"/>
    <mergeCell ref="BL6:BL7"/>
    <mergeCell ref="BM6:BM7"/>
    <mergeCell ref="BN6:BN7"/>
    <mergeCell ref="AY6:AY7"/>
    <mergeCell ref="AZ6:BE6"/>
    <mergeCell ref="BF6:BK6"/>
    <mergeCell ref="AH19:AJ19"/>
    <mergeCell ref="AH20:AJ20"/>
    <mergeCell ref="AH9:AJ9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63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8.7109375" style="144" customWidth="1"/>
    <col min="3" max="3" width="2.28515625" style="144" customWidth="1"/>
    <col min="4" max="4" width="1.7109375" style="145" customWidth="1"/>
    <col min="5" max="5" width="14.7109375" style="758" customWidth="1"/>
    <col min="6" max="6" width="4.28515625" style="758" customWidth="1"/>
    <col min="7" max="7" width="16.7109375" style="758" customWidth="1"/>
    <col min="8" max="8" width="4.28515625" style="758" customWidth="1"/>
    <col min="9" max="9" width="16.7109375" style="758" customWidth="1"/>
    <col min="10" max="10" width="4.28515625" style="758" customWidth="1"/>
    <col min="11" max="11" width="9.140625" style="758"/>
    <col min="12" max="12" width="12.85546875" style="758" bestFit="1" customWidth="1"/>
    <col min="13" max="13" width="9.7109375" style="758" customWidth="1"/>
    <col min="14" max="14" width="9.85546875" style="758" customWidth="1"/>
    <col min="15" max="16384" width="9.140625" style="758"/>
  </cols>
  <sheetData>
    <row r="1" spans="1:17" s="129" customFormat="1" ht="35.1" customHeight="1">
      <c r="A1" s="127" t="s">
        <v>542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7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544</v>
      </c>
    </row>
    <row r="3" spans="1:17" ht="15" customHeight="1">
      <c r="A3" s="1099" t="s">
        <v>18</v>
      </c>
      <c r="B3" s="1099"/>
      <c r="C3" s="1099"/>
      <c r="D3" s="664"/>
      <c r="E3" s="1102" t="s">
        <v>68</v>
      </c>
      <c r="F3" s="1103"/>
      <c r="G3" s="1102" t="s">
        <v>507</v>
      </c>
      <c r="H3" s="1103"/>
      <c r="I3" s="1102" t="s">
        <v>156</v>
      </c>
      <c r="J3" s="1108"/>
      <c r="Q3" s="134"/>
    </row>
    <row r="4" spans="1:17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7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7" s="137" customFormat="1" ht="24.6" hidden="1" customHeight="1">
      <c r="A6" s="1111" t="s">
        <v>779</v>
      </c>
      <c r="B6" s="1111"/>
      <c r="C6" s="1111"/>
      <c r="D6" s="18"/>
      <c r="E6" s="135">
        <v>129991458</v>
      </c>
      <c r="F6" s="136"/>
      <c r="G6" s="136">
        <v>105258817</v>
      </c>
      <c r="H6" s="136"/>
      <c r="I6" s="136">
        <v>24732641</v>
      </c>
    </row>
    <row r="7" spans="1:17" s="137" customFormat="1" ht="24.6" hidden="1" customHeight="1">
      <c r="A7" s="1112" t="s">
        <v>780</v>
      </c>
      <c r="B7" s="1112"/>
      <c r="C7" s="1112"/>
      <c r="D7" s="18"/>
      <c r="E7" s="138">
        <v>118393561.99816777</v>
      </c>
      <c r="F7" s="139"/>
      <c r="G7" s="139">
        <v>95398874.19872877</v>
      </c>
      <c r="H7" s="139"/>
      <c r="I7" s="139">
        <v>22994687.799438879</v>
      </c>
    </row>
    <row r="8" spans="1:17" s="137" customFormat="1" ht="24.6" hidden="1" customHeight="1">
      <c r="A8" s="1112" t="s">
        <v>1202</v>
      </c>
      <c r="B8" s="1112"/>
      <c r="C8" s="1112"/>
      <c r="D8" s="18"/>
      <c r="E8" s="138">
        <v>90204965.037000105</v>
      </c>
      <c r="F8" s="139"/>
      <c r="G8" s="139">
        <v>70638374.57499966</v>
      </c>
      <c r="H8" s="139"/>
      <c r="I8" s="139">
        <v>19566590.462000091</v>
      </c>
    </row>
    <row r="9" spans="1:17" s="137" customFormat="1" ht="19.5" hidden="1" customHeight="1">
      <c r="A9" s="1112" t="s">
        <v>1203</v>
      </c>
      <c r="B9" s="1112"/>
      <c r="C9" s="1112"/>
      <c r="D9" s="18"/>
      <c r="E9" s="138">
        <v>91350274.64845255</v>
      </c>
      <c r="F9" s="139"/>
      <c r="G9" s="139">
        <v>67969049.190299273</v>
      </c>
      <c r="H9" s="139"/>
      <c r="I9" s="139">
        <v>23381225.458153117</v>
      </c>
    </row>
    <row r="10" spans="1:17" s="137" customFormat="1" ht="19.5" hidden="1" customHeight="1">
      <c r="A10" s="1112" t="s">
        <v>1204</v>
      </c>
      <c r="B10" s="1112"/>
      <c r="C10" s="1112"/>
      <c r="D10" s="18"/>
      <c r="E10" s="138">
        <v>100773783.08861336</v>
      </c>
      <c r="F10" s="139"/>
      <c r="G10" s="139">
        <v>77367533.54695791</v>
      </c>
      <c r="H10" s="139"/>
      <c r="I10" s="139">
        <v>23406249.541655455</v>
      </c>
    </row>
    <row r="11" spans="1:17" s="115" customFormat="1" ht="19.5" hidden="1" customHeight="1">
      <c r="A11" s="1045" t="s">
        <v>1205</v>
      </c>
      <c r="B11" s="1045"/>
      <c r="C11" s="1045"/>
      <c r="D11" s="2"/>
      <c r="E11" s="116">
        <v>104616357.15462527</v>
      </c>
      <c r="F11" s="117"/>
      <c r="G11" s="50">
        <v>82504221.960096911</v>
      </c>
      <c r="H11" s="50"/>
      <c r="I11" s="50">
        <v>22112135.194528367</v>
      </c>
    </row>
    <row r="12" spans="1:17" s="137" customFormat="1" ht="19.5" hidden="1" customHeight="1">
      <c r="A12" s="1112" t="s">
        <v>1206</v>
      </c>
      <c r="B12" s="1112"/>
      <c r="C12" s="1112"/>
      <c r="D12" s="18"/>
      <c r="E12" s="138">
        <v>100988053.15670443</v>
      </c>
      <c r="F12" s="139"/>
      <c r="G12" s="50">
        <v>78056508.787830189</v>
      </c>
      <c r="H12" s="139"/>
      <c r="I12" s="50">
        <v>22931544.368874259</v>
      </c>
    </row>
    <row r="13" spans="1:17" s="137" customFormat="1" ht="18" hidden="1" customHeight="1">
      <c r="A13" s="1112" t="s">
        <v>1207</v>
      </c>
      <c r="B13" s="1112"/>
      <c r="C13" s="1112"/>
      <c r="D13" s="18"/>
      <c r="E13" s="138">
        <v>100995805.8924465</v>
      </c>
      <c r="F13" s="140"/>
      <c r="G13" s="50">
        <v>77284127.118604407</v>
      </c>
      <c r="H13" s="140"/>
      <c r="I13" s="50">
        <v>23711678.7738421</v>
      </c>
    </row>
    <row r="14" spans="1:17" s="137" customFormat="1" ht="18" hidden="1" customHeight="1">
      <c r="A14" s="1045" t="s">
        <v>1208</v>
      </c>
      <c r="B14" s="1045"/>
      <c r="C14" s="1045"/>
      <c r="D14" s="18"/>
      <c r="E14" s="138">
        <v>91708987.744631439</v>
      </c>
      <c r="F14" s="139"/>
      <c r="G14" s="50">
        <v>66949770.766271278</v>
      </c>
      <c r="H14" s="139"/>
      <c r="I14" s="50">
        <v>24759216.978360169</v>
      </c>
    </row>
    <row r="15" spans="1:17" s="137" customFormat="1" ht="18" hidden="1" customHeight="1">
      <c r="A15" s="1112" t="s">
        <v>1209</v>
      </c>
      <c r="B15" s="1112"/>
      <c r="C15" s="1112"/>
      <c r="D15" s="18"/>
      <c r="E15" s="138">
        <v>83099466.536731362</v>
      </c>
      <c r="F15" s="139"/>
      <c r="G15" s="139">
        <v>60634861.372655563</v>
      </c>
      <c r="H15" s="139"/>
      <c r="I15" s="139">
        <v>22464605.164075799</v>
      </c>
    </row>
    <row r="16" spans="1:17" s="137" customFormat="1" ht="15" hidden="1" customHeight="1">
      <c r="A16" s="1045" t="s">
        <v>1267</v>
      </c>
      <c r="B16" s="1045"/>
      <c r="C16" s="1045"/>
      <c r="D16" s="18"/>
      <c r="E16" s="138">
        <v>85250071.846333385</v>
      </c>
      <c r="F16" s="139"/>
      <c r="G16" s="139">
        <v>62693880.690241016</v>
      </c>
      <c r="H16" s="139"/>
      <c r="I16" s="139">
        <v>22556191.156092446</v>
      </c>
    </row>
    <row r="17" spans="1:16" s="137" customFormat="1" ht="16.5" hidden="1" customHeight="1">
      <c r="A17" s="1228" t="s">
        <v>1157</v>
      </c>
      <c r="B17" s="1228"/>
      <c r="C17" s="1228"/>
      <c r="D17" s="18"/>
      <c r="E17" s="125">
        <v>6698070.0509349806</v>
      </c>
      <c r="F17" s="259"/>
      <c r="G17" s="126">
        <v>4910125.0430121087</v>
      </c>
      <c r="H17" s="126"/>
      <c r="I17" s="126">
        <v>1787945.0079228687</v>
      </c>
      <c r="J17" s="139"/>
      <c r="K17" s="139"/>
      <c r="L17" s="139"/>
      <c r="M17" s="139"/>
    </row>
    <row r="18" spans="1:16" s="137" customFormat="1" ht="16.5" hidden="1" customHeight="1">
      <c r="A18" s="1228" t="s">
        <v>1158</v>
      </c>
      <c r="B18" s="1228"/>
      <c r="C18" s="1228"/>
      <c r="D18" s="18"/>
      <c r="E18" s="125">
        <v>6540541.8101217076</v>
      </c>
      <c r="F18" s="126"/>
      <c r="G18" s="126">
        <v>4811458.786175698</v>
      </c>
      <c r="H18" s="126"/>
      <c r="I18" s="126">
        <v>1729083.0239460042</v>
      </c>
      <c r="J18" s="139"/>
      <c r="K18" s="139"/>
      <c r="L18" s="139"/>
      <c r="M18" s="139"/>
    </row>
    <row r="19" spans="1:16" s="137" customFormat="1" ht="18.75" hidden="1" customHeight="1">
      <c r="A19" s="1228" t="s">
        <v>1235</v>
      </c>
      <c r="B19" s="1228"/>
      <c r="C19" s="1228"/>
      <c r="D19" s="18"/>
      <c r="E19" s="125">
        <v>6259954.0290331859</v>
      </c>
      <c r="F19" s="126"/>
      <c r="G19" s="126">
        <v>4613387.0277209803</v>
      </c>
      <c r="H19" s="126"/>
      <c r="I19" s="126">
        <v>1646567.00131221</v>
      </c>
      <c r="J19" s="139"/>
      <c r="K19" s="139"/>
      <c r="L19" s="139"/>
      <c r="M19" s="139"/>
    </row>
    <row r="20" spans="1:16" s="137" customFormat="1" ht="18" hidden="1" customHeight="1">
      <c r="A20" s="1228" t="s">
        <v>1160</v>
      </c>
      <c r="B20" s="1228"/>
      <c r="C20" s="1228"/>
      <c r="D20" s="18"/>
      <c r="E20" s="125">
        <v>5752775.2306968234</v>
      </c>
      <c r="F20" s="126"/>
      <c r="G20" s="126">
        <v>4206994.3103250554</v>
      </c>
      <c r="H20" s="126"/>
      <c r="I20" s="126">
        <v>1545780.9203717569</v>
      </c>
      <c r="J20" s="139"/>
      <c r="K20" s="139"/>
      <c r="L20" s="139"/>
      <c r="M20" s="139"/>
    </row>
    <row r="21" spans="1:16" s="137" customFormat="1" ht="18" customHeight="1">
      <c r="A21" s="1228" t="s">
        <v>1161</v>
      </c>
      <c r="B21" s="1228"/>
      <c r="C21" s="1228"/>
      <c r="D21" s="217"/>
      <c r="E21" s="125">
        <v>6113501.9775059745</v>
      </c>
      <c r="F21" s="126"/>
      <c r="G21" s="126">
        <v>4471807.5374186626</v>
      </c>
      <c r="H21" s="126"/>
      <c r="I21" s="126">
        <v>1641694.440087311</v>
      </c>
      <c r="J21" s="139"/>
      <c r="K21" s="139"/>
      <c r="L21" s="139"/>
      <c r="M21" s="139"/>
    </row>
    <row r="22" spans="1:16" s="137" customFormat="1" ht="18" customHeight="1">
      <c r="A22" s="1228" t="s">
        <v>1162</v>
      </c>
      <c r="B22" s="1228"/>
      <c r="C22" s="1228"/>
      <c r="D22" s="217"/>
      <c r="E22" s="125">
        <v>6134118.1102373004</v>
      </c>
      <c r="F22" s="126"/>
      <c r="G22" s="126">
        <v>4530244.1227941802</v>
      </c>
      <c r="H22" s="126"/>
      <c r="I22" s="126">
        <v>1603873.9874431179</v>
      </c>
      <c r="J22" s="139"/>
      <c r="K22" s="139"/>
      <c r="L22" s="139"/>
      <c r="M22" s="139"/>
    </row>
    <row r="23" spans="1:16" s="137" customFormat="1" ht="18" customHeight="1">
      <c r="A23" s="1228" t="s">
        <v>1163</v>
      </c>
      <c r="B23" s="1228"/>
      <c r="C23" s="1228"/>
      <c r="D23" s="22"/>
      <c r="E23" s="125">
        <v>5276409.4781992389</v>
      </c>
      <c r="F23" s="126"/>
      <c r="G23" s="196" t="s">
        <v>1009</v>
      </c>
      <c r="H23" s="196"/>
      <c r="I23" s="196" t="s">
        <v>1025</v>
      </c>
      <c r="J23" s="139"/>
      <c r="K23" s="139"/>
      <c r="L23" s="139"/>
      <c r="M23" s="139"/>
    </row>
    <row r="24" spans="1:16" s="137" customFormat="1" ht="18" customHeight="1">
      <c r="A24" s="1228" t="s">
        <v>1155</v>
      </c>
      <c r="B24" s="1228"/>
      <c r="C24" s="1228"/>
      <c r="D24" s="22"/>
      <c r="E24" s="125">
        <v>5954001.2618598612</v>
      </c>
      <c r="F24" s="126"/>
      <c r="G24" s="126">
        <v>4288958.1596180638</v>
      </c>
      <c r="H24" s="126"/>
      <c r="I24" s="126">
        <v>1665043.1022418027</v>
      </c>
      <c r="J24" s="139"/>
      <c r="K24" s="139"/>
      <c r="L24" s="139"/>
      <c r="M24" s="139"/>
    </row>
    <row r="25" spans="1:16" s="137" customFormat="1" ht="18" customHeight="1">
      <c r="A25" s="1228" t="s">
        <v>1149</v>
      </c>
      <c r="B25" s="1228"/>
      <c r="C25" s="1228"/>
      <c r="D25" s="22"/>
      <c r="E25" s="125">
        <v>6366916.4051820328</v>
      </c>
      <c r="F25" s="126"/>
      <c r="G25" s="126">
        <v>4485860.0602269229</v>
      </c>
      <c r="H25" s="126"/>
      <c r="I25" s="126">
        <v>1881056.3449551072</v>
      </c>
      <c r="J25" s="139"/>
      <c r="K25" s="139"/>
      <c r="L25" s="139"/>
      <c r="M25" s="139"/>
    </row>
    <row r="26" spans="1:16" ht="18" customHeight="1">
      <c r="A26" s="1112" t="s">
        <v>57</v>
      </c>
      <c r="B26" s="1112"/>
      <c r="C26" s="1112"/>
      <c r="D26" s="18"/>
      <c r="E26" s="819"/>
      <c r="F26" s="821"/>
      <c r="G26" s="784"/>
      <c r="H26" s="784"/>
      <c r="I26" s="784"/>
      <c r="J26" s="99"/>
      <c r="K26" s="99"/>
      <c r="L26" s="822"/>
      <c r="M26" s="99"/>
      <c r="P26" s="137"/>
    </row>
    <row r="27" spans="1:16" ht="18" customHeight="1">
      <c r="A27" s="141"/>
      <c r="B27" s="141" t="s">
        <v>58</v>
      </c>
      <c r="C27" s="141"/>
      <c r="D27" s="823"/>
      <c r="E27" s="819">
        <v>8648139.1845449023</v>
      </c>
      <c r="F27" s="821"/>
      <c r="G27" s="784">
        <v>6099910.4383852491</v>
      </c>
      <c r="H27" s="784"/>
      <c r="I27" s="784">
        <v>2548228.7461596532</v>
      </c>
      <c r="J27" s="99"/>
      <c r="K27" s="99"/>
      <c r="L27" s="822"/>
      <c r="M27" s="99"/>
      <c r="P27" s="137"/>
    </row>
    <row r="28" spans="1:16" ht="18" customHeight="1">
      <c r="A28" s="141"/>
      <c r="B28" s="141" t="s">
        <v>20</v>
      </c>
      <c r="C28" s="141"/>
      <c r="D28" s="823"/>
      <c r="E28" s="819">
        <v>1072189.9551991904</v>
      </c>
      <c r="F28" s="821"/>
      <c r="G28" s="784">
        <v>739643.20400803525</v>
      </c>
      <c r="H28" s="784"/>
      <c r="I28" s="784">
        <v>332546.75119115575</v>
      </c>
      <c r="J28" s="99"/>
      <c r="K28" s="99"/>
      <c r="L28" s="822"/>
      <c r="M28" s="99"/>
      <c r="P28" s="137"/>
    </row>
    <row r="29" spans="1:16" ht="18" customHeight="1">
      <c r="A29" s="1112" t="s">
        <v>21</v>
      </c>
      <c r="B29" s="1112"/>
      <c r="C29" s="1112"/>
      <c r="D29" s="18"/>
      <c r="E29" s="819"/>
      <c r="F29" s="821"/>
      <c r="G29" s="784"/>
      <c r="H29" s="784"/>
      <c r="I29" s="784"/>
      <c r="J29" s="99"/>
      <c r="K29" s="99"/>
      <c r="L29" s="822"/>
      <c r="M29" s="99"/>
      <c r="P29" s="137"/>
    </row>
    <row r="30" spans="1:16" ht="18" customHeight="1">
      <c r="A30" s="141"/>
      <c r="B30" s="661" t="s">
        <v>71</v>
      </c>
      <c r="C30" s="141"/>
      <c r="D30" s="823"/>
      <c r="E30" s="819">
        <v>25696271.656207036</v>
      </c>
      <c r="F30" s="821"/>
      <c r="G30" s="784">
        <v>18706690.449467499</v>
      </c>
      <c r="H30" s="784"/>
      <c r="I30" s="784">
        <v>6989581.2067395551</v>
      </c>
      <c r="J30" s="99"/>
      <c r="K30" s="99"/>
      <c r="L30" s="822"/>
      <c r="M30" s="99"/>
      <c r="P30" s="137"/>
    </row>
    <row r="31" spans="1:16" ht="18" customHeight="1">
      <c r="A31" s="141"/>
      <c r="B31" s="661" t="s">
        <v>72</v>
      </c>
      <c r="C31" s="141"/>
      <c r="D31" s="823"/>
      <c r="E31" s="819">
        <v>5788213.4558481015</v>
      </c>
      <c r="F31" s="821"/>
      <c r="G31" s="784">
        <v>3708938.6821021629</v>
      </c>
      <c r="H31" s="784"/>
      <c r="I31" s="784">
        <v>2079274.7737459394</v>
      </c>
      <c r="J31" s="99"/>
      <c r="K31" s="99"/>
      <c r="L31" s="822"/>
      <c r="M31" s="99"/>
      <c r="P31" s="137"/>
    </row>
    <row r="32" spans="1:16" ht="18" customHeight="1">
      <c r="A32" s="141"/>
      <c r="B32" s="661" t="s">
        <v>73</v>
      </c>
      <c r="C32" s="141"/>
      <c r="D32" s="823"/>
      <c r="E32" s="819">
        <v>2589799.6309448504</v>
      </c>
      <c r="F32" s="821"/>
      <c r="G32" s="784">
        <v>1739211.3787676077</v>
      </c>
      <c r="H32" s="784"/>
      <c r="I32" s="784">
        <v>850588.25217724184</v>
      </c>
      <c r="J32" s="99"/>
      <c r="K32" s="99"/>
      <c r="L32" s="822"/>
      <c r="M32" s="99"/>
      <c r="P32" s="137"/>
    </row>
    <row r="33" spans="1:16" ht="18" customHeight="1">
      <c r="A33" s="141"/>
      <c r="B33" s="661" t="s">
        <v>318</v>
      </c>
      <c r="C33" s="141"/>
      <c r="D33" s="823"/>
      <c r="E33" s="819">
        <v>1033511.1498665176</v>
      </c>
      <c r="F33" s="821"/>
      <c r="G33" s="784">
        <v>689644.35685454414</v>
      </c>
      <c r="H33" s="784"/>
      <c r="I33" s="784">
        <v>343866.79301197425</v>
      </c>
      <c r="J33" s="99"/>
      <c r="K33" s="99"/>
      <c r="L33" s="822"/>
      <c r="M33" s="99"/>
      <c r="P33" s="137"/>
    </row>
    <row r="34" spans="1:16" ht="13.5" customHeight="1">
      <c r="A34" s="141"/>
      <c r="B34" s="661" t="s">
        <v>317</v>
      </c>
      <c r="C34" s="141"/>
      <c r="D34" s="823"/>
      <c r="E34" s="819">
        <v>23183133.94033413</v>
      </c>
      <c r="F34" s="821"/>
      <c r="G34" s="784">
        <v>15517138.804295942</v>
      </c>
      <c r="H34" s="784"/>
      <c r="I34" s="784">
        <v>7665995.136038186</v>
      </c>
      <c r="J34" s="99"/>
      <c r="K34" s="99"/>
      <c r="L34" s="822"/>
      <c r="M34" s="99"/>
      <c r="P34" s="137"/>
    </row>
    <row r="35" spans="1:16" ht="18" customHeight="1">
      <c r="A35" s="1112" t="s">
        <v>22</v>
      </c>
      <c r="B35" s="1112"/>
      <c r="C35" s="1112"/>
      <c r="D35" s="18"/>
      <c r="E35" s="819"/>
      <c r="F35" s="821"/>
      <c r="G35" s="784"/>
      <c r="H35" s="784"/>
      <c r="I35" s="784"/>
      <c r="J35" s="99"/>
      <c r="K35" s="822"/>
      <c r="L35" s="99"/>
      <c r="O35" s="137"/>
    </row>
    <row r="36" spans="1:16" ht="18" customHeight="1">
      <c r="A36" s="1049" t="s">
        <v>59</v>
      </c>
      <c r="B36" s="1049"/>
      <c r="C36" s="142"/>
      <c r="D36" s="18"/>
      <c r="E36" s="819">
        <v>6470618.1840575626</v>
      </c>
      <c r="F36" s="821"/>
      <c r="G36" s="784">
        <v>4558376.7033722727</v>
      </c>
      <c r="H36" s="784"/>
      <c r="I36" s="784">
        <v>1912241.4806852858</v>
      </c>
      <c r="J36" s="99"/>
      <c r="K36" s="99"/>
      <c r="L36" s="822"/>
      <c r="M36" s="99"/>
      <c r="P36" s="137"/>
    </row>
    <row r="37" spans="1:16" ht="18" customHeight="1">
      <c r="A37" s="7"/>
      <c r="B37" s="661" t="s">
        <v>23</v>
      </c>
      <c r="C37" s="143"/>
      <c r="D37" s="18"/>
      <c r="E37" s="819">
        <v>10908539.534314308</v>
      </c>
      <c r="F37" s="821"/>
      <c r="G37" s="784">
        <v>7456709.0191599876</v>
      </c>
      <c r="H37" s="784"/>
      <c r="I37" s="784">
        <v>3451830.5151543268</v>
      </c>
      <c r="J37" s="99"/>
      <c r="K37" s="99"/>
      <c r="L37" s="822"/>
      <c r="M37" s="99"/>
      <c r="P37" s="137"/>
    </row>
    <row r="38" spans="1:16" ht="18" customHeight="1">
      <c r="A38" s="121"/>
      <c r="B38" s="121" t="s">
        <v>1150</v>
      </c>
      <c r="C38" s="772"/>
      <c r="D38" s="823"/>
      <c r="E38" s="819">
        <v>6770898.1782958545</v>
      </c>
      <c r="F38" s="821"/>
      <c r="G38" s="784">
        <v>4116065.9947443753</v>
      </c>
      <c r="H38" s="784"/>
      <c r="I38" s="784">
        <v>2654832.1835514796</v>
      </c>
      <c r="J38" s="99"/>
      <c r="K38" s="99"/>
      <c r="L38" s="822"/>
      <c r="M38" s="99"/>
      <c r="P38" s="137"/>
    </row>
    <row r="39" spans="1:16" ht="18" customHeight="1">
      <c r="A39" s="121"/>
      <c r="B39" s="121" t="s">
        <v>1151</v>
      </c>
      <c r="C39" s="772"/>
      <c r="D39" s="823"/>
      <c r="E39" s="819">
        <v>29751052.837903969</v>
      </c>
      <c r="F39" s="821"/>
      <c r="G39" s="784">
        <v>20665361.099908307</v>
      </c>
      <c r="H39" s="784"/>
      <c r="I39" s="784">
        <v>9085691.7379956637</v>
      </c>
      <c r="J39" s="99"/>
      <c r="K39" s="99"/>
      <c r="L39" s="822"/>
      <c r="M39" s="99"/>
      <c r="P39" s="137"/>
    </row>
    <row r="40" spans="1:16" ht="18" customHeight="1">
      <c r="A40" s="121"/>
      <c r="B40" s="121" t="s">
        <v>1152</v>
      </c>
      <c r="C40" s="772"/>
      <c r="D40" s="823"/>
      <c r="E40" s="819">
        <v>5213782.8969555544</v>
      </c>
      <c r="F40" s="821"/>
      <c r="G40" s="784">
        <v>3390933.0861101705</v>
      </c>
      <c r="H40" s="784"/>
      <c r="I40" s="784">
        <v>1822849.8108453813</v>
      </c>
      <c r="J40" s="99"/>
      <c r="K40" s="99"/>
      <c r="L40" s="822"/>
      <c r="M40" s="99"/>
      <c r="P40" s="137"/>
    </row>
    <row r="41" spans="1:16" ht="18" customHeight="1">
      <c r="A41" s="121"/>
      <c r="B41" s="121" t="s">
        <v>1153</v>
      </c>
      <c r="C41" s="772"/>
      <c r="D41" s="823"/>
      <c r="E41" s="819">
        <v>5882941.3445301577</v>
      </c>
      <c r="F41" s="821"/>
      <c r="G41" s="784">
        <v>4546526.5929787345</v>
      </c>
      <c r="H41" s="784"/>
      <c r="I41" s="784">
        <v>1336414.75155142</v>
      </c>
      <c r="J41" s="99"/>
      <c r="K41" s="99"/>
      <c r="L41" s="822"/>
      <c r="M41" s="99"/>
      <c r="P41" s="137"/>
    </row>
    <row r="42" spans="1:16" ht="18" customHeight="1">
      <c r="A42" s="121"/>
      <c r="B42" s="661" t="s">
        <v>25</v>
      </c>
      <c r="C42" s="772"/>
      <c r="D42" s="823"/>
      <c r="E42" s="819">
        <v>4282274.944081177</v>
      </c>
      <c r="F42" s="821"/>
      <c r="G42" s="784">
        <v>2996257.9277235372</v>
      </c>
      <c r="H42" s="784"/>
      <c r="I42" s="784">
        <v>1286017.0163576363</v>
      </c>
      <c r="J42" s="99"/>
      <c r="K42" s="99"/>
      <c r="L42" s="822"/>
      <c r="M42" s="99"/>
      <c r="P42" s="137"/>
    </row>
    <row r="43" spans="1:16" ht="18" customHeight="1">
      <c r="A43" s="121"/>
      <c r="B43" s="121" t="s">
        <v>1136</v>
      </c>
      <c r="C43" s="772"/>
      <c r="D43" s="823"/>
      <c r="E43" s="819">
        <v>6851705.6933933739</v>
      </c>
      <c r="F43" s="821"/>
      <c r="G43" s="784">
        <v>4872888.9580925815</v>
      </c>
      <c r="H43" s="784"/>
      <c r="I43" s="784">
        <v>1978816.7353007928</v>
      </c>
      <c r="J43" s="99"/>
      <c r="K43" s="99"/>
      <c r="L43" s="822"/>
      <c r="M43" s="99"/>
      <c r="P43" s="137"/>
    </row>
    <row r="44" spans="1:16" ht="18" customHeight="1">
      <c r="A44" s="121"/>
      <c r="B44" s="121" t="s">
        <v>1137</v>
      </c>
      <c r="C44" s="772"/>
      <c r="D44" s="823"/>
      <c r="E44" s="819">
        <v>1872758.3036331448</v>
      </c>
      <c r="F44" s="821"/>
      <c r="G44" s="784">
        <v>1236423.1094994037</v>
      </c>
      <c r="H44" s="784"/>
      <c r="I44" s="784">
        <v>636335.19413374073</v>
      </c>
      <c r="J44" s="99"/>
      <c r="K44" s="99"/>
      <c r="L44" s="822"/>
      <c r="M44" s="99"/>
      <c r="P44" s="137"/>
    </row>
    <row r="45" spans="1:16" ht="18" customHeight="1">
      <c r="A45" s="121"/>
      <c r="B45" s="661" t="s">
        <v>26</v>
      </c>
      <c r="C45" s="772"/>
      <c r="D45" s="823"/>
      <c r="E45" s="819">
        <v>4599244.7130584363</v>
      </c>
      <c r="F45" s="821"/>
      <c r="G45" s="784">
        <v>3487049.0624645874</v>
      </c>
      <c r="H45" s="784"/>
      <c r="I45" s="784">
        <v>1112195.6505938449</v>
      </c>
      <c r="J45" s="99"/>
      <c r="K45" s="99"/>
      <c r="L45" s="822"/>
      <c r="M45" s="99"/>
      <c r="P45" s="137"/>
    </row>
    <row r="46" spans="1:16" ht="18" customHeight="1">
      <c r="A46" s="121"/>
      <c r="B46" s="121" t="s">
        <v>1138</v>
      </c>
      <c r="C46" s="142"/>
      <c r="D46" s="18"/>
      <c r="E46" s="819">
        <v>4095955.0526095782</v>
      </c>
      <c r="F46" s="821"/>
      <c r="G46" s="784">
        <v>3127896.600460046</v>
      </c>
      <c r="H46" s="784"/>
      <c r="I46" s="784">
        <v>968058.45214953308</v>
      </c>
      <c r="J46" s="99"/>
      <c r="K46" s="99"/>
      <c r="L46" s="822"/>
      <c r="M46" s="99"/>
      <c r="P46" s="137"/>
    </row>
    <row r="47" spans="1:16" ht="18" customHeight="1">
      <c r="A47" s="121"/>
      <c r="B47" s="121" t="s">
        <v>1139</v>
      </c>
      <c r="C47" s="142"/>
      <c r="D47" s="18"/>
      <c r="E47" s="819">
        <v>6657132.5439077057</v>
      </c>
      <c r="F47" s="821"/>
      <c r="G47" s="784">
        <v>5093787.6570548974</v>
      </c>
      <c r="H47" s="784"/>
      <c r="I47" s="784">
        <v>1563344.8868528085</v>
      </c>
      <c r="J47" s="99"/>
      <c r="K47" s="99"/>
      <c r="L47" s="822"/>
      <c r="M47" s="99"/>
      <c r="P47" s="137"/>
    </row>
    <row r="48" spans="1:16" ht="18" customHeight="1">
      <c r="A48" s="121"/>
      <c r="B48" s="121" t="s">
        <v>1140</v>
      </c>
      <c r="C48" s="142"/>
      <c r="D48" s="18"/>
      <c r="E48" s="819">
        <v>2605634.0446870881</v>
      </c>
      <c r="F48" s="821"/>
      <c r="G48" s="784">
        <v>1901651.2197517536</v>
      </c>
      <c r="H48" s="784"/>
      <c r="I48" s="784">
        <v>703982.82493533543</v>
      </c>
      <c r="J48" s="99"/>
      <c r="K48" s="99"/>
      <c r="L48" s="822"/>
      <c r="M48" s="99"/>
      <c r="P48" s="137"/>
    </row>
    <row r="49" spans="1:16" ht="18" customHeight="1">
      <c r="A49" s="121"/>
      <c r="B49" s="661" t="s">
        <v>28</v>
      </c>
      <c r="C49" s="142"/>
      <c r="D49" s="18"/>
      <c r="E49" s="819">
        <v>2635216.6882966696</v>
      </c>
      <c r="F49" s="821"/>
      <c r="G49" s="784">
        <v>1900588.5346884357</v>
      </c>
      <c r="H49" s="784"/>
      <c r="I49" s="784">
        <v>734628.1536082339</v>
      </c>
      <c r="J49" s="99"/>
      <c r="K49" s="99"/>
      <c r="L49" s="822"/>
      <c r="M49" s="99"/>
      <c r="P49" s="137"/>
    </row>
    <row r="50" spans="1:16" ht="18" customHeight="1">
      <c r="A50" s="1049" t="s">
        <v>29</v>
      </c>
      <c r="B50" s="1049"/>
      <c r="C50" s="142"/>
      <c r="D50" s="18"/>
      <c r="E50" s="819">
        <v>2164909.2038201746</v>
      </c>
      <c r="F50" s="821"/>
      <c r="G50" s="784">
        <v>1547477.9030500946</v>
      </c>
      <c r="H50" s="784"/>
      <c r="I50" s="785">
        <v>617431.30077007995</v>
      </c>
      <c r="J50" s="99"/>
      <c r="K50" s="99"/>
      <c r="L50" s="822"/>
      <c r="M50" s="99"/>
      <c r="P50" s="137"/>
    </row>
    <row r="51" spans="1:16" ht="18" customHeight="1">
      <c r="A51" s="1045" t="s">
        <v>152</v>
      </c>
      <c r="B51" s="1045"/>
      <c r="C51" s="1045"/>
      <c r="D51" s="823"/>
      <c r="E51" s="819"/>
      <c r="F51" s="821"/>
      <c r="G51" s="784"/>
      <c r="H51" s="784"/>
      <c r="I51" s="784"/>
      <c r="J51" s="99"/>
      <c r="K51" s="822"/>
      <c r="L51" s="99"/>
      <c r="O51" s="137"/>
    </row>
    <row r="52" spans="1:16" ht="18" customHeight="1">
      <c r="A52" s="1049" t="s">
        <v>30</v>
      </c>
      <c r="B52" s="1049" t="s">
        <v>30</v>
      </c>
      <c r="C52" s="647"/>
      <c r="D52" s="823"/>
      <c r="E52" s="819">
        <v>8855631.4069757462</v>
      </c>
      <c r="F52" s="821"/>
      <c r="G52" s="784">
        <v>6474074.6410606056</v>
      </c>
      <c r="H52" s="784"/>
      <c r="I52" s="784">
        <v>2381556.76591514</v>
      </c>
      <c r="J52" s="99"/>
      <c r="K52" s="99"/>
      <c r="L52" s="822"/>
      <c r="M52" s="99"/>
      <c r="P52" s="137"/>
    </row>
    <row r="53" spans="1:16" ht="18" customHeight="1">
      <c r="A53" s="661"/>
      <c r="B53" s="661" t="s">
        <v>31</v>
      </c>
      <c r="C53" s="661"/>
      <c r="D53" s="823"/>
      <c r="E53" s="819">
        <v>5732890.2653961759</v>
      </c>
      <c r="F53" s="821"/>
      <c r="G53" s="784">
        <v>4197497.0434081387</v>
      </c>
      <c r="H53" s="784"/>
      <c r="I53" s="784">
        <v>1535393.2219880316</v>
      </c>
      <c r="J53" s="99"/>
      <c r="K53" s="99"/>
      <c r="L53" s="822"/>
      <c r="M53" s="99"/>
      <c r="P53" s="137"/>
    </row>
    <row r="54" spans="1:16" ht="18" customHeight="1">
      <c r="A54" s="661"/>
      <c r="B54" s="661" t="s">
        <v>32</v>
      </c>
      <c r="C54" s="661"/>
      <c r="D54" s="823"/>
      <c r="E54" s="819">
        <v>12287487.557396224</v>
      </c>
      <c r="F54" s="821"/>
      <c r="G54" s="784">
        <v>9275339.1503058653</v>
      </c>
      <c r="H54" s="784"/>
      <c r="I54" s="784">
        <v>3012148.4070903556</v>
      </c>
      <c r="J54" s="99"/>
      <c r="K54" s="99"/>
      <c r="L54" s="822"/>
      <c r="M54" s="99"/>
      <c r="P54" s="137"/>
    </row>
    <row r="55" spans="1:16" ht="18" customHeight="1">
      <c r="A55" s="661"/>
      <c r="B55" s="661" t="s">
        <v>33</v>
      </c>
      <c r="C55" s="661"/>
      <c r="D55" s="823"/>
      <c r="E55" s="819">
        <v>22551703.439687748</v>
      </c>
      <c r="F55" s="821"/>
      <c r="G55" s="784">
        <v>15912602.890339728</v>
      </c>
      <c r="H55" s="784"/>
      <c r="I55" s="784">
        <v>6639100.5493480125</v>
      </c>
      <c r="J55" s="99"/>
      <c r="K55" s="99"/>
      <c r="L55" s="822"/>
      <c r="M55" s="99"/>
      <c r="P55" s="137"/>
    </row>
    <row r="56" spans="1:16" ht="18" customHeight="1" thickBot="1">
      <c r="A56" s="1050" t="s">
        <v>34</v>
      </c>
      <c r="B56" s="1050"/>
      <c r="C56" s="662"/>
      <c r="D56" s="824"/>
      <c r="E56" s="820">
        <v>5034943.2810468152</v>
      </c>
      <c r="F56" s="825"/>
      <c r="G56" s="623">
        <v>3421757.3466677079</v>
      </c>
      <c r="H56" s="623"/>
      <c r="I56" s="623">
        <v>1613185.9343791122</v>
      </c>
      <c r="J56" s="100"/>
      <c r="K56" s="540"/>
      <c r="L56" s="822"/>
      <c r="M56" s="540"/>
      <c r="N56" s="761"/>
      <c r="P56" s="137"/>
    </row>
    <row r="57" spans="1:16" s="104" customFormat="1" ht="34.15" customHeight="1">
      <c r="A57" s="1113" t="s">
        <v>1269</v>
      </c>
      <c r="B57" s="1113"/>
      <c r="C57" s="1113"/>
      <c r="D57" s="1113"/>
      <c r="E57" s="1113"/>
      <c r="F57" s="1113"/>
      <c r="G57" s="1113"/>
      <c r="H57" s="1113"/>
      <c r="I57" s="1113"/>
      <c r="J57" s="1113"/>
    </row>
    <row r="58" spans="1:16" ht="15">
      <c r="A58" s="758"/>
      <c r="B58" s="758"/>
      <c r="C58" s="758"/>
      <c r="D58" s="777"/>
    </row>
    <row r="59" spans="1:16" ht="15">
      <c r="A59" s="758"/>
      <c r="B59" s="758"/>
      <c r="C59" s="758"/>
      <c r="D59" s="777"/>
    </row>
    <row r="60" spans="1:16" ht="15">
      <c r="A60" s="758"/>
      <c r="B60" s="758"/>
      <c r="C60" s="758"/>
      <c r="D60" s="777"/>
    </row>
    <row r="61" spans="1:16" ht="15">
      <c r="A61" s="758"/>
      <c r="B61" s="758"/>
      <c r="C61" s="758"/>
      <c r="D61" s="777"/>
    </row>
    <row r="62" spans="1:16" ht="15">
      <c r="A62" s="758"/>
      <c r="B62" s="758"/>
      <c r="C62" s="758"/>
      <c r="D62" s="777"/>
    </row>
    <row r="63" spans="1:16" ht="15">
      <c r="A63" s="758"/>
      <c r="B63" s="758"/>
      <c r="C63" s="758"/>
      <c r="D63" s="777"/>
    </row>
    <row r="64" spans="1:16" ht="15">
      <c r="A64" s="758"/>
      <c r="B64" s="758"/>
      <c r="C64" s="758"/>
      <c r="D64" s="777"/>
    </row>
    <row r="65" spans="1:4" ht="15">
      <c r="A65" s="758"/>
      <c r="B65" s="758"/>
      <c r="C65" s="758"/>
      <c r="D65" s="777"/>
    </row>
    <row r="66" spans="1:4" ht="15">
      <c r="A66" s="758"/>
      <c r="B66" s="758"/>
      <c r="C66" s="758"/>
      <c r="D66" s="777"/>
    </row>
    <row r="67" spans="1:4" ht="15">
      <c r="A67" s="758"/>
      <c r="B67" s="758"/>
      <c r="C67" s="758"/>
      <c r="D67" s="777"/>
    </row>
    <row r="68" spans="1:4" ht="15">
      <c r="A68" s="758"/>
      <c r="B68" s="758"/>
      <c r="C68" s="758"/>
      <c r="D68" s="777"/>
    </row>
    <row r="69" spans="1:4" ht="15">
      <c r="A69" s="758"/>
      <c r="B69" s="758"/>
      <c r="C69" s="758"/>
      <c r="D69" s="777"/>
    </row>
    <row r="70" spans="1:4" ht="15">
      <c r="A70" s="758"/>
      <c r="B70" s="758"/>
      <c r="C70" s="758"/>
      <c r="D70" s="777"/>
    </row>
    <row r="71" spans="1:4" ht="15">
      <c r="A71" s="758"/>
      <c r="B71" s="758"/>
      <c r="C71" s="758"/>
      <c r="D71" s="777"/>
    </row>
    <row r="72" spans="1:4" ht="15">
      <c r="A72" s="758"/>
      <c r="B72" s="758"/>
      <c r="C72" s="758"/>
      <c r="D72" s="777"/>
    </row>
    <row r="73" spans="1:4" ht="15">
      <c r="A73" s="758"/>
      <c r="B73" s="758"/>
      <c r="C73" s="758"/>
      <c r="D73" s="777"/>
    </row>
    <row r="74" spans="1:4" ht="15">
      <c r="A74" s="758"/>
      <c r="B74" s="758"/>
      <c r="C74" s="758"/>
      <c r="D74" s="777"/>
    </row>
    <row r="75" spans="1:4" ht="15">
      <c r="A75" s="758"/>
      <c r="B75" s="758"/>
      <c r="C75" s="758"/>
      <c r="D75" s="777"/>
    </row>
    <row r="76" spans="1:4" ht="15">
      <c r="A76" s="758"/>
      <c r="B76" s="758"/>
      <c r="C76" s="758"/>
      <c r="D76" s="777"/>
    </row>
  </sheetData>
  <mergeCells count="33">
    <mergeCell ref="A57:J57"/>
    <mergeCell ref="A7:C7"/>
    <mergeCell ref="A3:C5"/>
    <mergeCell ref="E3:F5"/>
    <mergeCell ref="G3:H5"/>
    <mergeCell ref="I3:J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50:B50"/>
    <mergeCell ref="A51:C51"/>
    <mergeCell ref="A52:B52"/>
    <mergeCell ref="A56:B56"/>
    <mergeCell ref="A20:C20"/>
    <mergeCell ref="A21:C21"/>
    <mergeCell ref="A26:C26"/>
    <mergeCell ref="A29:C29"/>
    <mergeCell ref="A35:C35"/>
    <mergeCell ref="A36:B36"/>
    <mergeCell ref="A22:C22"/>
    <mergeCell ref="A24:C24"/>
    <mergeCell ref="A23:C23"/>
    <mergeCell ref="A25:C2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5"/>
  <sheetViews>
    <sheetView view="pageBreakPreview" topLeftCell="A57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5" width="14.7109375" style="758" customWidth="1"/>
    <col min="6" max="6" width="4.28515625" style="758" customWidth="1"/>
    <col min="7" max="7" width="16.7109375" style="758" customWidth="1"/>
    <col min="8" max="8" width="4.28515625" style="758" customWidth="1"/>
    <col min="9" max="9" width="16.7109375" style="758" customWidth="1"/>
    <col min="10" max="10" width="4.28515625" style="758" customWidth="1"/>
    <col min="11" max="16384" width="9.140625" style="758"/>
  </cols>
  <sheetData>
    <row r="1" spans="1:10" s="129" customFormat="1" ht="35.1" customHeight="1">
      <c r="A1" s="127" t="s">
        <v>543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544</v>
      </c>
    </row>
    <row r="3" spans="1:10" ht="15" customHeight="1">
      <c r="A3" s="1099" t="s">
        <v>1</v>
      </c>
      <c r="B3" s="1099"/>
      <c r="C3" s="1099"/>
      <c r="D3" s="664"/>
      <c r="E3" s="1102" t="s">
        <v>68</v>
      </c>
      <c r="F3" s="1103"/>
      <c r="G3" s="1102" t="s">
        <v>507</v>
      </c>
      <c r="H3" s="1103"/>
      <c r="I3" s="1102" t="s">
        <v>156</v>
      </c>
      <c r="J3" s="1108"/>
    </row>
    <row r="4" spans="1:10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0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0" s="137" customFormat="1" ht="24.6" hidden="1" customHeight="1">
      <c r="A6" s="1111" t="s">
        <v>779</v>
      </c>
      <c r="B6" s="1111"/>
      <c r="C6" s="1111"/>
      <c r="D6" s="18"/>
      <c r="E6" s="135">
        <v>129991458</v>
      </c>
      <c r="F6" s="136"/>
      <c r="G6" s="136">
        <v>105258817</v>
      </c>
      <c r="H6" s="136"/>
      <c r="I6" s="136">
        <v>24732641</v>
      </c>
    </row>
    <row r="7" spans="1:10" s="137" customFormat="1" ht="24.6" hidden="1" customHeight="1">
      <c r="A7" s="1112" t="s">
        <v>780</v>
      </c>
      <c r="B7" s="1112"/>
      <c r="C7" s="1112"/>
      <c r="D7" s="18"/>
      <c r="E7" s="138">
        <v>118393561.99816777</v>
      </c>
      <c r="F7" s="139"/>
      <c r="G7" s="139">
        <v>95398874.19872877</v>
      </c>
      <c r="H7" s="139"/>
      <c r="I7" s="139">
        <v>22994687.799438879</v>
      </c>
    </row>
    <row r="8" spans="1:10" s="137" customFormat="1" ht="24.6" hidden="1" customHeight="1">
      <c r="A8" s="1112" t="s">
        <v>1202</v>
      </c>
      <c r="B8" s="1112"/>
      <c r="C8" s="1112"/>
      <c r="D8" s="18"/>
      <c r="E8" s="138">
        <v>90204965.037000105</v>
      </c>
      <c r="F8" s="139"/>
      <c r="G8" s="139">
        <v>70638374.57499966</v>
      </c>
      <c r="H8" s="139"/>
      <c r="I8" s="139">
        <v>19566590.462000091</v>
      </c>
    </row>
    <row r="9" spans="1:10" s="137" customFormat="1" ht="19.5" hidden="1" customHeight="1">
      <c r="A9" s="1112" t="s">
        <v>1203</v>
      </c>
      <c r="B9" s="1112"/>
      <c r="C9" s="1112"/>
      <c r="D9" s="18"/>
      <c r="E9" s="138">
        <v>91350274.64845255</v>
      </c>
      <c r="F9" s="139"/>
      <c r="G9" s="139">
        <v>67969049.190299273</v>
      </c>
      <c r="H9" s="139"/>
      <c r="I9" s="139">
        <v>23381225.458153117</v>
      </c>
    </row>
    <row r="10" spans="1:10" s="137" customFormat="1" ht="19.5" hidden="1" customHeight="1">
      <c r="A10" s="1112" t="s">
        <v>1204</v>
      </c>
      <c r="B10" s="1112"/>
      <c r="C10" s="1112"/>
      <c r="D10" s="18"/>
      <c r="E10" s="138">
        <v>100773783.08861336</v>
      </c>
      <c r="F10" s="139"/>
      <c r="G10" s="139">
        <v>77367533.54695791</v>
      </c>
      <c r="H10" s="139"/>
      <c r="I10" s="139">
        <v>23406249.541655455</v>
      </c>
    </row>
    <row r="11" spans="1:10" s="115" customFormat="1" ht="13.7" hidden="1" customHeight="1">
      <c r="A11" s="1045" t="s">
        <v>1205</v>
      </c>
      <c r="B11" s="1045"/>
      <c r="C11" s="1045"/>
      <c r="D11" s="2"/>
      <c r="E11" s="116">
        <v>104616357.15462527</v>
      </c>
      <c r="F11" s="117"/>
      <c r="G11" s="50">
        <v>82504221.960096911</v>
      </c>
      <c r="H11" s="50"/>
      <c r="I11" s="50">
        <v>22112135.194528367</v>
      </c>
    </row>
    <row r="12" spans="1:10" s="137" customFormat="1" ht="13.7" hidden="1" customHeight="1">
      <c r="A12" s="1112" t="s">
        <v>1206</v>
      </c>
      <c r="B12" s="1112"/>
      <c r="C12" s="1112"/>
      <c r="D12" s="18"/>
      <c r="E12" s="138">
        <v>100988053.15670443</v>
      </c>
      <c r="F12" s="139"/>
      <c r="G12" s="50">
        <v>78056508.787830189</v>
      </c>
      <c r="H12" s="139"/>
      <c r="I12" s="50">
        <v>22931544.368874259</v>
      </c>
    </row>
    <row r="13" spans="1:10" s="137" customFormat="1" ht="14.25" hidden="1" customHeight="1">
      <c r="A13" s="1045" t="s">
        <v>1207</v>
      </c>
      <c r="B13" s="1045"/>
      <c r="C13" s="1045"/>
      <c r="D13" s="18"/>
      <c r="E13" s="138">
        <v>100995805.8924465</v>
      </c>
      <c r="F13" s="140"/>
      <c r="G13" s="50">
        <v>77284127.118604407</v>
      </c>
      <c r="H13" s="140"/>
      <c r="I13" s="50">
        <v>23711678.7738421</v>
      </c>
    </row>
    <row r="14" spans="1:10" s="137" customFormat="1" ht="13.7" hidden="1" customHeight="1">
      <c r="A14" s="1045" t="s">
        <v>1208</v>
      </c>
      <c r="B14" s="1045"/>
      <c r="C14" s="1045"/>
      <c r="D14" s="18"/>
      <c r="E14" s="138">
        <v>91708987.744631439</v>
      </c>
      <c r="F14" s="139"/>
      <c r="G14" s="50">
        <v>66949770.766271278</v>
      </c>
      <c r="H14" s="139"/>
      <c r="I14" s="50">
        <v>24759216.978360169</v>
      </c>
    </row>
    <row r="15" spans="1:10" s="137" customFormat="1" ht="13.7" hidden="1" customHeight="1">
      <c r="A15" s="1112" t="s">
        <v>1209</v>
      </c>
      <c r="B15" s="1112"/>
      <c r="C15" s="1112"/>
      <c r="D15" s="18"/>
      <c r="E15" s="138">
        <v>83099466.536731362</v>
      </c>
      <c r="F15" s="139"/>
      <c r="G15" s="139">
        <v>60634861.372655563</v>
      </c>
      <c r="H15" s="139"/>
      <c r="I15" s="139">
        <v>22464605.164075799</v>
      </c>
    </row>
    <row r="16" spans="1:10" s="137" customFormat="1" ht="15" hidden="1" customHeight="1">
      <c r="A16" s="1045" t="s">
        <v>1267</v>
      </c>
      <c r="B16" s="1045"/>
      <c r="C16" s="1045"/>
      <c r="D16" s="18"/>
      <c r="E16" s="138">
        <v>85250071.846333385</v>
      </c>
      <c r="F16" s="139"/>
      <c r="G16" s="139">
        <v>62693880.690241016</v>
      </c>
      <c r="H16" s="139"/>
      <c r="I16" s="139">
        <v>22556191.156092446</v>
      </c>
    </row>
    <row r="17" spans="1:55" s="137" customFormat="1" ht="15" hidden="1" customHeight="1">
      <c r="A17" s="1228" t="s">
        <v>1157</v>
      </c>
      <c r="B17" s="1228"/>
      <c r="C17" s="1228"/>
      <c r="D17" s="18"/>
      <c r="E17" s="125">
        <v>6698070.0509349806</v>
      </c>
      <c r="F17" s="259"/>
      <c r="G17" s="126">
        <v>4910125.0430121087</v>
      </c>
      <c r="H17" s="126"/>
      <c r="I17" s="126">
        <v>1787945.0079228687</v>
      </c>
      <c r="J17" s="139"/>
    </row>
    <row r="18" spans="1:55" s="137" customFormat="1" ht="14.25" hidden="1" customHeight="1">
      <c r="A18" s="1228" t="s">
        <v>1158</v>
      </c>
      <c r="B18" s="1228"/>
      <c r="C18" s="1228"/>
      <c r="D18" s="18"/>
      <c r="E18" s="125">
        <v>6540541.8101217076</v>
      </c>
      <c r="F18" s="126"/>
      <c r="G18" s="126">
        <v>4811458.786175698</v>
      </c>
      <c r="H18" s="126"/>
      <c r="I18" s="126">
        <v>1729083.0239460042</v>
      </c>
      <c r="J18" s="139"/>
      <c r="K18" s="139"/>
      <c r="L18" s="139"/>
      <c r="M18" s="139"/>
    </row>
    <row r="19" spans="1:55" s="137" customFormat="1" ht="14.25" hidden="1" customHeight="1">
      <c r="A19" s="1228" t="s">
        <v>1235</v>
      </c>
      <c r="B19" s="1228"/>
      <c r="C19" s="1228"/>
      <c r="D19" s="18"/>
      <c r="E19" s="125">
        <v>6259954.0290331859</v>
      </c>
      <c r="F19" s="126"/>
      <c r="G19" s="126">
        <v>4613387.0277209803</v>
      </c>
      <c r="H19" s="126"/>
      <c r="I19" s="126">
        <v>1646567.00131221</v>
      </c>
      <c r="J19" s="139"/>
      <c r="K19" s="139"/>
      <c r="L19" s="139"/>
      <c r="M19" s="139"/>
    </row>
    <row r="20" spans="1:55" s="137" customFormat="1" ht="14.25" hidden="1" customHeight="1">
      <c r="A20" s="1228" t="s">
        <v>1160</v>
      </c>
      <c r="B20" s="1228"/>
      <c r="C20" s="1228"/>
      <c r="D20" s="18"/>
      <c r="E20" s="125">
        <v>5752775.2306968234</v>
      </c>
      <c r="F20" s="126"/>
      <c r="G20" s="126">
        <v>4206994.3103250554</v>
      </c>
      <c r="H20" s="126"/>
      <c r="I20" s="126">
        <v>1545780.9203717569</v>
      </c>
      <c r="J20" s="139"/>
      <c r="K20" s="139"/>
      <c r="L20" s="139"/>
      <c r="M20" s="139"/>
    </row>
    <row r="21" spans="1:55" s="137" customFormat="1" ht="12.75" customHeight="1">
      <c r="A21" s="1228" t="s">
        <v>1161</v>
      </c>
      <c r="B21" s="1228"/>
      <c r="C21" s="1228"/>
      <c r="D21" s="217"/>
      <c r="E21" s="125">
        <v>6113501.9775059745</v>
      </c>
      <c r="F21" s="126"/>
      <c r="G21" s="126">
        <v>4471807.5374186626</v>
      </c>
      <c r="H21" s="126"/>
      <c r="I21" s="126">
        <v>1641694.440087311</v>
      </c>
      <c r="J21" s="139"/>
      <c r="K21" s="139"/>
      <c r="L21" s="139"/>
      <c r="M21" s="139"/>
    </row>
    <row r="22" spans="1:55" s="137" customFormat="1" ht="12.75" customHeight="1">
      <c r="A22" s="1228" t="s">
        <v>1162</v>
      </c>
      <c r="B22" s="1228"/>
      <c r="C22" s="1228"/>
      <c r="D22" s="217"/>
      <c r="E22" s="125">
        <v>6134118.1102373004</v>
      </c>
      <c r="F22" s="126"/>
      <c r="G22" s="126">
        <v>4530244.1227941802</v>
      </c>
      <c r="H22" s="126"/>
      <c r="I22" s="126">
        <v>1603873.9874431179</v>
      </c>
      <c r="J22" s="139"/>
      <c r="K22" s="139"/>
      <c r="L22" s="139"/>
      <c r="M22" s="139"/>
    </row>
    <row r="23" spans="1:55" s="137" customFormat="1" ht="12.75" customHeight="1">
      <c r="A23" s="1228" t="s">
        <v>1163</v>
      </c>
      <c r="B23" s="1228"/>
      <c r="C23" s="1228"/>
      <c r="D23" s="22"/>
      <c r="E23" s="125">
        <v>5276409.4781992389</v>
      </c>
      <c r="F23" s="126"/>
      <c r="G23" s="196" t="s">
        <v>1009</v>
      </c>
      <c r="H23" s="196"/>
      <c r="I23" s="196" t="s">
        <v>1025</v>
      </c>
      <c r="J23" s="139"/>
      <c r="K23" s="139"/>
      <c r="L23" s="139"/>
      <c r="M23" s="139"/>
    </row>
    <row r="24" spans="1:55" s="137" customFormat="1" ht="12.75" customHeight="1">
      <c r="A24" s="1228" t="s">
        <v>1155</v>
      </c>
      <c r="B24" s="1228"/>
      <c r="C24" s="1228"/>
      <c r="D24" s="22"/>
      <c r="E24" s="125">
        <v>5954001.2618598612</v>
      </c>
      <c r="F24" s="126"/>
      <c r="G24" s="126">
        <v>4288958.1596180638</v>
      </c>
      <c r="H24" s="126"/>
      <c r="I24" s="126">
        <v>1665043.1022418027</v>
      </c>
      <c r="J24" s="139"/>
      <c r="K24" s="139"/>
      <c r="L24" s="139"/>
      <c r="M24" s="139"/>
    </row>
    <row r="25" spans="1:55" s="137" customFormat="1" ht="12.75" customHeight="1">
      <c r="A25" s="1228" t="s">
        <v>1149</v>
      </c>
      <c r="B25" s="1228"/>
      <c r="C25" s="1228"/>
      <c r="D25" s="22"/>
      <c r="E25" s="126">
        <v>6366916.4051820328</v>
      </c>
      <c r="F25" s="126"/>
      <c r="G25" s="126">
        <v>4485860.0602269229</v>
      </c>
      <c r="H25" s="126"/>
      <c r="I25" s="126">
        <v>1881056.3449551072</v>
      </c>
      <c r="J25" s="139"/>
      <c r="K25" s="139"/>
      <c r="L25" s="139"/>
      <c r="M25" s="139"/>
    </row>
    <row r="26" spans="1:55" s="761" customFormat="1" ht="14.25" customHeight="1">
      <c r="A26" s="1045" t="s">
        <v>12</v>
      </c>
      <c r="B26" s="1045"/>
      <c r="C26" s="1045"/>
      <c r="D26" s="2"/>
      <c r="E26" s="784"/>
      <c r="F26" s="784"/>
      <c r="G26" s="784"/>
      <c r="H26" s="784"/>
      <c r="I26" s="784"/>
      <c r="J26" s="99"/>
    </row>
    <row r="27" spans="1:55" s="104" customFormat="1" ht="15" customHeight="1">
      <c r="A27" s="661"/>
      <c r="B27" s="121" t="s">
        <v>1154</v>
      </c>
      <c r="C27" s="661"/>
      <c r="D27" s="122"/>
      <c r="E27" s="819">
        <v>1895728.5405447008</v>
      </c>
      <c r="F27" s="784"/>
      <c r="G27" s="784">
        <v>1230585.8939855446</v>
      </c>
      <c r="H27" s="784"/>
      <c r="I27" s="784">
        <v>665142.64655915555</v>
      </c>
      <c r="J27" s="99"/>
      <c r="K27" s="50"/>
      <c r="L27" s="50"/>
      <c r="M27" s="50"/>
      <c r="N27" s="50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</row>
    <row r="28" spans="1:55" s="104" customFormat="1" ht="15" customHeight="1">
      <c r="A28" s="661"/>
      <c r="B28" s="121" t="s">
        <v>1144</v>
      </c>
      <c r="C28" s="661"/>
      <c r="D28" s="122"/>
      <c r="E28" s="819">
        <v>9102515.6230660975</v>
      </c>
      <c r="F28" s="784"/>
      <c r="G28" s="784">
        <v>6196255.939448732</v>
      </c>
      <c r="H28" s="784"/>
      <c r="I28" s="784">
        <v>2906259.6836173604</v>
      </c>
      <c r="J28" s="99"/>
      <c r="K28" s="99"/>
      <c r="L28" s="99"/>
      <c r="M28" s="99"/>
      <c r="N28" s="9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</row>
    <row r="29" spans="1:55" s="104" customFormat="1" ht="15" customHeight="1">
      <c r="A29" s="661"/>
      <c r="B29" s="121" t="s">
        <v>1145</v>
      </c>
      <c r="C29" s="661"/>
      <c r="D29" s="122"/>
      <c r="E29" s="819">
        <v>25681458.861864731</v>
      </c>
      <c r="F29" s="784"/>
      <c r="G29" s="784">
        <v>18740215.6065364</v>
      </c>
      <c r="H29" s="784"/>
      <c r="I29" s="784">
        <v>6941243.2553283246</v>
      </c>
      <c r="J29" s="99"/>
      <c r="K29" s="99"/>
      <c r="L29" s="99"/>
      <c r="M29" s="99"/>
      <c r="N29" s="9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</row>
    <row r="30" spans="1:55" s="104" customFormat="1" ht="15" customHeight="1">
      <c r="A30" s="661"/>
      <c r="B30" s="121" t="s">
        <v>1146</v>
      </c>
      <c r="C30" s="661"/>
      <c r="D30" s="122"/>
      <c r="E30" s="819">
        <v>70419821.966035724</v>
      </c>
      <c r="F30" s="784"/>
      <c r="G30" s="784">
        <v>50787128.798658133</v>
      </c>
      <c r="H30" s="784"/>
      <c r="I30" s="784">
        <v>19632693.16737758</v>
      </c>
      <c r="J30" s="99"/>
      <c r="K30" s="99"/>
      <c r="L30" s="99"/>
      <c r="M30" s="99"/>
      <c r="N30" s="9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</row>
    <row r="31" spans="1:55" s="104" customFormat="1" ht="15" customHeight="1">
      <c r="A31" s="661"/>
      <c r="B31" s="121" t="s">
        <v>1147</v>
      </c>
      <c r="C31" s="661"/>
      <c r="D31" s="122"/>
      <c r="E31" s="819">
        <v>149887083.25127384</v>
      </c>
      <c r="F31" s="784"/>
      <c r="G31" s="784">
        <v>106853451.73386343</v>
      </c>
      <c r="H31" s="784"/>
      <c r="I31" s="784">
        <v>43033631.517410398</v>
      </c>
      <c r="J31" s="99"/>
      <c r="K31" s="99"/>
      <c r="L31" s="99"/>
      <c r="M31" s="99"/>
      <c r="N31" s="9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</row>
    <row r="32" spans="1:55" s="104" customFormat="1" ht="15" customHeight="1">
      <c r="A32" s="661"/>
      <c r="B32" s="121" t="s">
        <v>1148</v>
      </c>
      <c r="C32" s="661"/>
      <c r="D32" s="122"/>
      <c r="E32" s="819">
        <v>500153406.78571427</v>
      </c>
      <c r="F32" s="784"/>
      <c r="G32" s="784">
        <v>383420404.28571427</v>
      </c>
      <c r="H32" s="784"/>
      <c r="I32" s="785">
        <v>116733002.5</v>
      </c>
      <c r="J32" s="99"/>
      <c r="K32" s="99"/>
      <c r="L32" s="99"/>
      <c r="M32" s="99"/>
      <c r="N32" s="9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</row>
    <row r="33" spans="1:55" s="104" customFormat="1" ht="15" customHeight="1">
      <c r="A33" s="1045" t="s">
        <v>13</v>
      </c>
      <c r="B33" s="1045"/>
      <c r="C33" s="1045"/>
      <c r="D33" s="2"/>
      <c r="E33" s="784"/>
      <c r="F33" s="784"/>
      <c r="G33" s="784"/>
      <c r="H33" s="784"/>
      <c r="I33" s="784"/>
      <c r="J33" s="99"/>
      <c r="K33" s="99"/>
      <c r="L33" s="99"/>
      <c r="M33" s="99"/>
      <c r="N33" s="9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</row>
    <row r="34" spans="1:55" s="104" customFormat="1" ht="13.5" customHeight="1">
      <c r="A34" s="661"/>
      <c r="B34" s="62" t="s">
        <v>455</v>
      </c>
      <c r="C34" s="661"/>
      <c r="D34" s="122"/>
      <c r="E34" s="819">
        <v>758981.59632403497</v>
      </c>
      <c r="F34" s="784"/>
      <c r="G34" s="784">
        <v>373436.1982461398</v>
      </c>
      <c r="H34" s="784"/>
      <c r="I34" s="784">
        <v>385545.39807789522</v>
      </c>
      <c r="J34" s="99"/>
      <c r="K34" s="99"/>
      <c r="L34" s="99"/>
      <c r="M34" s="99"/>
      <c r="N34" s="9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</row>
    <row r="35" spans="1:55" s="104" customFormat="1" ht="15" customHeight="1">
      <c r="A35" s="661"/>
      <c r="B35" s="62" t="s">
        <v>456</v>
      </c>
      <c r="C35" s="661"/>
      <c r="D35" s="122"/>
      <c r="E35" s="819">
        <v>1747035.4761252915</v>
      </c>
      <c r="F35" s="784"/>
      <c r="G35" s="784">
        <v>1015670.8418695336</v>
      </c>
      <c r="H35" s="784"/>
      <c r="I35" s="784">
        <v>731364.6342557579</v>
      </c>
      <c r="J35" s="99"/>
      <c r="K35" s="99"/>
      <c r="L35" s="99"/>
      <c r="M35" s="99"/>
      <c r="N35" s="9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</row>
    <row r="36" spans="1:55" s="104" customFormat="1" ht="15" customHeight="1">
      <c r="A36" s="121"/>
      <c r="B36" s="62" t="s">
        <v>457</v>
      </c>
      <c r="C36" s="121"/>
      <c r="D36" s="122"/>
      <c r="E36" s="819">
        <v>2446823.7723004059</v>
      </c>
      <c r="F36" s="784"/>
      <c r="G36" s="784">
        <v>1528111.4212064815</v>
      </c>
      <c r="H36" s="784"/>
      <c r="I36" s="784">
        <v>918712.35109392309</v>
      </c>
      <c r="J36" s="99"/>
      <c r="K36" s="99"/>
      <c r="L36" s="99"/>
      <c r="M36" s="99"/>
      <c r="N36" s="9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</row>
    <row r="37" spans="1:55" s="104" customFormat="1" ht="15" customHeight="1">
      <c r="A37" s="121"/>
      <c r="B37" s="62" t="s">
        <v>458</v>
      </c>
      <c r="C37" s="121"/>
      <c r="D37" s="122"/>
      <c r="E37" s="819">
        <v>5505932.8744079545</v>
      </c>
      <c r="F37" s="784"/>
      <c r="G37" s="784">
        <v>3578992.2891949504</v>
      </c>
      <c r="H37" s="784"/>
      <c r="I37" s="784">
        <v>1926940.5852130088</v>
      </c>
      <c r="J37" s="99"/>
      <c r="K37" s="99"/>
      <c r="L37" s="99"/>
      <c r="M37" s="99"/>
      <c r="N37" s="99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</row>
    <row r="38" spans="1:55" s="104" customFormat="1" ht="15" customHeight="1">
      <c r="A38" s="121"/>
      <c r="B38" s="62" t="s">
        <v>459</v>
      </c>
      <c r="C38" s="121"/>
      <c r="D38" s="122"/>
      <c r="E38" s="819">
        <v>11788228.334850481</v>
      </c>
      <c r="F38" s="784"/>
      <c r="G38" s="784">
        <v>8209363.4566681776</v>
      </c>
      <c r="H38" s="784"/>
      <c r="I38" s="784">
        <v>3578864.8781823036</v>
      </c>
      <c r="J38" s="99"/>
      <c r="K38" s="99"/>
      <c r="L38" s="99"/>
      <c r="M38" s="99"/>
      <c r="N38" s="9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</row>
    <row r="39" spans="1:55" s="104" customFormat="1" ht="15" customHeight="1">
      <c r="A39" s="121"/>
      <c r="B39" s="62" t="s">
        <v>460</v>
      </c>
      <c r="C39" s="121"/>
      <c r="D39" s="122"/>
      <c r="E39" s="819">
        <v>26800561.304372236</v>
      </c>
      <c r="F39" s="784"/>
      <c r="G39" s="784">
        <v>19859698.842185505</v>
      </c>
      <c r="H39" s="784"/>
      <c r="I39" s="784">
        <v>6940862.4621867482</v>
      </c>
      <c r="J39" s="99"/>
      <c r="K39" s="99"/>
      <c r="L39" s="99"/>
      <c r="M39" s="99"/>
      <c r="N39" s="99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</row>
    <row r="40" spans="1:55" s="104" customFormat="1" ht="15" customHeight="1">
      <c r="A40" s="121"/>
      <c r="B40" s="62" t="s">
        <v>461</v>
      </c>
      <c r="C40" s="121"/>
      <c r="D40" s="122"/>
      <c r="E40" s="819">
        <v>58713955.58448486</v>
      </c>
      <c r="F40" s="784"/>
      <c r="G40" s="784">
        <v>45510873.035308115</v>
      </c>
      <c r="H40" s="784"/>
      <c r="I40" s="784">
        <v>13203082.549176766</v>
      </c>
      <c r="J40" s="99"/>
      <c r="K40" s="99"/>
      <c r="L40" s="99"/>
      <c r="M40" s="99"/>
      <c r="N40" s="99"/>
      <c r="O40" s="739"/>
      <c r="P40" s="739"/>
      <c r="Q40" s="73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</row>
    <row r="41" spans="1:55" s="104" customFormat="1" ht="15" customHeight="1">
      <c r="A41" s="121"/>
      <c r="B41" s="62" t="s">
        <v>462</v>
      </c>
      <c r="C41" s="121"/>
      <c r="D41" s="122"/>
      <c r="E41" s="819">
        <v>104259194.70732279</v>
      </c>
      <c r="F41" s="784"/>
      <c r="G41" s="784">
        <v>77510477.504636124</v>
      </c>
      <c r="H41" s="784"/>
      <c r="I41" s="784">
        <v>26748717.202686667</v>
      </c>
      <c r="J41" s="99"/>
      <c r="K41" s="99"/>
      <c r="L41" s="99"/>
      <c r="M41" s="99"/>
      <c r="N41" s="9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</row>
    <row r="42" spans="1:55" s="104" customFormat="1" ht="15" customHeight="1">
      <c r="A42" s="121"/>
      <c r="B42" s="62" t="s">
        <v>463</v>
      </c>
      <c r="C42" s="121"/>
      <c r="D42" s="122"/>
      <c r="E42" s="819">
        <v>252874510.80357143</v>
      </c>
      <c r="F42" s="784"/>
      <c r="G42" s="784">
        <v>184551375.625</v>
      </c>
      <c r="H42" s="784"/>
      <c r="I42" s="784">
        <v>68323135.178571433</v>
      </c>
      <c r="J42" s="99"/>
      <c r="K42" s="99"/>
      <c r="L42" s="99"/>
      <c r="M42" s="99"/>
      <c r="N42" s="99"/>
      <c r="O42" s="73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</row>
    <row r="43" spans="1:55" s="104" customFormat="1" ht="15" customHeight="1">
      <c r="A43" s="121"/>
      <c r="B43" s="62" t="s">
        <v>403</v>
      </c>
      <c r="C43" s="121"/>
      <c r="D43" s="122"/>
      <c r="E43" s="819">
        <v>714830755.75</v>
      </c>
      <c r="F43" s="784"/>
      <c r="G43" s="784">
        <v>572177447.25</v>
      </c>
      <c r="H43" s="784"/>
      <c r="I43" s="784">
        <v>142653308.5</v>
      </c>
      <c r="J43" s="99"/>
      <c r="K43" s="99"/>
      <c r="L43" s="99"/>
      <c r="M43" s="99"/>
      <c r="N43" s="9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</row>
    <row r="44" spans="1:55" s="104" customFormat="1" ht="15" customHeight="1">
      <c r="A44" s="1045" t="s">
        <v>14</v>
      </c>
      <c r="B44" s="1045"/>
      <c r="C44" s="1045"/>
      <c r="D44" s="122"/>
      <c r="E44" s="784"/>
      <c r="F44" s="784"/>
      <c r="G44" s="784"/>
      <c r="H44" s="784"/>
      <c r="I44" s="784"/>
      <c r="J44" s="99"/>
      <c r="K44" s="99"/>
      <c r="L44" s="99"/>
      <c r="M44" s="99"/>
      <c r="N44" s="9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</row>
    <row r="45" spans="1:55" s="104" customFormat="1" ht="15" customHeight="1">
      <c r="A45" s="121"/>
      <c r="B45" s="62" t="s">
        <v>455</v>
      </c>
      <c r="C45" s="121"/>
      <c r="D45" s="122"/>
      <c r="E45" s="819">
        <v>684369.75107964349</v>
      </c>
      <c r="F45" s="784"/>
      <c r="G45" s="784">
        <v>324288.70978705818</v>
      </c>
      <c r="H45" s="784"/>
      <c r="I45" s="784">
        <v>360081.04129258601</v>
      </c>
      <c r="J45" s="99"/>
      <c r="K45" s="99"/>
      <c r="L45" s="99"/>
      <c r="M45" s="99"/>
      <c r="N45" s="9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</row>
    <row r="46" spans="1:55" s="104" customFormat="1" ht="15" customHeight="1">
      <c r="A46" s="121"/>
      <c r="B46" s="62" t="s">
        <v>456</v>
      </c>
      <c r="C46" s="121"/>
      <c r="D46" s="122"/>
      <c r="E46" s="819">
        <v>1677800.5879311536</v>
      </c>
      <c r="F46" s="784"/>
      <c r="G46" s="784">
        <v>954073.95325894596</v>
      </c>
      <c r="H46" s="784"/>
      <c r="I46" s="784">
        <v>723726.63467220752</v>
      </c>
      <c r="J46" s="99"/>
      <c r="K46" s="99"/>
      <c r="L46" s="99"/>
      <c r="M46" s="99"/>
      <c r="N46" s="99"/>
      <c r="O46" s="73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</row>
    <row r="47" spans="1:55" s="104" customFormat="1" ht="15" customHeight="1">
      <c r="A47" s="121"/>
      <c r="B47" s="62" t="s">
        <v>457</v>
      </c>
      <c r="C47" s="121"/>
      <c r="D47" s="122"/>
      <c r="E47" s="819">
        <v>2435117.2345847692</v>
      </c>
      <c r="F47" s="784"/>
      <c r="G47" s="784">
        <v>1552654.5737472728</v>
      </c>
      <c r="H47" s="784"/>
      <c r="I47" s="784">
        <v>882462.660837495</v>
      </c>
      <c r="J47" s="99"/>
      <c r="K47" s="99"/>
      <c r="L47" s="99"/>
      <c r="M47" s="99"/>
      <c r="N47" s="99"/>
      <c r="O47" s="739"/>
      <c r="P47" s="73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</row>
    <row r="48" spans="1:55" s="104" customFormat="1" ht="15" customHeight="1">
      <c r="A48" s="661"/>
      <c r="B48" s="62" t="s">
        <v>458</v>
      </c>
      <c r="C48" s="661"/>
      <c r="D48" s="122"/>
      <c r="E48" s="819">
        <v>5220621.158289453</v>
      </c>
      <c r="F48" s="784"/>
      <c r="G48" s="784">
        <v>3320953.5755095547</v>
      </c>
      <c r="H48" s="784"/>
      <c r="I48" s="784">
        <v>1899667.5827799018</v>
      </c>
      <c r="J48" s="99"/>
      <c r="K48" s="99"/>
      <c r="L48" s="99"/>
      <c r="M48" s="99"/>
      <c r="N48" s="9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</row>
    <row r="49" spans="1:55" s="104" customFormat="1" ht="15" customHeight="1">
      <c r="A49" s="661"/>
      <c r="B49" s="62" t="s">
        <v>459</v>
      </c>
      <c r="C49" s="661"/>
      <c r="D49" s="122"/>
      <c r="E49" s="819">
        <v>11486787.786144713</v>
      </c>
      <c r="F49" s="784"/>
      <c r="G49" s="784">
        <v>8063395.231358856</v>
      </c>
      <c r="H49" s="784"/>
      <c r="I49" s="784">
        <v>3423392.5547858528</v>
      </c>
      <c r="J49" s="99"/>
      <c r="K49" s="99"/>
      <c r="L49" s="99"/>
      <c r="M49" s="99"/>
      <c r="N49" s="99"/>
      <c r="O49" s="73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</row>
    <row r="50" spans="1:55" s="104" customFormat="1" ht="15" customHeight="1">
      <c r="A50" s="661"/>
      <c r="B50" s="62" t="s">
        <v>460</v>
      </c>
      <c r="C50" s="661"/>
      <c r="D50" s="122"/>
      <c r="E50" s="819">
        <v>27225897.653385095</v>
      </c>
      <c r="F50" s="784"/>
      <c r="G50" s="784">
        <v>19944114.447385211</v>
      </c>
      <c r="H50" s="784"/>
      <c r="I50" s="784">
        <v>7281783.2059998801</v>
      </c>
      <c r="J50" s="99"/>
      <c r="K50" s="99"/>
      <c r="L50" s="99"/>
      <c r="M50" s="99"/>
      <c r="N50" s="9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</row>
    <row r="51" spans="1:55" s="104" customFormat="1" ht="15" customHeight="1">
      <c r="A51" s="661"/>
      <c r="B51" s="62" t="s">
        <v>461</v>
      </c>
      <c r="C51" s="661"/>
      <c r="D51" s="122"/>
      <c r="E51" s="819">
        <v>58320157.218024023</v>
      </c>
      <c r="F51" s="784"/>
      <c r="G51" s="784">
        <v>44936555.182469465</v>
      </c>
      <c r="H51" s="784"/>
      <c r="I51" s="784">
        <v>13383602.035554575</v>
      </c>
      <c r="J51" s="99"/>
      <c r="K51" s="99"/>
      <c r="L51" s="99"/>
      <c r="M51" s="99"/>
      <c r="N51" s="9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</row>
    <row r="52" spans="1:55" s="104" customFormat="1" ht="15" customHeight="1">
      <c r="A52" s="661"/>
      <c r="B52" s="62" t="s">
        <v>462</v>
      </c>
      <c r="C52" s="661"/>
      <c r="D52" s="122"/>
      <c r="E52" s="819">
        <v>118255072.49706545</v>
      </c>
      <c r="F52" s="784"/>
      <c r="G52" s="784">
        <v>90655857.611851975</v>
      </c>
      <c r="H52" s="784"/>
      <c r="I52" s="784">
        <v>27599214.885213457</v>
      </c>
      <c r="J52" s="99"/>
      <c r="K52" s="99"/>
      <c r="L52" s="99"/>
      <c r="M52" s="99"/>
      <c r="N52" s="99"/>
      <c r="O52" s="739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</row>
    <row r="53" spans="1:55" s="104" customFormat="1" ht="15" customHeight="1">
      <c r="A53" s="661"/>
      <c r="B53" s="62" t="s">
        <v>463</v>
      </c>
      <c r="C53" s="661"/>
      <c r="D53" s="122"/>
      <c r="E53" s="819">
        <v>297037653.34782606</v>
      </c>
      <c r="F53" s="784"/>
      <c r="G53" s="784">
        <v>217852366.97826087</v>
      </c>
      <c r="H53" s="784"/>
      <c r="I53" s="784">
        <v>79185286.369565219</v>
      </c>
      <c r="J53" s="99"/>
      <c r="K53" s="99"/>
      <c r="L53" s="99"/>
      <c r="M53" s="99"/>
      <c r="N53" s="9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</row>
    <row r="54" spans="1:55" s="104" customFormat="1" ht="15" customHeight="1">
      <c r="A54" s="661"/>
      <c r="B54" s="62" t="s">
        <v>403</v>
      </c>
      <c r="C54" s="661"/>
      <c r="D54" s="122"/>
      <c r="E54" s="819">
        <v>624636293.69230771</v>
      </c>
      <c r="F54" s="784"/>
      <c r="G54" s="784">
        <v>494512743.53846157</v>
      </c>
      <c r="H54" s="784"/>
      <c r="I54" s="784">
        <v>130123550.15384616</v>
      </c>
      <c r="J54" s="99"/>
      <c r="K54" s="99"/>
      <c r="L54" s="99"/>
      <c r="M54" s="99"/>
      <c r="N54" s="99"/>
      <c r="O54" s="73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</row>
    <row r="55" spans="1:55" s="104" customFormat="1" ht="15" customHeight="1">
      <c r="A55" s="1045" t="s">
        <v>15</v>
      </c>
      <c r="B55" s="1045"/>
      <c r="C55" s="1045"/>
      <c r="D55" s="2"/>
      <c r="E55" s="784"/>
      <c r="F55" s="784"/>
      <c r="G55" s="784"/>
      <c r="H55" s="784"/>
      <c r="I55" s="784"/>
      <c r="J55" s="99"/>
      <c r="K55" s="99"/>
      <c r="L55" s="99"/>
      <c r="M55" s="99"/>
      <c r="N55" s="99"/>
      <c r="O55" s="73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</row>
    <row r="56" spans="1:55" s="104" customFormat="1" ht="15" customHeight="1">
      <c r="A56" s="108"/>
      <c r="B56" s="62" t="s">
        <v>455</v>
      </c>
      <c r="C56" s="108"/>
      <c r="D56" s="123"/>
      <c r="E56" s="819">
        <v>604075.65660867607</v>
      </c>
      <c r="F56" s="784"/>
      <c r="G56" s="784">
        <v>400719.28431062325</v>
      </c>
      <c r="H56" s="784"/>
      <c r="I56" s="784">
        <v>203356.37229805285</v>
      </c>
      <c r="J56" s="99"/>
      <c r="K56" s="99"/>
      <c r="L56" s="99"/>
      <c r="M56" s="99"/>
      <c r="N56" s="9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</row>
    <row r="57" spans="1:55" s="104" customFormat="1" ht="15" customHeight="1">
      <c r="A57" s="6"/>
      <c r="B57" s="62" t="s">
        <v>456</v>
      </c>
      <c r="C57" s="6"/>
      <c r="D57" s="2"/>
      <c r="E57" s="819">
        <v>1453339.5706095607</v>
      </c>
      <c r="F57" s="784"/>
      <c r="G57" s="784">
        <v>1022017.0957053285</v>
      </c>
      <c r="H57" s="784"/>
      <c r="I57" s="784">
        <v>431322.47490423219</v>
      </c>
      <c r="J57" s="99"/>
      <c r="K57" s="99"/>
      <c r="L57" s="99"/>
      <c r="M57" s="99"/>
      <c r="N57" s="99"/>
    </row>
    <row r="58" spans="1:55" s="104" customFormat="1" ht="15" customHeight="1">
      <c r="A58" s="661"/>
      <c r="B58" s="62" t="s">
        <v>457</v>
      </c>
      <c r="C58" s="661"/>
      <c r="D58" s="122"/>
      <c r="E58" s="819">
        <v>1695203.7015527841</v>
      </c>
      <c r="F58" s="784"/>
      <c r="G58" s="784">
        <v>1056196.9716691808</v>
      </c>
      <c r="H58" s="784"/>
      <c r="I58" s="784">
        <v>639006.72988360387</v>
      </c>
      <c r="J58" s="99"/>
      <c r="K58" s="99"/>
      <c r="L58" s="99"/>
      <c r="M58" s="99"/>
      <c r="N58" s="9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</row>
    <row r="59" spans="1:55" s="104" customFormat="1" ht="15" customHeight="1">
      <c r="A59" s="661"/>
      <c r="B59" s="62" t="s">
        <v>458</v>
      </c>
      <c r="C59" s="661"/>
      <c r="D59" s="122"/>
      <c r="E59" s="819">
        <v>3567953.6741413656</v>
      </c>
      <c r="F59" s="784"/>
      <c r="G59" s="784">
        <v>2257932.771499258</v>
      </c>
      <c r="H59" s="784"/>
      <c r="I59" s="784">
        <v>1310020.9026421066</v>
      </c>
      <c r="J59" s="99"/>
      <c r="K59" s="99"/>
      <c r="L59" s="99"/>
      <c r="M59" s="99"/>
      <c r="N59" s="9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</row>
    <row r="60" spans="1:55" s="104" customFormat="1" ht="15" customHeight="1">
      <c r="A60" s="661"/>
      <c r="B60" s="62" t="s">
        <v>459</v>
      </c>
      <c r="C60" s="661"/>
      <c r="D60" s="122"/>
      <c r="E60" s="819">
        <v>6959106.5724648917</v>
      </c>
      <c r="F60" s="784"/>
      <c r="G60" s="784">
        <v>4703790.2487302115</v>
      </c>
      <c r="H60" s="784"/>
      <c r="I60" s="784">
        <v>2255316.3237346779</v>
      </c>
      <c r="J60" s="99"/>
      <c r="K60" s="99"/>
      <c r="L60" s="99"/>
      <c r="M60" s="99"/>
      <c r="N60" s="9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</row>
    <row r="61" spans="1:55" s="104" customFormat="1" ht="15" customHeight="1">
      <c r="A61" s="661"/>
      <c r="B61" s="62" t="s">
        <v>460</v>
      </c>
      <c r="C61" s="661"/>
      <c r="D61" s="122"/>
      <c r="E61" s="819">
        <v>11708454.396353556</v>
      </c>
      <c r="F61" s="784"/>
      <c r="G61" s="784">
        <v>7944643.1783079095</v>
      </c>
      <c r="H61" s="784"/>
      <c r="I61" s="784">
        <v>3763811.2180456417</v>
      </c>
      <c r="J61" s="99"/>
      <c r="K61" s="99"/>
      <c r="L61" s="99"/>
      <c r="M61" s="99"/>
      <c r="N61" s="9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</row>
    <row r="62" spans="1:55" s="104" customFormat="1" ht="15" customHeight="1">
      <c r="A62" s="661"/>
      <c r="B62" s="62" t="s">
        <v>461</v>
      </c>
      <c r="C62" s="661"/>
      <c r="D62" s="122"/>
      <c r="E62" s="819">
        <v>21972502.172441341</v>
      </c>
      <c r="F62" s="784"/>
      <c r="G62" s="784">
        <v>16898412.683178697</v>
      </c>
      <c r="H62" s="784"/>
      <c r="I62" s="784">
        <v>5074089.4892626526</v>
      </c>
      <c r="J62" s="99"/>
      <c r="K62" s="99"/>
      <c r="L62" s="99"/>
      <c r="M62" s="99"/>
      <c r="N62" s="99"/>
      <c r="O62" s="73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</row>
    <row r="63" spans="1:55" s="104" customFormat="1" ht="15" customHeight="1">
      <c r="A63" s="661"/>
      <c r="B63" s="62" t="s">
        <v>462</v>
      </c>
      <c r="C63" s="661"/>
      <c r="D63" s="122"/>
      <c r="E63" s="819">
        <v>38431768.626898371</v>
      </c>
      <c r="F63" s="784"/>
      <c r="G63" s="784">
        <v>28111060.271938223</v>
      </c>
      <c r="H63" s="784"/>
      <c r="I63" s="784">
        <v>10320708.354960157</v>
      </c>
      <c r="J63" s="99"/>
      <c r="K63" s="99"/>
      <c r="L63" s="99"/>
      <c r="M63" s="99"/>
      <c r="N63" s="9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</row>
    <row r="64" spans="1:55" s="104" customFormat="1" ht="15" customHeight="1">
      <c r="A64" s="661"/>
      <c r="B64" s="62" t="s">
        <v>463</v>
      </c>
      <c r="C64" s="661"/>
      <c r="D64" s="122"/>
      <c r="E64" s="819">
        <v>66484293.769412152</v>
      </c>
      <c r="F64" s="784"/>
      <c r="G64" s="784">
        <v>47889594.15638347</v>
      </c>
      <c r="H64" s="784"/>
      <c r="I64" s="784">
        <v>18594699.613028683</v>
      </c>
      <c r="J64" s="99"/>
      <c r="K64" s="99"/>
      <c r="L64" s="99"/>
      <c r="M64" s="99"/>
      <c r="N64" s="9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</row>
    <row r="65" spans="1:55" s="108" customFormat="1" ht="15" customHeight="1" thickBot="1">
      <c r="A65" s="662"/>
      <c r="B65" s="63" t="s">
        <v>403</v>
      </c>
      <c r="C65" s="662"/>
      <c r="D65" s="124"/>
      <c r="E65" s="820">
        <v>255689449.85507643</v>
      </c>
      <c r="F65" s="623"/>
      <c r="G65" s="623">
        <v>188514810.66266376</v>
      </c>
      <c r="H65" s="623"/>
      <c r="I65" s="623">
        <v>67174639.19241266</v>
      </c>
      <c r="J65" s="100"/>
      <c r="K65" s="99"/>
      <c r="L65" s="99"/>
      <c r="M65" s="99"/>
      <c r="N65" s="99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</row>
    <row r="66" spans="1:55" s="104" customFormat="1" ht="34.15" customHeight="1">
      <c r="A66" s="1113" t="s">
        <v>1268</v>
      </c>
      <c r="B66" s="1113"/>
      <c r="C66" s="1113"/>
      <c r="D66" s="1113"/>
      <c r="E66" s="1113"/>
      <c r="F66" s="1113"/>
      <c r="G66" s="1113"/>
      <c r="H66" s="1113"/>
      <c r="I66" s="1113"/>
      <c r="J66" s="1113"/>
    </row>
    <row r="67" spans="1:55" ht="15">
      <c r="A67" s="758"/>
      <c r="B67" s="758"/>
      <c r="C67" s="758"/>
      <c r="D67" s="777"/>
    </row>
    <row r="68" spans="1:55" ht="15">
      <c r="A68" s="758"/>
      <c r="B68" s="758"/>
      <c r="C68" s="758"/>
      <c r="D68" s="777"/>
    </row>
    <row r="69" spans="1:55" ht="15">
      <c r="A69" s="758"/>
      <c r="B69" s="758"/>
      <c r="C69" s="758"/>
      <c r="D69" s="777"/>
    </row>
    <row r="70" spans="1:55" ht="15">
      <c r="A70" s="758"/>
      <c r="B70" s="758"/>
      <c r="C70" s="758"/>
      <c r="D70" s="777"/>
    </row>
    <row r="71" spans="1:55" ht="15">
      <c r="A71" s="758"/>
      <c r="B71" s="758"/>
      <c r="C71" s="758"/>
      <c r="D71" s="777"/>
    </row>
    <row r="72" spans="1:55" ht="15">
      <c r="A72" s="758"/>
      <c r="B72" s="758"/>
      <c r="C72" s="758"/>
      <c r="D72" s="777"/>
    </row>
    <row r="73" spans="1:55" ht="15">
      <c r="A73" s="758"/>
      <c r="B73" s="758"/>
      <c r="C73" s="758"/>
      <c r="D73" s="777"/>
    </row>
    <row r="74" spans="1:55" ht="15">
      <c r="A74" s="758"/>
      <c r="B74" s="758"/>
      <c r="C74" s="758"/>
      <c r="D74" s="777"/>
    </row>
    <row r="75" spans="1:55" ht="15">
      <c r="A75" s="758"/>
      <c r="B75" s="758"/>
      <c r="C75" s="758"/>
      <c r="D75" s="777"/>
    </row>
    <row r="76" spans="1:55" ht="15">
      <c r="A76" s="758"/>
      <c r="B76" s="758"/>
      <c r="C76" s="758"/>
      <c r="D76" s="777"/>
    </row>
    <row r="77" spans="1:55" ht="15">
      <c r="A77" s="758"/>
      <c r="B77" s="758"/>
      <c r="C77" s="758"/>
      <c r="D77" s="777"/>
    </row>
    <row r="78" spans="1:55" ht="15">
      <c r="A78" s="758"/>
      <c r="B78" s="758"/>
      <c r="C78" s="758"/>
      <c r="D78" s="777"/>
    </row>
    <row r="79" spans="1:55" ht="15">
      <c r="A79" s="758"/>
      <c r="B79" s="758"/>
      <c r="C79" s="758"/>
      <c r="D79" s="777"/>
    </row>
    <row r="80" spans="1:55" ht="15">
      <c r="A80" s="758"/>
      <c r="B80" s="758"/>
      <c r="C80" s="758"/>
      <c r="D80" s="777"/>
    </row>
    <row r="81" spans="1:4" ht="15">
      <c r="A81" s="758"/>
      <c r="B81" s="758"/>
      <c r="C81" s="758"/>
      <c r="D81" s="777"/>
    </row>
    <row r="82" spans="1:4" ht="15">
      <c r="A82" s="758"/>
      <c r="B82" s="758"/>
      <c r="C82" s="758"/>
      <c r="D82" s="777"/>
    </row>
    <row r="83" spans="1:4" ht="15">
      <c r="A83" s="758"/>
      <c r="B83" s="758"/>
      <c r="C83" s="758"/>
      <c r="D83" s="777"/>
    </row>
    <row r="84" spans="1:4" ht="15">
      <c r="A84" s="758"/>
      <c r="B84" s="758"/>
      <c r="C84" s="758"/>
      <c r="D84" s="777"/>
    </row>
    <row r="85" spans="1:4" ht="15">
      <c r="A85" s="758"/>
      <c r="B85" s="758"/>
      <c r="C85" s="758"/>
      <c r="D85" s="777"/>
    </row>
  </sheetData>
  <mergeCells count="29">
    <mergeCell ref="A66:J66"/>
    <mergeCell ref="A13:C13"/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  <mergeCell ref="A55:C55"/>
    <mergeCell ref="A14:C14"/>
    <mergeCell ref="A15:C15"/>
    <mergeCell ref="A16:C16"/>
    <mergeCell ref="A17:C17"/>
    <mergeCell ref="A18:C18"/>
    <mergeCell ref="A19:C19"/>
    <mergeCell ref="A20:C20"/>
    <mergeCell ref="A21:C21"/>
    <mergeCell ref="A26:C26"/>
    <mergeCell ref="A33:C33"/>
    <mergeCell ref="A44:C44"/>
    <mergeCell ref="A22:C22"/>
    <mergeCell ref="A24:C24"/>
    <mergeCell ref="A23:C23"/>
    <mergeCell ref="A25:C2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9"/>
  <sheetViews>
    <sheetView view="pageBreakPreview" topLeftCell="A2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8.42578125" style="104" customWidth="1"/>
    <col min="9" max="9" width="9.140625" style="108"/>
    <col min="10" max="10" width="9.140625" style="104"/>
    <col min="11" max="11" width="19.140625" style="104" bestFit="1" customWidth="1"/>
    <col min="12" max="16384" width="9.140625" style="104"/>
  </cols>
  <sheetData>
    <row r="1" spans="1:16" s="103" customFormat="1" ht="35.1" customHeight="1">
      <c r="A1" s="147" t="s">
        <v>545</v>
      </c>
      <c r="B1" s="148"/>
      <c r="C1" s="148"/>
      <c r="D1" s="148"/>
      <c r="E1" s="148"/>
      <c r="F1" s="148"/>
      <c r="G1" s="148"/>
      <c r="H1" s="148"/>
      <c r="I1" s="149"/>
    </row>
    <row r="2" spans="1:16" ht="12.95" customHeight="1" thickBot="1">
      <c r="A2" s="104"/>
      <c r="B2" s="105"/>
      <c r="C2" s="105"/>
      <c r="D2" s="106"/>
      <c r="E2" s="711"/>
      <c r="F2" s="711"/>
      <c r="G2" s="711"/>
      <c r="H2" s="107" t="s">
        <v>49</v>
      </c>
    </row>
    <row r="3" spans="1:16" ht="48" customHeight="1">
      <c r="A3" s="1114" t="s">
        <v>18</v>
      </c>
      <c r="B3" s="1114"/>
      <c r="C3" s="1114"/>
      <c r="D3" s="150"/>
      <c r="E3" s="151" t="s">
        <v>50</v>
      </c>
      <c r="F3" s="151" t="s">
        <v>140</v>
      </c>
      <c r="G3" s="667" t="s">
        <v>141</v>
      </c>
      <c r="H3" s="667" t="s">
        <v>51</v>
      </c>
      <c r="P3" s="109"/>
    </row>
    <row r="4" spans="1:16" s="115" customFormat="1" ht="21.75" hidden="1" customHeight="1">
      <c r="A4" s="1228" t="s">
        <v>1218</v>
      </c>
      <c r="B4" s="1228"/>
      <c r="C4" s="1228"/>
      <c r="D4" s="2"/>
      <c r="E4" s="222">
        <v>1.9602959225249994</v>
      </c>
      <c r="F4" s="222">
        <v>0.77001926666893483</v>
      </c>
      <c r="G4" s="222">
        <v>1.237130923461875</v>
      </c>
      <c r="H4" s="152" t="s">
        <v>10</v>
      </c>
      <c r="I4" s="114"/>
    </row>
    <row r="5" spans="1:16" ht="18" hidden="1" customHeight="1">
      <c r="A5" s="1228" t="s">
        <v>1219</v>
      </c>
      <c r="B5" s="1228"/>
      <c r="C5" s="1228"/>
      <c r="D5" s="122"/>
      <c r="E5" s="119" t="s">
        <v>369</v>
      </c>
      <c r="F5" s="119" t="s">
        <v>369</v>
      </c>
      <c r="G5" s="119" t="s">
        <v>369</v>
      </c>
      <c r="H5" s="119" t="s">
        <v>369</v>
      </c>
    </row>
    <row r="6" spans="1:16" s="115" customFormat="1" ht="18" hidden="1" customHeight="1">
      <c r="A6" s="1228" t="s">
        <v>1220</v>
      </c>
      <c r="B6" s="1228"/>
      <c r="C6" s="1228"/>
      <c r="D6" s="2"/>
      <c r="E6" s="222">
        <v>1.7556884502747045</v>
      </c>
      <c r="F6" s="222">
        <v>0.6190344427905301</v>
      </c>
      <c r="G6" s="222">
        <v>0.98841458051385522</v>
      </c>
      <c r="H6" s="50">
        <v>242382.72354493401</v>
      </c>
      <c r="I6" s="114"/>
    </row>
    <row r="7" spans="1:16" s="115" customFormat="1" ht="18" hidden="1" customHeight="1">
      <c r="A7" s="1228" t="s">
        <v>1221</v>
      </c>
      <c r="B7" s="1228"/>
      <c r="C7" s="1228"/>
      <c r="D7" s="2"/>
      <c r="E7" s="222">
        <f>'7'!E7/'1'!$E$16</f>
        <v>1.7903003023495354</v>
      </c>
      <c r="F7" s="222">
        <f>'7'!F7/'1'!$E$16</f>
        <v>0.45493343047901391</v>
      </c>
      <c r="G7" s="222">
        <f>'7'!G7/'1'!$E$16</f>
        <v>0.90766577809754423</v>
      </c>
      <c r="H7" s="50">
        <f>'7'!H7/'1'!$E$16</f>
        <v>195017.4499397258</v>
      </c>
      <c r="I7" s="114"/>
    </row>
    <row r="8" spans="1:16" s="115" customFormat="1" ht="16.5" hidden="1" customHeight="1">
      <c r="A8" s="1228" t="s">
        <v>1210</v>
      </c>
      <c r="B8" s="1228"/>
      <c r="C8" s="1228"/>
      <c r="D8" s="2"/>
      <c r="E8" s="222">
        <v>1.3264877470571088</v>
      </c>
      <c r="F8" s="222">
        <v>0.50039397782420036</v>
      </c>
      <c r="G8" s="222">
        <v>0.78886326112355465</v>
      </c>
      <c r="H8" s="50">
        <v>120249.84879612485</v>
      </c>
      <c r="I8" s="114"/>
    </row>
    <row r="9" spans="1:16" s="115" customFormat="1" ht="15.75" hidden="1" customHeight="1">
      <c r="A9" s="1228" t="s">
        <v>1157</v>
      </c>
      <c r="B9" s="1228"/>
      <c r="C9" s="1228"/>
      <c r="D9" s="2"/>
      <c r="E9" s="229">
        <v>1.1875170155946051</v>
      </c>
      <c r="F9" s="229">
        <v>0.32240517615943071</v>
      </c>
      <c r="G9" s="229">
        <v>0.62506653662510037</v>
      </c>
      <c r="H9" s="178">
        <v>112364.36718815927</v>
      </c>
      <c r="I9" s="114"/>
    </row>
    <row r="10" spans="1:16" s="115" customFormat="1" ht="16.5" hidden="1" customHeight="1">
      <c r="A10" s="1228" t="s">
        <v>1158</v>
      </c>
      <c r="B10" s="1228"/>
      <c r="C10" s="1228"/>
      <c r="D10" s="2"/>
      <c r="E10" s="240" t="s">
        <v>760</v>
      </c>
      <c r="F10" s="240" t="s">
        <v>760</v>
      </c>
      <c r="G10" s="240" t="s">
        <v>760</v>
      </c>
      <c r="H10" s="182" t="s">
        <v>760</v>
      </c>
      <c r="I10" s="114"/>
    </row>
    <row r="11" spans="1:16" s="115" customFormat="1" ht="17.25" hidden="1" customHeight="1">
      <c r="A11" s="1228" t="s">
        <v>1235</v>
      </c>
      <c r="B11" s="1228"/>
      <c r="C11" s="1228"/>
      <c r="D11" s="2"/>
      <c r="E11" s="229">
        <v>1.8685059279820218</v>
      </c>
      <c r="F11" s="229">
        <v>0.60477775292735192</v>
      </c>
      <c r="G11" s="229">
        <v>1.1230042014681385</v>
      </c>
      <c r="H11" s="178">
        <v>123002.87034697519</v>
      </c>
      <c r="I11" s="114"/>
    </row>
    <row r="12" spans="1:16" s="115" customFormat="1" ht="16.5" hidden="1" customHeight="1">
      <c r="A12" s="1228" t="s">
        <v>1160</v>
      </c>
      <c r="B12" s="1228"/>
      <c r="C12" s="1228"/>
      <c r="D12" s="2"/>
      <c r="E12" s="229">
        <v>1.4206304378515611</v>
      </c>
      <c r="F12" s="229">
        <v>0.42696295507483889</v>
      </c>
      <c r="G12" s="229">
        <v>0.77901961609298742</v>
      </c>
      <c r="H12" s="178">
        <v>113547.6470753686</v>
      </c>
      <c r="I12" s="114"/>
    </row>
    <row r="13" spans="1:16" s="115" customFormat="1" ht="16.5" customHeight="1">
      <c r="A13" s="1228" t="s">
        <v>1161</v>
      </c>
      <c r="B13" s="1228"/>
      <c r="C13" s="1228"/>
      <c r="D13" s="22"/>
      <c r="E13" s="229">
        <v>1.3179145327714679</v>
      </c>
      <c r="F13" s="229">
        <v>0.42890637415454708</v>
      </c>
      <c r="G13" s="229">
        <v>0.81358131214309337</v>
      </c>
      <c r="H13" s="178">
        <v>115249.17618957856</v>
      </c>
      <c r="I13" s="114"/>
    </row>
    <row r="14" spans="1:16" s="115" customFormat="1" ht="16.5" customHeight="1">
      <c r="A14" s="1228" t="s">
        <v>1162</v>
      </c>
      <c r="B14" s="1228"/>
      <c r="C14" s="1228"/>
      <c r="D14" s="22"/>
      <c r="E14" s="229">
        <v>1.2073440905478836</v>
      </c>
      <c r="F14" s="229">
        <v>0.3902063414705142</v>
      </c>
      <c r="G14" s="229">
        <v>0.76282010082166318</v>
      </c>
      <c r="H14" s="178">
        <v>89008.849128179296</v>
      </c>
      <c r="I14" s="114"/>
    </row>
    <row r="15" spans="1:16" s="115" customFormat="1" ht="16.5" customHeight="1">
      <c r="A15" s="1228" t="s">
        <v>1163</v>
      </c>
      <c r="B15" s="1228"/>
      <c r="C15" s="1228"/>
      <c r="D15" s="22"/>
      <c r="E15" s="240" t="s">
        <v>1026</v>
      </c>
      <c r="F15" s="240" t="s">
        <v>1026</v>
      </c>
      <c r="G15" s="240" t="s">
        <v>1026</v>
      </c>
      <c r="H15" s="240" t="s">
        <v>1026</v>
      </c>
      <c r="I15" s="114"/>
    </row>
    <row r="16" spans="1:16" s="115" customFormat="1" ht="16.5" customHeight="1">
      <c r="A16" s="1228" t="s">
        <v>1155</v>
      </c>
      <c r="B16" s="1228"/>
      <c r="C16" s="1228"/>
      <c r="D16" s="22"/>
      <c r="E16" s="229">
        <v>1.1097734608078185</v>
      </c>
      <c r="F16" s="229">
        <v>0.32228706563074783</v>
      </c>
      <c r="G16" s="229">
        <v>0.62747033895434823</v>
      </c>
      <c r="H16" s="178">
        <v>97001.4311983058</v>
      </c>
      <c r="I16" s="114"/>
    </row>
    <row r="17" spans="1:11" s="115" customFormat="1" ht="16.5" customHeight="1">
      <c r="A17" s="1228" t="s">
        <v>1149</v>
      </c>
      <c r="B17" s="1228"/>
      <c r="C17" s="1228"/>
      <c r="D17" s="22"/>
      <c r="E17" s="229">
        <v>1.2145966411141202</v>
      </c>
      <c r="F17" s="229">
        <v>0.4360395478357515</v>
      </c>
      <c r="G17" s="229">
        <v>0.74103654466360513</v>
      </c>
      <c r="H17" s="178">
        <v>100793.55945349688</v>
      </c>
      <c r="I17" s="114"/>
    </row>
    <row r="18" spans="1:11" ht="18" customHeight="1">
      <c r="A18" s="1045" t="s">
        <v>57</v>
      </c>
      <c r="B18" s="1045"/>
      <c r="C18" s="1045"/>
      <c r="D18" s="2"/>
      <c r="E18" s="229"/>
      <c r="F18" s="229"/>
      <c r="G18" s="229"/>
      <c r="H18" s="178"/>
      <c r="K18" s="117"/>
    </row>
    <row r="19" spans="1:11" ht="18" customHeight="1">
      <c r="A19" s="661"/>
      <c r="B19" s="661" t="s">
        <v>58</v>
      </c>
      <c r="C19" s="661"/>
      <c r="D19" s="122"/>
      <c r="E19" s="813">
        <v>1.419634155171404</v>
      </c>
      <c r="F19" s="813">
        <v>0.49870577979021213</v>
      </c>
      <c r="G19" s="813">
        <v>0.86493194403793638</v>
      </c>
      <c r="H19" s="814">
        <v>135691.74234361787</v>
      </c>
      <c r="K19" s="815"/>
    </row>
    <row r="20" spans="1:11" ht="18" customHeight="1">
      <c r="A20" s="661"/>
      <c r="B20" s="661" t="s">
        <v>20</v>
      </c>
      <c r="C20" s="661"/>
      <c r="D20" s="122"/>
      <c r="E20" s="813">
        <v>0.73870381787085937</v>
      </c>
      <c r="F20" s="816">
        <v>0.29059099329224786</v>
      </c>
      <c r="G20" s="813">
        <v>0.45347486763981515</v>
      </c>
      <c r="H20" s="814">
        <v>19794.748782200448</v>
      </c>
    </row>
    <row r="21" spans="1:11" ht="18" customHeight="1">
      <c r="A21" s="1045" t="s">
        <v>21</v>
      </c>
      <c r="B21" s="1045"/>
      <c r="C21" s="1045"/>
      <c r="D21" s="2"/>
      <c r="E21" s="813"/>
      <c r="F21" s="813"/>
      <c r="G21" s="813"/>
      <c r="H21" s="814"/>
    </row>
    <row r="22" spans="1:11" ht="18" customHeight="1">
      <c r="A22" s="661"/>
      <c r="B22" s="661" t="s">
        <v>71</v>
      </c>
      <c r="C22" s="661"/>
      <c r="D22" s="122"/>
      <c r="E22" s="813">
        <v>3.3079934895875511</v>
      </c>
      <c r="F22" s="813">
        <v>1.1264052463794045</v>
      </c>
      <c r="G22" s="813">
        <v>2.0987765058536065</v>
      </c>
      <c r="H22" s="814">
        <v>349437.89296234015</v>
      </c>
    </row>
    <row r="23" spans="1:11" ht="18" customHeight="1">
      <c r="A23" s="661"/>
      <c r="B23" s="661" t="s">
        <v>72</v>
      </c>
      <c r="C23" s="661"/>
      <c r="D23" s="122"/>
      <c r="E23" s="813">
        <v>1.1914359127329373</v>
      </c>
      <c r="F23" s="813">
        <v>0.49570374707235504</v>
      </c>
      <c r="G23" s="813">
        <v>0.80596807907143564</v>
      </c>
      <c r="H23" s="814">
        <v>221598.47548185231</v>
      </c>
    </row>
    <row r="24" spans="1:11" ht="18" customHeight="1">
      <c r="A24" s="661"/>
      <c r="B24" s="661" t="s">
        <v>73</v>
      </c>
      <c r="C24" s="661"/>
      <c r="D24" s="122"/>
      <c r="E24" s="813">
        <v>0.77021340723609999</v>
      </c>
      <c r="F24" s="813">
        <v>0.23364507981525551</v>
      </c>
      <c r="G24" s="813">
        <v>0.41012834117034663</v>
      </c>
      <c r="H24" s="814">
        <v>40462.559895537852</v>
      </c>
    </row>
    <row r="25" spans="1:11" ht="18" customHeight="1">
      <c r="A25" s="661"/>
      <c r="B25" s="661" t="s">
        <v>318</v>
      </c>
      <c r="C25" s="661"/>
      <c r="D25" s="122"/>
      <c r="E25" s="813">
        <v>0.59958001559595109</v>
      </c>
      <c r="F25" s="813">
        <v>0.23065996454540344</v>
      </c>
      <c r="G25" s="813">
        <v>0.3665635800012047</v>
      </c>
      <c r="H25" s="814">
        <v>20566.991490070133</v>
      </c>
    </row>
    <row r="26" spans="1:11" ht="18" customHeight="1">
      <c r="A26" s="661"/>
      <c r="B26" s="661" t="s">
        <v>317</v>
      </c>
      <c r="C26" s="661"/>
      <c r="D26" s="122"/>
      <c r="E26" s="813">
        <v>3.9427207637231505</v>
      </c>
      <c r="F26" s="813">
        <v>1.964200477326969</v>
      </c>
      <c r="G26" s="813">
        <v>2.5489260143198091</v>
      </c>
      <c r="H26" s="814">
        <v>315746.14319809066</v>
      </c>
    </row>
    <row r="27" spans="1:11" ht="18" customHeight="1">
      <c r="A27" s="1045" t="s">
        <v>22</v>
      </c>
      <c r="B27" s="1045"/>
      <c r="C27" s="1045"/>
      <c r="D27" s="2"/>
      <c r="E27" s="813"/>
      <c r="F27" s="813"/>
      <c r="G27" s="813"/>
      <c r="H27" s="814"/>
    </row>
    <row r="28" spans="1:11" ht="18" customHeight="1">
      <c r="A28" s="1049" t="s">
        <v>59</v>
      </c>
      <c r="B28" s="1049"/>
      <c r="C28" s="6"/>
      <c r="D28" s="2"/>
      <c r="E28" s="813">
        <v>1.2392361687804341</v>
      </c>
      <c r="F28" s="813">
        <v>0.44473252527059037</v>
      </c>
      <c r="G28" s="813">
        <v>0.75705808368395888</v>
      </c>
      <c r="H28" s="814">
        <v>103080.70077054323</v>
      </c>
    </row>
    <row r="29" spans="1:11" ht="18" customHeight="1">
      <c r="A29" s="7"/>
      <c r="B29" s="661" t="s">
        <v>23</v>
      </c>
      <c r="C29" s="7"/>
      <c r="D29" s="2"/>
      <c r="E29" s="813">
        <v>2.726413239637874</v>
      </c>
      <c r="F29" s="813">
        <v>0.99737630743818273</v>
      </c>
      <c r="G29" s="813">
        <v>1.6908397374492565</v>
      </c>
      <c r="H29" s="814">
        <v>203533.32310099097</v>
      </c>
    </row>
    <row r="30" spans="1:11" ht="18" customHeight="1">
      <c r="A30" s="121"/>
      <c r="B30" s="121" t="s">
        <v>1150</v>
      </c>
      <c r="C30" s="121"/>
      <c r="D30" s="122"/>
      <c r="E30" s="813">
        <v>1.8320195071603793</v>
      </c>
      <c r="F30" s="813">
        <v>0.79523467942657688</v>
      </c>
      <c r="G30" s="813">
        <v>1.242793662557766</v>
      </c>
      <c r="H30" s="814">
        <v>272146.55776330672</v>
      </c>
    </row>
    <row r="31" spans="1:11" ht="18" customHeight="1">
      <c r="A31" s="121"/>
      <c r="B31" s="121" t="s">
        <v>1151</v>
      </c>
      <c r="C31" s="121"/>
      <c r="D31" s="122"/>
      <c r="E31" s="813">
        <v>5.1327703024124878</v>
      </c>
      <c r="F31" s="813">
        <v>2.1406419297376074</v>
      </c>
      <c r="G31" s="813">
        <v>3.3070928924880305</v>
      </c>
      <c r="H31" s="814">
        <v>372650.95966576546</v>
      </c>
    </row>
    <row r="32" spans="1:11" ht="18" customHeight="1">
      <c r="A32" s="121"/>
      <c r="B32" s="121" t="s">
        <v>1152</v>
      </c>
      <c r="C32" s="121"/>
      <c r="D32" s="122"/>
      <c r="E32" s="813">
        <v>3.9677112617919144</v>
      </c>
      <c r="F32" s="813">
        <v>1.1862278475555008</v>
      </c>
      <c r="G32" s="813">
        <v>2.2738175231359952</v>
      </c>
      <c r="H32" s="814">
        <v>124667.00186340649</v>
      </c>
    </row>
    <row r="33" spans="1:8" ht="18" customHeight="1">
      <c r="A33" s="121"/>
      <c r="B33" s="121" t="s">
        <v>1153</v>
      </c>
      <c r="C33" s="121"/>
      <c r="D33" s="122"/>
      <c r="E33" s="813">
        <v>0.56757321477839251</v>
      </c>
      <c r="F33" s="813">
        <v>9.9035504001492386E-2</v>
      </c>
      <c r="G33" s="813">
        <v>0.30414477694691366</v>
      </c>
      <c r="H33" s="814">
        <v>56596.140185401666</v>
      </c>
    </row>
    <row r="34" spans="1:8" ht="13.5" customHeight="1">
      <c r="A34" s="121"/>
      <c r="B34" s="661" t="s">
        <v>25</v>
      </c>
      <c r="C34" s="121"/>
      <c r="D34" s="122"/>
      <c r="E34" s="813">
        <v>0.43137549417741122</v>
      </c>
      <c r="F34" s="813">
        <v>0.15050965235194011</v>
      </c>
      <c r="G34" s="813">
        <v>0.25935652650864138</v>
      </c>
      <c r="H34" s="814">
        <v>65768.200136347557</v>
      </c>
    </row>
    <row r="35" spans="1:8" ht="18" customHeight="1">
      <c r="A35" s="121"/>
      <c r="B35" s="121" t="s">
        <v>1136</v>
      </c>
      <c r="C35" s="121"/>
      <c r="D35" s="122"/>
      <c r="E35" s="813">
        <v>0.70615032936442235</v>
      </c>
      <c r="F35" s="813">
        <v>0.24901036821215428</v>
      </c>
      <c r="G35" s="813">
        <v>0.42794243065250226</v>
      </c>
      <c r="H35" s="814">
        <v>93705.800191136717</v>
      </c>
    </row>
    <row r="36" spans="1:8" ht="18" customHeight="1">
      <c r="A36" s="121"/>
      <c r="B36" s="121" t="s">
        <v>1137</v>
      </c>
      <c r="C36" s="121"/>
      <c r="D36" s="122"/>
      <c r="E36" s="813">
        <v>0.17370186824423664</v>
      </c>
      <c r="F36" s="813">
        <v>5.8139342692977193E-2</v>
      </c>
      <c r="G36" s="813">
        <v>0.10126293263056323</v>
      </c>
      <c r="H36" s="814">
        <v>39569.357359901463</v>
      </c>
    </row>
    <row r="37" spans="1:8" ht="18" customHeight="1">
      <c r="A37" s="121"/>
      <c r="B37" s="661" t="s">
        <v>26</v>
      </c>
      <c r="C37" s="121"/>
      <c r="D37" s="122"/>
      <c r="E37" s="813">
        <v>0.51586329459755365</v>
      </c>
      <c r="F37" s="813">
        <v>0.21125001281561162</v>
      </c>
      <c r="G37" s="813">
        <v>0.31465368308426178</v>
      </c>
      <c r="H37" s="814">
        <v>45598.181006657251</v>
      </c>
    </row>
    <row r="38" spans="1:8" ht="18" customHeight="1">
      <c r="A38" s="121"/>
      <c r="B38" s="121" t="s">
        <v>1138</v>
      </c>
      <c r="C38" s="6"/>
      <c r="D38" s="2"/>
      <c r="E38" s="813">
        <v>0.76150674555455788</v>
      </c>
      <c r="F38" s="813">
        <v>0.2705948182036127</v>
      </c>
      <c r="G38" s="813">
        <v>0.47930204022386325</v>
      </c>
      <c r="H38" s="814">
        <v>40461.543958962451</v>
      </c>
    </row>
    <row r="39" spans="1:8" ht="18" customHeight="1">
      <c r="A39" s="121"/>
      <c r="B39" s="121" t="s">
        <v>1139</v>
      </c>
      <c r="C39" s="6"/>
      <c r="D39" s="2"/>
      <c r="E39" s="813">
        <v>0.30760410087297824</v>
      </c>
      <c r="F39" s="813">
        <v>0.10978734431563496</v>
      </c>
      <c r="G39" s="813">
        <v>0.15341334240746135</v>
      </c>
      <c r="H39" s="814">
        <v>71772.152698373044</v>
      </c>
    </row>
    <row r="40" spans="1:8" ht="18" customHeight="1">
      <c r="A40" s="121"/>
      <c r="B40" s="121" t="s">
        <v>1140</v>
      </c>
      <c r="C40" s="6"/>
      <c r="D40" s="2"/>
      <c r="E40" s="813">
        <v>0.55145828010877906</v>
      </c>
      <c r="F40" s="813">
        <v>0.28007637950101194</v>
      </c>
      <c r="G40" s="813">
        <v>0.36400390658125897</v>
      </c>
      <c r="H40" s="814">
        <v>19162.547778434095</v>
      </c>
    </row>
    <row r="41" spans="1:8" ht="18" customHeight="1">
      <c r="A41" s="121"/>
      <c r="B41" s="661" t="s">
        <v>28</v>
      </c>
      <c r="C41" s="6"/>
      <c r="D41" s="2"/>
      <c r="E41" s="813">
        <v>1.0387092306190626</v>
      </c>
      <c r="F41" s="816">
        <v>0.10448337435528884</v>
      </c>
      <c r="G41" s="813">
        <v>0.49569290776879693</v>
      </c>
      <c r="H41" s="814">
        <v>38474.71696166334</v>
      </c>
    </row>
    <row r="42" spans="1:8" ht="18" customHeight="1">
      <c r="A42" s="1049" t="s">
        <v>29</v>
      </c>
      <c r="B42" s="1049"/>
      <c r="C42" s="6"/>
      <c r="D42" s="2"/>
      <c r="E42" s="813">
        <v>0.21620033764977314</v>
      </c>
      <c r="F42" s="813">
        <v>8.3799169912125507E-2</v>
      </c>
      <c r="G42" s="813">
        <v>9.1842065355476718E-2</v>
      </c>
      <c r="H42" s="814">
        <v>8118.3480060999063</v>
      </c>
    </row>
    <row r="43" spans="1:8" ht="18" customHeight="1">
      <c r="A43" s="1045" t="s">
        <v>152</v>
      </c>
      <c r="B43" s="1045"/>
      <c r="C43" s="1045"/>
      <c r="D43" s="122"/>
      <c r="E43" s="813"/>
      <c r="F43" s="813"/>
      <c r="G43" s="813"/>
      <c r="H43" s="814"/>
    </row>
    <row r="44" spans="1:8" ht="18" customHeight="1">
      <c r="A44" s="1049" t="s">
        <v>30</v>
      </c>
      <c r="B44" s="1049" t="s">
        <v>30</v>
      </c>
      <c r="C44" s="647"/>
      <c r="D44" s="122"/>
      <c r="E44" s="813">
        <v>1.1464565513529628</v>
      </c>
      <c r="F44" s="813">
        <v>0.37704973185127422</v>
      </c>
      <c r="G44" s="813">
        <v>0.63712663570400641</v>
      </c>
      <c r="H44" s="814">
        <v>159136.76491897274</v>
      </c>
    </row>
    <row r="45" spans="1:8" ht="18" customHeight="1">
      <c r="A45" s="661"/>
      <c r="B45" s="661" t="s">
        <v>31</v>
      </c>
      <c r="C45" s="661"/>
      <c r="D45" s="122"/>
      <c r="E45" s="813">
        <v>0.86178454348561562</v>
      </c>
      <c r="F45" s="813">
        <v>0.20939833660938545</v>
      </c>
      <c r="G45" s="813">
        <v>0.38763507903192207</v>
      </c>
      <c r="H45" s="814">
        <v>78320.670985163568</v>
      </c>
    </row>
    <row r="46" spans="1:8" ht="18" customHeight="1">
      <c r="A46" s="661"/>
      <c r="B46" s="661" t="s">
        <v>32</v>
      </c>
      <c r="C46" s="661"/>
      <c r="D46" s="122"/>
      <c r="E46" s="813">
        <v>2.0253139957082005</v>
      </c>
      <c r="F46" s="813">
        <v>0.79135221873531802</v>
      </c>
      <c r="G46" s="813">
        <v>1.2919803747628671</v>
      </c>
      <c r="H46" s="814">
        <v>353463.60236186214</v>
      </c>
    </row>
    <row r="47" spans="1:8" ht="18" customHeight="1">
      <c r="A47" s="661"/>
      <c r="B47" s="661" t="s">
        <v>33</v>
      </c>
      <c r="C47" s="661"/>
      <c r="D47" s="122"/>
      <c r="E47" s="813">
        <v>1.3619238286217066</v>
      </c>
      <c r="F47" s="813">
        <v>0.69245482177566009</v>
      </c>
      <c r="G47" s="813">
        <v>1.0365811410352956</v>
      </c>
      <c r="H47" s="814">
        <v>321009.75309093151</v>
      </c>
    </row>
    <row r="48" spans="1:8" ht="18" customHeight="1" thickBot="1">
      <c r="A48" s="1050" t="s">
        <v>34</v>
      </c>
      <c r="B48" s="1050"/>
      <c r="C48" s="662"/>
      <c r="D48" s="817"/>
      <c r="E48" s="812">
        <v>1.2510655691242025</v>
      </c>
      <c r="F48" s="812">
        <v>0.46761120205585199</v>
      </c>
      <c r="G48" s="812">
        <v>0.79664966467363907</v>
      </c>
      <c r="H48" s="818">
        <v>69567.974523160432</v>
      </c>
    </row>
    <row r="49" spans="1:8" ht="32.25" customHeight="1">
      <c r="A49" s="1074" t="s">
        <v>1053</v>
      </c>
      <c r="B49" s="1115"/>
      <c r="C49" s="1115"/>
      <c r="D49" s="1115"/>
      <c r="E49" s="1115"/>
      <c r="F49" s="1115"/>
      <c r="G49" s="1115"/>
      <c r="H49" s="1115"/>
    </row>
  </sheetData>
  <mergeCells count="24">
    <mergeCell ref="A49:H49"/>
    <mergeCell ref="A3:C3"/>
    <mergeCell ref="A18:C18"/>
    <mergeCell ref="A21:C21"/>
    <mergeCell ref="A27:C27"/>
    <mergeCell ref="A4:C4"/>
    <mergeCell ref="A6:C6"/>
    <mergeCell ref="A9:C9"/>
    <mergeCell ref="A11:C11"/>
    <mergeCell ref="A10:C10"/>
    <mergeCell ref="A12:C12"/>
    <mergeCell ref="A14:C14"/>
    <mergeCell ref="A44:B44"/>
    <mergeCell ref="A48:B48"/>
    <mergeCell ref="A5:C5"/>
    <mergeCell ref="A8:C8"/>
    <mergeCell ref="A43:C43"/>
    <mergeCell ref="A7:C7"/>
    <mergeCell ref="A42:B42"/>
    <mergeCell ref="A28:B28"/>
    <mergeCell ref="A13:C13"/>
    <mergeCell ref="A16:C16"/>
    <mergeCell ref="A15:C15"/>
    <mergeCell ref="A17:C1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66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42578125" style="104" customWidth="1"/>
    <col min="9" max="16384" width="9.140625" style="104"/>
  </cols>
  <sheetData>
    <row r="1" spans="1:16" s="103" customFormat="1" ht="35.1" customHeight="1">
      <c r="A1" s="147" t="s">
        <v>546</v>
      </c>
      <c r="B1" s="147"/>
      <c r="C1" s="147"/>
      <c r="D1" s="147"/>
      <c r="E1" s="147"/>
      <c r="F1" s="147"/>
      <c r="G1" s="147"/>
      <c r="H1" s="147"/>
    </row>
    <row r="2" spans="1:16" ht="12.95" customHeight="1" thickBot="1">
      <c r="A2" s="104"/>
      <c r="B2" s="105"/>
      <c r="C2" s="105"/>
      <c r="D2" s="106"/>
      <c r="E2" s="711"/>
      <c r="F2" s="711"/>
      <c r="G2" s="711"/>
      <c r="H2" s="107" t="s">
        <v>49</v>
      </c>
    </row>
    <row r="3" spans="1:16" ht="48" customHeight="1">
      <c r="A3" s="1114" t="s">
        <v>1</v>
      </c>
      <c r="B3" s="1114"/>
      <c r="C3" s="1114"/>
      <c r="D3" s="668"/>
      <c r="E3" s="151" t="s">
        <v>50</v>
      </c>
      <c r="F3" s="151" t="s">
        <v>140</v>
      </c>
      <c r="G3" s="667" t="s">
        <v>141</v>
      </c>
      <c r="H3" s="667" t="s">
        <v>51</v>
      </c>
      <c r="P3" s="109"/>
    </row>
    <row r="4" spans="1:16" s="115" customFormat="1" ht="15.6" hidden="1" customHeight="1">
      <c r="A4" s="1230" t="s">
        <v>1218</v>
      </c>
      <c r="B4" s="1230"/>
      <c r="C4" s="1230"/>
      <c r="D4" s="111"/>
      <c r="E4" s="260">
        <v>1.9602959225249994</v>
      </c>
      <c r="F4" s="222">
        <v>0.77001926666893483</v>
      </c>
      <c r="G4" s="222">
        <v>1.237130923461875</v>
      </c>
      <c r="H4" s="119" t="s">
        <v>10</v>
      </c>
    </row>
    <row r="5" spans="1:16" ht="15.6" hidden="1" customHeight="1">
      <c r="A5" s="1228" t="s">
        <v>1219</v>
      </c>
      <c r="B5" s="1228"/>
      <c r="C5" s="1228"/>
      <c r="D5" s="122"/>
      <c r="E5" s="119" t="s">
        <v>369</v>
      </c>
      <c r="F5" s="119" t="s">
        <v>369</v>
      </c>
      <c r="G5" s="119" t="s">
        <v>369</v>
      </c>
      <c r="H5" s="119" t="s">
        <v>369</v>
      </c>
    </row>
    <row r="6" spans="1:16" s="115" customFormat="1" ht="15.6" hidden="1" customHeight="1">
      <c r="A6" s="1228" t="s">
        <v>1220</v>
      </c>
      <c r="B6" s="1228"/>
      <c r="C6" s="1228"/>
      <c r="D6" s="111"/>
      <c r="E6" s="261">
        <v>1.7556884502747045</v>
      </c>
      <c r="F6" s="218">
        <v>0.6190344427905301</v>
      </c>
      <c r="G6" s="222">
        <v>0.98841458051385522</v>
      </c>
      <c r="H6" s="50">
        <v>242382.72354493401</v>
      </c>
    </row>
    <row r="7" spans="1:16" s="115" customFormat="1" ht="15.6" hidden="1" customHeight="1">
      <c r="A7" s="1228" t="s">
        <v>1221</v>
      </c>
      <c r="B7" s="1228"/>
      <c r="C7" s="1228"/>
      <c r="D7" s="111"/>
      <c r="E7" s="261">
        <v>1.7903003023495354</v>
      </c>
      <c r="F7" s="218">
        <v>0.45493343047901391</v>
      </c>
      <c r="G7" s="222">
        <v>0.90766577809754423</v>
      </c>
      <c r="H7" s="50">
        <v>195017.4499397258</v>
      </c>
    </row>
    <row r="8" spans="1:16" s="115" customFormat="1" ht="16.5" hidden="1" customHeight="1">
      <c r="A8" s="1228" t="s">
        <v>1210</v>
      </c>
      <c r="B8" s="1228"/>
      <c r="C8" s="1228"/>
      <c r="D8" s="2"/>
      <c r="E8" s="222">
        <v>1.3264877470571088</v>
      </c>
      <c r="F8" s="222">
        <v>0.50039397782420036</v>
      </c>
      <c r="G8" s="222">
        <v>0.78886326112355465</v>
      </c>
      <c r="H8" s="50">
        <v>120249.84879612485</v>
      </c>
    </row>
    <row r="9" spans="1:16" s="115" customFormat="1" ht="18" hidden="1" customHeight="1">
      <c r="A9" s="1228" t="s">
        <v>1157</v>
      </c>
      <c r="B9" s="1228"/>
      <c r="C9" s="1228"/>
      <c r="D9" s="2"/>
      <c r="E9" s="229">
        <v>1.1875170155946051</v>
      </c>
      <c r="F9" s="229">
        <v>0.32240517615943071</v>
      </c>
      <c r="G9" s="229">
        <v>0.62506653662510037</v>
      </c>
      <c r="H9" s="178">
        <v>112364.36718815927</v>
      </c>
    </row>
    <row r="10" spans="1:16" s="115" customFormat="1" ht="12" hidden="1" customHeight="1">
      <c r="A10" s="1228" t="s">
        <v>1158</v>
      </c>
      <c r="B10" s="1228"/>
      <c r="C10" s="1228"/>
      <c r="D10" s="2"/>
      <c r="E10" s="240" t="s">
        <v>760</v>
      </c>
      <c r="F10" s="240" t="s">
        <v>760</v>
      </c>
      <c r="G10" s="240" t="s">
        <v>760</v>
      </c>
      <c r="H10" s="182" t="s">
        <v>760</v>
      </c>
      <c r="I10" s="114"/>
    </row>
    <row r="11" spans="1:16" s="115" customFormat="1" ht="13.5" hidden="1" customHeight="1">
      <c r="A11" s="1228" t="s">
        <v>1235</v>
      </c>
      <c r="B11" s="1228"/>
      <c r="C11" s="1228"/>
      <c r="D11" s="2"/>
      <c r="E11" s="229">
        <v>1.8685059279820218</v>
      </c>
      <c r="F11" s="229">
        <v>0.60477775292735192</v>
      </c>
      <c r="G11" s="229">
        <v>1.1230042014681385</v>
      </c>
      <c r="H11" s="178">
        <v>123002.87034697519</v>
      </c>
      <c r="I11" s="114"/>
    </row>
    <row r="12" spans="1:16" s="115" customFormat="1" ht="13.5" hidden="1" customHeight="1">
      <c r="A12" s="1228" t="s">
        <v>1160</v>
      </c>
      <c r="B12" s="1228"/>
      <c r="C12" s="1228"/>
      <c r="D12" s="2"/>
      <c r="E12" s="229">
        <v>1.4206304378515611</v>
      </c>
      <c r="F12" s="229">
        <v>0.42696295507483889</v>
      </c>
      <c r="G12" s="229">
        <v>0.77901961609298742</v>
      </c>
      <c r="H12" s="178">
        <v>113547.6470753686</v>
      </c>
      <c r="I12" s="114"/>
    </row>
    <row r="13" spans="1:16" s="115" customFormat="1" ht="13.5" customHeight="1">
      <c r="A13" s="1228" t="s">
        <v>1161</v>
      </c>
      <c r="B13" s="1228"/>
      <c r="C13" s="1228"/>
      <c r="D13" s="22"/>
      <c r="E13" s="229">
        <v>1.3179145327714679</v>
      </c>
      <c r="F13" s="229">
        <v>0.42890637415454708</v>
      </c>
      <c r="G13" s="229">
        <v>0.81358131214309337</v>
      </c>
      <c r="H13" s="178">
        <v>115249.17618957856</v>
      </c>
      <c r="I13" s="114"/>
    </row>
    <row r="14" spans="1:16" s="115" customFormat="1" ht="13.5" customHeight="1">
      <c r="A14" s="1228" t="s">
        <v>1162</v>
      </c>
      <c r="B14" s="1228"/>
      <c r="C14" s="1228"/>
      <c r="D14" s="22"/>
      <c r="E14" s="229">
        <v>1.115522402623458</v>
      </c>
      <c r="F14" s="229">
        <v>0.32633027745713344</v>
      </c>
      <c r="G14" s="229">
        <v>0.63195577707424366</v>
      </c>
      <c r="H14" s="178">
        <v>98810.012662702749</v>
      </c>
      <c r="I14" s="114"/>
    </row>
    <row r="15" spans="1:16" s="115" customFormat="1" ht="13.5" customHeight="1">
      <c r="A15" s="1228" t="s">
        <v>1163</v>
      </c>
      <c r="B15" s="1228"/>
      <c r="C15" s="1228"/>
      <c r="D15" s="22"/>
      <c r="E15" s="240" t="s">
        <v>1026</v>
      </c>
      <c r="F15" s="240" t="s">
        <v>1026</v>
      </c>
      <c r="G15" s="240" t="s">
        <v>1026</v>
      </c>
      <c r="H15" s="240" t="s">
        <v>1026</v>
      </c>
      <c r="I15" s="114"/>
    </row>
    <row r="16" spans="1:16" s="115" customFormat="1" ht="13.5" customHeight="1">
      <c r="A16" s="1228" t="s">
        <v>1155</v>
      </c>
      <c r="B16" s="1228"/>
      <c r="C16" s="1228"/>
      <c r="D16" s="22"/>
      <c r="E16" s="229">
        <v>1.1097734608078185</v>
      </c>
      <c r="F16" s="229">
        <v>0.32228706563074783</v>
      </c>
      <c r="G16" s="229">
        <v>0.62747033895434823</v>
      </c>
      <c r="H16" s="178">
        <v>97001.4311983058</v>
      </c>
      <c r="I16" s="114"/>
    </row>
    <row r="17" spans="1:9" s="115" customFormat="1" ht="13.5" customHeight="1">
      <c r="A17" s="1228" t="s">
        <v>1149</v>
      </c>
      <c r="B17" s="1228"/>
      <c r="C17" s="1228"/>
      <c r="D17" s="22"/>
      <c r="E17" s="229">
        <v>1.2145966411141202</v>
      </c>
      <c r="F17" s="229">
        <v>0.4360395478357515</v>
      </c>
      <c r="G17" s="229">
        <v>0.74103654466360513</v>
      </c>
      <c r="H17" s="178">
        <v>100793.55945349688</v>
      </c>
      <c r="I17" s="114"/>
    </row>
    <row r="18" spans="1:9" ht="15.6" customHeight="1">
      <c r="A18" s="1045" t="s">
        <v>12</v>
      </c>
      <c r="B18" s="1045"/>
      <c r="C18" s="1045"/>
      <c r="D18" s="111"/>
      <c r="E18" s="239"/>
      <c r="F18" s="241"/>
      <c r="G18" s="241"/>
      <c r="H18" s="195"/>
    </row>
    <row r="19" spans="1:9" ht="15.6" customHeight="1">
      <c r="A19" s="661"/>
      <c r="B19" s="121" t="s">
        <v>1154</v>
      </c>
      <c r="C19" s="661"/>
      <c r="D19" s="801"/>
      <c r="E19" s="809">
        <v>0.73155164826083885</v>
      </c>
      <c r="F19" s="810">
        <v>0.24961245943877672</v>
      </c>
      <c r="G19" s="810">
        <v>0.43202479053992382</v>
      </c>
      <c r="H19" s="621">
        <v>34077.644057206431</v>
      </c>
    </row>
    <row r="20" spans="1:9" ht="15.6" customHeight="1">
      <c r="A20" s="661"/>
      <c r="B20" s="121" t="s">
        <v>1144</v>
      </c>
      <c r="C20" s="661"/>
      <c r="D20" s="801"/>
      <c r="E20" s="809">
        <v>2.6611767233505903</v>
      </c>
      <c r="F20" s="810">
        <v>0.82868603454580558</v>
      </c>
      <c r="G20" s="810">
        <v>1.4678237050055674</v>
      </c>
      <c r="H20" s="621">
        <v>199585.25980652325</v>
      </c>
    </row>
    <row r="21" spans="1:9" ht="15.6" customHeight="1">
      <c r="A21" s="661"/>
      <c r="B21" s="121" t="s">
        <v>1145</v>
      </c>
      <c r="C21" s="661"/>
      <c r="D21" s="801"/>
      <c r="E21" s="809">
        <v>4.0380144064238301</v>
      </c>
      <c r="F21" s="810">
        <v>1.3903939653940691</v>
      </c>
      <c r="G21" s="810">
        <v>2.8185390461315114</v>
      </c>
      <c r="H21" s="621">
        <v>574207.06391913001</v>
      </c>
    </row>
    <row r="22" spans="1:9" ht="15.6" customHeight="1">
      <c r="A22" s="661"/>
      <c r="B22" s="121" t="s">
        <v>1146</v>
      </c>
      <c r="C22" s="661"/>
      <c r="D22" s="801"/>
      <c r="E22" s="809">
        <v>4.021277648591485</v>
      </c>
      <c r="F22" s="810">
        <v>1.7566948420056567</v>
      </c>
      <c r="G22" s="810">
        <v>2.1191874284621361</v>
      </c>
      <c r="H22" s="621">
        <v>896247.23573619884</v>
      </c>
    </row>
    <row r="23" spans="1:9" ht="15.6" customHeight="1">
      <c r="A23" s="661"/>
      <c r="B23" s="121" t="s">
        <v>1147</v>
      </c>
      <c r="C23" s="661"/>
      <c r="D23" s="801"/>
      <c r="E23" s="809">
        <v>3.5213292858238989</v>
      </c>
      <c r="F23" s="810">
        <v>2.3435053522896983</v>
      </c>
      <c r="G23" s="810">
        <v>2.7806358843230097</v>
      </c>
      <c r="H23" s="621">
        <v>359985.57788738067</v>
      </c>
    </row>
    <row r="24" spans="1:9" ht="15.6" customHeight="1">
      <c r="A24" s="661"/>
      <c r="B24" s="121" t="s">
        <v>1148</v>
      </c>
      <c r="C24" s="661"/>
      <c r="D24" s="801"/>
      <c r="E24" s="809">
        <v>23.428571428571427</v>
      </c>
      <c r="F24" s="810">
        <v>18.928571428571427</v>
      </c>
      <c r="G24" s="810">
        <v>19.5</v>
      </c>
      <c r="H24" s="621">
        <v>4732320.6071428573</v>
      </c>
    </row>
    <row r="25" spans="1:9" ht="15.6" customHeight="1">
      <c r="A25" s="1045" t="s">
        <v>13</v>
      </c>
      <c r="B25" s="1045"/>
      <c r="C25" s="1045"/>
      <c r="D25" s="2"/>
      <c r="E25" s="809"/>
      <c r="F25" s="810"/>
      <c r="G25" s="810"/>
      <c r="H25" s="621"/>
    </row>
    <row r="26" spans="1:9" ht="15.6" customHeight="1">
      <c r="A26" s="661"/>
      <c r="B26" s="62" t="s">
        <v>455</v>
      </c>
      <c r="C26" s="661"/>
      <c r="D26" s="122"/>
      <c r="E26" s="809">
        <v>0.49995761460837485</v>
      </c>
      <c r="F26" s="810">
        <v>0.13109372715136208</v>
      </c>
      <c r="G26" s="810">
        <v>0.23771343310800766</v>
      </c>
      <c r="H26" s="621">
        <v>15123.043608230628</v>
      </c>
    </row>
    <row r="27" spans="1:9" ht="15.6" customHeight="1">
      <c r="A27" s="661"/>
      <c r="B27" s="62" t="s">
        <v>456</v>
      </c>
      <c r="C27" s="661"/>
      <c r="D27" s="122"/>
      <c r="E27" s="809">
        <v>0.94590952589506583</v>
      </c>
      <c r="F27" s="810">
        <v>0.44023026216977285</v>
      </c>
      <c r="G27" s="810">
        <v>0.70214780685558986</v>
      </c>
      <c r="H27" s="621">
        <v>42787.974730685877</v>
      </c>
    </row>
    <row r="28" spans="1:9" ht="15.6" customHeight="1">
      <c r="A28" s="121"/>
      <c r="B28" s="62" t="s">
        <v>457</v>
      </c>
      <c r="C28" s="121"/>
      <c r="D28" s="122"/>
      <c r="E28" s="809">
        <v>1.502015801589033</v>
      </c>
      <c r="F28" s="810">
        <v>0.4955836387757534</v>
      </c>
      <c r="G28" s="810">
        <v>0.89680851001652828</v>
      </c>
      <c r="H28" s="621">
        <v>49077.700086881589</v>
      </c>
    </row>
    <row r="29" spans="1:9" ht="15.6" customHeight="1">
      <c r="A29" s="121"/>
      <c r="B29" s="62" t="s">
        <v>458</v>
      </c>
      <c r="C29" s="121"/>
      <c r="D29" s="122"/>
      <c r="E29" s="809">
        <v>1.1730342875721969</v>
      </c>
      <c r="F29" s="810">
        <v>0.46544945375668728</v>
      </c>
      <c r="G29" s="810">
        <v>0.644774854183368</v>
      </c>
      <c r="H29" s="621">
        <v>141972.76603656335</v>
      </c>
    </row>
    <row r="30" spans="1:9" ht="15.6" customHeight="1">
      <c r="A30" s="121"/>
      <c r="B30" s="62" t="s">
        <v>459</v>
      </c>
      <c r="C30" s="121"/>
      <c r="D30" s="122"/>
      <c r="E30" s="809">
        <v>2.0966281376817437</v>
      </c>
      <c r="F30" s="810">
        <v>0.89764211077641654</v>
      </c>
      <c r="G30" s="810">
        <v>1.5648784723391584</v>
      </c>
      <c r="H30" s="621">
        <v>402798.73481001286</v>
      </c>
    </row>
    <row r="31" spans="1:9" ht="15.6" customHeight="1">
      <c r="A31" s="121"/>
      <c r="B31" s="62" t="s">
        <v>460</v>
      </c>
      <c r="C31" s="121"/>
      <c r="D31" s="122"/>
      <c r="E31" s="809">
        <v>5.345847309198219</v>
      </c>
      <c r="F31" s="810">
        <v>1.6488978705268</v>
      </c>
      <c r="G31" s="810">
        <v>3.2414467045672533</v>
      </c>
      <c r="H31" s="621">
        <v>403063.79799160338</v>
      </c>
    </row>
    <row r="32" spans="1:9" ht="15.6" customHeight="1">
      <c r="A32" s="121"/>
      <c r="B32" s="62" t="s">
        <v>461</v>
      </c>
      <c r="C32" s="121"/>
      <c r="D32" s="122"/>
      <c r="E32" s="809">
        <v>1.8978476849287731</v>
      </c>
      <c r="F32" s="810">
        <v>0.42998111611667517</v>
      </c>
      <c r="G32" s="810">
        <v>1.0452989202146759</v>
      </c>
      <c r="H32" s="621">
        <v>113415.48885335628</v>
      </c>
    </row>
    <row r="33" spans="1:8" ht="15.6" customHeight="1">
      <c r="A33" s="121"/>
      <c r="B33" s="62" t="s">
        <v>462</v>
      </c>
      <c r="C33" s="121"/>
      <c r="D33" s="122"/>
      <c r="E33" s="809">
        <v>1.6147447838478164</v>
      </c>
      <c r="F33" s="810">
        <v>1.1988256728567122</v>
      </c>
      <c r="G33" s="810">
        <v>1.3700864832648139</v>
      </c>
      <c r="H33" s="621">
        <v>1139784.9030208325</v>
      </c>
    </row>
    <row r="34" spans="1:8" ht="13.5" customHeight="1">
      <c r="A34" s="121"/>
      <c r="B34" s="62" t="s">
        <v>463</v>
      </c>
      <c r="C34" s="121"/>
      <c r="D34" s="122"/>
      <c r="E34" s="809">
        <v>5.8571428571428568</v>
      </c>
      <c r="F34" s="810">
        <v>4.4464285714285712</v>
      </c>
      <c r="G34" s="810">
        <v>5.0178571428571432</v>
      </c>
      <c r="H34" s="621">
        <v>1373971.1785714286</v>
      </c>
    </row>
    <row r="35" spans="1:8" ht="15.6" customHeight="1">
      <c r="A35" s="121"/>
      <c r="B35" s="62" t="s">
        <v>403</v>
      </c>
      <c r="C35" s="121"/>
      <c r="D35" s="122"/>
      <c r="E35" s="809">
        <v>5.166666666666667</v>
      </c>
      <c r="F35" s="810">
        <v>4.5</v>
      </c>
      <c r="G35" s="810">
        <v>4.916666666666667</v>
      </c>
      <c r="H35" s="621">
        <v>2217124.0833333335</v>
      </c>
    </row>
    <row r="36" spans="1:8" ht="15.6" customHeight="1">
      <c r="A36" s="1045" t="s">
        <v>14</v>
      </c>
      <c r="B36" s="1045"/>
      <c r="C36" s="1045"/>
      <c r="D36" s="122"/>
      <c r="E36" s="809"/>
      <c r="F36" s="810"/>
      <c r="G36" s="810"/>
      <c r="H36" s="621"/>
    </row>
    <row r="37" spans="1:8" ht="15.6" customHeight="1">
      <c r="A37" s="121"/>
      <c r="B37" s="62" t="s">
        <v>455</v>
      </c>
      <c r="C37" s="121"/>
      <c r="D37" s="122"/>
      <c r="E37" s="809">
        <v>0.4854163402176625</v>
      </c>
      <c r="F37" s="810">
        <v>0.12484800084551823</v>
      </c>
      <c r="G37" s="810">
        <v>0.22906957140775827</v>
      </c>
      <c r="H37" s="621">
        <v>14724.844384028595</v>
      </c>
    </row>
    <row r="38" spans="1:8" ht="15.6" customHeight="1">
      <c r="A38" s="121"/>
      <c r="B38" s="62" t="s">
        <v>456</v>
      </c>
      <c r="C38" s="121"/>
      <c r="D38" s="122"/>
      <c r="E38" s="809">
        <v>1.1248445006720005</v>
      </c>
      <c r="F38" s="810">
        <v>0.49710070369403925</v>
      </c>
      <c r="G38" s="810">
        <v>0.83340822317964314</v>
      </c>
      <c r="H38" s="621">
        <v>39125.836727424168</v>
      </c>
    </row>
    <row r="39" spans="1:8" ht="15.6" customHeight="1">
      <c r="A39" s="121"/>
      <c r="B39" s="62" t="s">
        <v>457</v>
      </c>
      <c r="C39" s="121"/>
      <c r="D39" s="122"/>
      <c r="E39" s="809">
        <v>1.3532932699643767</v>
      </c>
      <c r="F39" s="810">
        <v>0.44709802575856594</v>
      </c>
      <c r="G39" s="810">
        <v>0.77878573344416757</v>
      </c>
      <c r="H39" s="621">
        <v>45842.773550778315</v>
      </c>
    </row>
    <row r="40" spans="1:8" ht="15.6" customHeight="1">
      <c r="A40" s="661"/>
      <c r="B40" s="62" t="s">
        <v>458</v>
      </c>
      <c r="C40" s="661"/>
      <c r="D40" s="122"/>
      <c r="E40" s="809">
        <v>1.1904578836113369</v>
      </c>
      <c r="F40" s="810">
        <v>0.47029199375160818</v>
      </c>
      <c r="G40" s="810">
        <v>0.67029286221786466</v>
      </c>
      <c r="H40" s="621">
        <v>141657.39182730202</v>
      </c>
    </row>
    <row r="41" spans="1:8" ht="15.6" customHeight="1">
      <c r="A41" s="661"/>
      <c r="B41" s="62" t="s">
        <v>459</v>
      </c>
      <c r="C41" s="661"/>
      <c r="D41" s="122"/>
      <c r="E41" s="809">
        <v>1.8706884004731794</v>
      </c>
      <c r="F41" s="810">
        <v>0.75348252952128036</v>
      </c>
      <c r="G41" s="810">
        <v>1.358686624648636</v>
      </c>
      <c r="H41" s="621">
        <v>189505.76533368597</v>
      </c>
    </row>
    <row r="42" spans="1:8" ht="15.6" customHeight="1">
      <c r="A42" s="661"/>
      <c r="B42" s="62" t="s">
        <v>460</v>
      </c>
      <c r="C42" s="661"/>
      <c r="D42" s="122"/>
      <c r="E42" s="809">
        <v>4.9207737630634725</v>
      </c>
      <c r="F42" s="810">
        <v>1.689861087528266</v>
      </c>
      <c r="G42" s="810">
        <v>3.2026132962501981</v>
      </c>
      <c r="H42" s="621">
        <v>648789.95297099615</v>
      </c>
    </row>
    <row r="43" spans="1:8" ht="15.6" customHeight="1">
      <c r="A43" s="661"/>
      <c r="B43" s="62" t="s">
        <v>461</v>
      </c>
      <c r="C43" s="661"/>
      <c r="D43" s="122"/>
      <c r="E43" s="809">
        <v>2.0838836415821702</v>
      </c>
      <c r="F43" s="810">
        <v>0.48939691582611572</v>
      </c>
      <c r="G43" s="810">
        <v>1.1445573031417222</v>
      </c>
      <c r="H43" s="621">
        <v>120759.67566742435</v>
      </c>
    </row>
    <row r="44" spans="1:8" ht="15.6" customHeight="1">
      <c r="A44" s="661"/>
      <c r="B44" s="62" t="s">
        <v>462</v>
      </c>
      <c r="C44" s="661"/>
      <c r="D44" s="122"/>
      <c r="E44" s="809">
        <v>4.3981831945466574</v>
      </c>
      <c r="F44" s="810">
        <v>1.3644965934888724</v>
      </c>
      <c r="G44" s="810">
        <v>1.6161998485984703</v>
      </c>
      <c r="H44" s="621">
        <v>1267440.003784168</v>
      </c>
    </row>
    <row r="45" spans="1:8" ht="15.6" customHeight="1">
      <c r="A45" s="661"/>
      <c r="B45" s="62" t="s">
        <v>463</v>
      </c>
      <c r="C45" s="661"/>
      <c r="D45" s="122"/>
      <c r="E45" s="809">
        <v>6.8695652173913047</v>
      </c>
      <c r="F45" s="810">
        <v>5.2391304347826084</v>
      </c>
      <c r="G45" s="810">
        <v>5.9347826086956523</v>
      </c>
      <c r="H45" s="621">
        <v>1655733.6956521738</v>
      </c>
    </row>
    <row r="46" spans="1:8" ht="15.6" customHeight="1">
      <c r="A46" s="661"/>
      <c r="B46" s="62" t="s">
        <v>403</v>
      </c>
      <c r="C46" s="661"/>
      <c r="D46" s="122"/>
      <c r="E46" s="809">
        <v>5.6923076923076925</v>
      </c>
      <c r="F46" s="810">
        <v>4.7692307692307692</v>
      </c>
      <c r="G46" s="810">
        <v>5.1538461538461542</v>
      </c>
      <c r="H46" s="621">
        <v>2106471.153846154</v>
      </c>
    </row>
    <row r="47" spans="1:8" ht="15.6" customHeight="1">
      <c r="A47" s="1045" t="s">
        <v>15</v>
      </c>
      <c r="B47" s="1045"/>
      <c r="C47" s="1045"/>
      <c r="D47" s="2"/>
      <c r="E47" s="809"/>
      <c r="F47" s="810"/>
      <c r="G47" s="810"/>
      <c r="H47" s="621"/>
    </row>
    <row r="48" spans="1:8" ht="15.6" customHeight="1">
      <c r="A48" s="108"/>
      <c r="B48" s="62" t="s">
        <v>455</v>
      </c>
      <c r="C48" s="108"/>
      <c r="D48" s="123"/>
      <c r="E48" s="809">
        <v>0.34862914485687041</v>
      </c>
      <c r="F48" s="810">
        <v>0.14937184329141281</v>
      </c>
      <c r="G48" s="810">
        <v>0.208735439637388</v>
      </c>
      <c r="H48" s="621">
        <v>8504.6433863703915</v>
      </c>
    </row>
    <row r="49" spans="1:9" ht="15.6" customHeight="1">
      <c r="A49" s="6"/>
      <c r="B49" s="62" t="s">
        <v>456</v>
      </c>
      <c r="C49" s="6"/>
      <c r="D49" s="2"/>
      <c r="E49" s="809">
        <v>0.87973482842639328</v>
      </c>
      <c r="F49" s="810">
        <v>0.31606523574619066</v>
      </c>
      <c r="G49" s="810">
        <v>0.55834573576088975</v>
      </c>
      <c r="H49" s="621">
        <v>36293.722970335046</v>
      </c>
    </row>
    <row r="50" spans="1:9" ht="15.6" customHeight="1">
      <c r="A50" s="661"/>
      <c r="B50" s="62" t="s">
        <v>457</v>
      </c>
      <c r="C50" s="661"/>
      <c r="D50" s="122"/>
      <c r="E50" s="809">
        <v>0.29382452545034032</v>
      </c>
      <c r="F50" s="810">
        <v>6.8710256978701229E-2</v>
      </c>
      <c r="G50" s="810">
        <v>0.15417810404843876</v>
      </c>
      <c r="H50" s="621">
        <v>24225.878284555114</v>
      </c>
    </row>
    <row r="51" spans="1:9" ht="15.6" customHeight="1">
      <c r="A51" s="661"/>
      <c r="B51" s="62" t="s">
        <v>458</v>
      </c>
      <c r="C51" s="661"/>
      <c r="D51" s="122"/>
      <c r="E51" s="809">
        <v>1.0610485273511738</v>
      </c>
      <c r="F51" s="810">
        <v>0.19938013064902957</v>
      </c>
      <c r="G51" s="810">
        <v>0.45001742538995237</v>
      </c>
      <c r="H51" s="621">
        <v>65319.786819338755</v>
      </c>
    </row>
    <row r="52" spans="1:9" ht="15.6" customHeight="1">
      <c r="A52" s="661"/>
      <c r="B52" s="62" t="s">
        <v>459</v>
      </c>
      <c r="C52" s="661"/>
      <c r="D52" s="122"/>
      <c r="E52" s="809">
        <v>2.0022950576060716</v>
      </c>
      <c r="F52" s="810">
        <v>0.8550283529585756</v>
      </c>
      <c r="G52" s="810">
        <v>1.3085462626421973</v>
      </c>
      <c r="H52" s="621">
        <v>165000.35826719951</v>
      </c>
    </row>
    <row r="53" spans="1:9" ht="15.6" customHeight="1">
      <c r="A53" s="661"/>
      <c r="B53" s="62" t="s">
        <v>460</v>
      </c>
      <c r="C53" s="661"/>
      <c r="D53" s="122"/>
      <c r="E53" s="809">
        <v>3.9556825621126634</v>
      </c>
      <c r="F53" s="810">
        <v>1.5493627024038708</v>
      </c>
      <c r="G53" s="810">
        <v>2.5708171993644733</v>
      </c>
      <c r="H53" s="621">
        <v>369978.32196434157</v>
      </c>
    </row>
    <row r="54" spans="1:9" ht="15.6" customHeight="1">
      <c r="A54" s="661"/>
      <c r="B54" s="62" t="s">
        <v>461</v>
      </c>
      <c r="C54" s="661"/>
      <c r="D54" s="122"/>
      <c r="E54" s="809">
        <v>3.3601634906943745</v>
      </c>
      <c r="F54" s="810">
        <v>0.85864205500161861</v>
      </c>
      <c r="G54" s="810">
        <v>1.9131065453452236</v>
      </c>
      <c r="H54" s="621">
        <v>153607.64952989976</v>
      </c>
    </row>
    <row r="55" spans="1:9" ht="15.6" customHeight="1">
      <c r="A55" s="661"/>
      <c r="B55" s="62" t="s">
        <v>462</v>
      </c>
      <c r="C55" s="661"/>
      <c r="D55" s="122"/>
      <c r="E55" s="809">
        <v>6.7192757865203196</v>
      </c>
      <c r="F55" s="810">
        <v>2.7395859532924525</v>
      </c>
      <c r="G55" s="810">
        <v>4.879388772489496</v>
      </c>
      <c r="H55" s="621">
        <v>645272.49946646485</v>
      </c>
    </row>
    <row r="56" spans="1:9" ht="15.6" customHeight="1">
      <c r="A56" s="661"/>
      <c r="B56" s="62" t="s">
        <v>463</v>
      </c>
      <c r="C56" s="661"/>
      <c r="D56" s="122"/>
      <c r="E56" s="809">
        <v>3.7677835197578249</v>
      </c>
      <c r="F56" s="810">
        <v>1.0581984924321535</v>
      </c>
      <c r="G56" s="810">
        <v>1.8428239143247178</v>
      </c>
      <c r="H56" s="621">
        <v>666098.55973298254</v>
      </c>
    </row>
    <row r="57" spans="1:9" ht="15.6" customHeight="1" thickBot="1">
      <c r="A57" s="662"/>
      <c r="B57" s="63" t="s">
        <v>403</v>
      </c>
      <c r="C57" s="662"/>
      <c r="D57" s="124"/>
      <c r="E57" s="811">
        <v>4.9495087336244543</v>
      </c>
      <c r="F57" s="812">
        <v>3.7893013100436685</v>
      </c>
      <c r="G57" s="812">
        <v>4.2789301310043673</v>
      </c>
      <c r="H57" s="623">
        <v>1772706.4364082972</v>
      </c>
    </row>
    <row r="58" spans="1:9" ht="32.25" customHeight="1">
      <c r="A58" s="1074" t="s">
        <v>1053</v>
      </c>
      <c r="B58" s="1115"/>
      <c r="C58" s="1115"/>
      <c r="D58" s="1115"/>
      <c r="E58" s="1115"/>
      <c r="F58" s="1115"/>
      <c r="G58" s="1115"/>
      <c r="H58" s="1115"/>
      <c r="I58" s="108"/>
    </row>
    <row r="59" spans="1:9" ht="13.7" customHeight="1"/>
    <row r="60" spans="1:9" ht="13.7" customHeight="1"/>
    <row r="61" spans="1:9" ht="13.7" customHeight="1"/>
    <row r="62" spans="1:9" ht="13.7" customHeight="1"/>
    <row r="63" spans="1:9" ht="13.7" customHeight="1"/>
    <row r="64" spans="1:9" ht="13.7" customHeight="1"/>
    <row r="65" ht="13.7" customHeight="1"/>
    <row r="66" ht="13.7" customHeight="1"/>
  </sheetData>
  <mergeCells count="20">
    <mergeCell ref="A8:C8"/>
    <mergeCell ref="A9:C9"/>
    <mergeCell ref="A18:C18"/>
    <mergeCell ref="A11:C11"/>
    <mergeCell ref="A13:C13"/>
    <mergeCell ref="A10:C10"/>
    <mergeCell ref="A12:C12"/>
    <mergeCell ref="A3:C3"/>
    <mergeCell ref="A5:C5"/>
    <mergeCell ref="A6:C6"/>
    <mergeCell ref="A7:C7"/>
    <mergeCell ref="A4:C4"/>
    <mergeCell ref="A14:C14"/>
    <mergeCell ref="A16:C16"/>
    <mergeCell ref="A15:C15"/>
    <mergeCell ref="A17:C17"/>
    <mergeCell ref="A58:H58"/>
    <mergeCell ref="A47:C47"/>
    <mergeCell ref="A25:C25"/>
    <mergeCell ref="A36:C3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A1:BE76"/>
  <sheetViews>
    <sheetView view="pageBreakPreview" topLeftCell="C1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8.7109375" style="37" customWidth="1"/>
    <col min="3" max="3" width="2.28515625" style="37" customWidth="1"/>
    <col min="4" max="4" width="1.7109375" style="38" customWidth="1"/>
    <col min="5" max="8" width="15.7109375" style="531" customWidth="1"/>
    <col min="9" max="13" width="18.28515625" style="531" customWidth="1"/>
    <col min="14" max="14" width="2.28515625" style="37" customWidth="1"/>
    <col min="15" max="15" width="18.7109375" style="37" customWidth="1"/>
    <col min="16" max="16" width="2.28515625" style="37" customWidth="1"/>
    <col min="17" max="17" width="1.7109375" style="38" customWidth="1"/>
    <col min="18" max="22" width="15.7109375" style="531" customWidth="1"/>
    <col min="23" max="26" width="15.5703125" style="804" customWidth="1"/>
    <col min="27" max="27" width="15.5703125" style="531" customWidth="1"/>
    <col min="28" max="28" width="17.85546875" style="531" customWidth="1"/>
    <col min="29" max="29" width="9.140625" style="531"/>
    <col min="30" max="30" width="13.5703125" style="531" bestFit="1" customWidth="1"/>
    <col min="31" max="33" width="9.140625" style="531"/>
    <col min="34" max="36" width="15.42578125" style="531" bestFit="1" customWidth="1"/>
    <col min="37" max="37" width="14.140625" style="531" bestFit="1" customWidth="1"/>
    <col min="38" max="38" width="12.85546875" style="531" bestFit="1" customWidth="1"/>
    <col min="39" max="41" width="14.140625" style="531" bestFit="1" customWidth="1"/>
    <col min="42" max="42" width="12.85546875" style="531" bestFit="1" customWidth="1"/>
    <col min="43" max="46" width="9.140625" style="531"/>
    <col min="47" max="47" width="12.85546875" style="531" bestFit="1" customWidth="1"/>
    <col min="48" max="48" width="11.5703125" style="531" bestFit="1" customWidth="1"/>
    <col min="49" max="49" width="12.85546875" style="531" bestFit="1" customWidth="1"/>
    <col min="50" max="51" width="11.5703125" style="531" bestFit="1" customWidth="1"/>
    <col min="52" max="52" width="14.140625" style="531" bestFit="1" customWidth="1"/>
    <col min="53" max="53" width="12.85546875" style="531" bestFit="1" customWidth="1"/>
    <col min="54" max="54" width="10.28515625" style="531" bestFit="1" customWidth="1"/>
    <col min="55" max="57" width="12.85546875" style="531" bestFit="1" customWidth="1"/>
    <col min="58" max="16384" width="9.140625" style="531"/>
  </cols>
  <sheetData>
    <row r="1" spans="1:57" s="24" customFormat="1" ht="35.1" customHeight="1">
      <c r="A1" s="263"/>
      <c r="B1" s="263"/>
      <c r="C1" s="263"/>
      <c r="D1" s="263"/>
      <c r="E1" s="263"/>
      <c r="F1" s="263"/>
      <c r="G1" s="263"/>
      <c r="H1" s="679" t="s">
        <v>547</v>
      </c>
      <c r="I1" s="669" t="s">
        <v>262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679" t="s">
        <v>548</v>
      </c>
      <c r="W1" s="670" t="s">
        <v>263</v>
      </c>
      <c r="X1" s="264"/>
      <c r="Y1" s="264"/>
      <c r="Z1" s="264"/>
      <c r="AA1" s="263"/>
      <c r="AB1" s="263"/>
    </row>
    <row r="2" spans="1:57" ht="12.95" customHeight="1" thickBot="1">
      <c r="A2" s="531"/>
      <c r="B2" s="26"/>
      <c r="C2" s="26"/>
      <c r="D2" s="27"/>
      <c r="M2" s="265" t="s">
        <v>60</v>
      </c>
      <c r="N2" s="531"/>
      <c r="O2" s="266"/>
      <c r="P2" s="26"/>
      <c r="Q2" s="27"/>
      <c r="AA2" s="608"/>
      <c r="AB2" s="28" t="s">
        <v>60</v>
      </c>
    </row>
    <row r="3" spans="1:57" s="268" customFormat="1" ht="15" customHeight="1">
      <c r="A3" s="1127" t="s">
        <v>1</v>
      </c>
      <c r="B3" s="1127"/>
      <c r="C3" s="1127"/>
      <c r="D3" s="687"/>
      <c r="E3" s="1051" t="s">
        <v>1263</v>
      </c>
      <c r="F3" s="1121" t="s">
        <v>159</v>
      </c>
      <c r="G3" s="1122"/>
      <c r="H3" s="1122"/>
      <c r="I3" s="1122"/>
      <c r="J3" s="1122"/>
      <c r="K3" s="1122"/>
      <c r="L3" s="1122"/>
      <c r="M3" s="1122"/>
      <c r="N3" s="1127" t="s">
        <v>1</v>
      </c>
      <c r="O3" s="1127"/>
      <c r="P3" s="1127"/>
      <c r="Q3" s="267"/>
      <c r="R3" s="1252" t="s">
        <v>118</v>
      </c>
      <c r="S3" s="1253"/>
      <c r="T3" s="1253"/>
      <c r="U3" s="1253"/>
      <c r="V3" s="1253"/>
      <c r="W3" s="1253"/>
      <c r="X3" s="1253"/>
      <c r="Y3" s="1253"/>
      <c r="Z3" s="1254"/>
      <c r="AA3" s="1051" t="s">
        <v>1258</v>
      </c>
      <c r="AB3" s="1054" t="s">
        <v>1259</v>
      </c>
    </row>
    <row r="4" spans="1:57" s="268" customFormat="1" ht="15" customHeight="1">
      <c r="A4" s="1128"/>
      <c r="B4" s="1128"/>
      <c r="C4" s="1128"/>
      <c r="D4" s="688"/>
      <c r="E4" s="1052"/>
      <c r="F4" s="1130" t="s">
        <v>1264</v>
      </c>
      <c r="G4" s="1124" t="s">
        <v>160</v>
      </c>
      <c r="H4" s="1125"/>
      <c r="I4" s="1125"/>
      <c r="J4" s="1125"/>
      <c r="K4" s="1126"/>
      <c r="L4" s="1124" t="s">
        <v>1096</v>
      </c>
      <c r="M4" s="1126"/>
      <c r="N4" s="1128"/>
      <c r="O4" s="1128"/>
      <c r="P4" s="1128"/>
      <c r="Q4" s="269"/>
      <c r="R4" s="1251" t="s">
        <v>1266</v>
      </c>
      <c r="S4" s="1248"/>
      <c r="T4" s="1248"/>
      <c r="U4" s="1248"/>
      <c r="V4" s="1249"/>
      <c r="W4" s="1248" t="s">
        <v>1091</v>
      </c>
      <c r="X4" s="1248"/>
      <c r="Y4" s="1248"/>
      <c r="Z4" s="1249"/>
      <c r="AA4" s="1052"/>
      <c r="AB4" s="1055"/>
    </row>
    <row r="5" spans="1:57" s="269" customFormat="1" ht="48.75" customHeight="1">
      <c r="A5" s="1129"/>
      <c r="B5" s="1129"/>
      <c r="C5" s="1129"/>
      <c r="D5" s="689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129"/>
      <c r="O5" s="1129"/>
      <c r="P5" s="1129"/>
      <c r="Q5" s="689"/>
      <c r="R5" s="537" t="s">
        <v>56</v>
      </c>
      <c r="S5" s="537" t="s">
        <v>64</v>
      </c>
      <c r="T5" s="537" t="s">
        <v>65</v>
      </c>
      <c r="U5" s="537" t="s">
        <v>1094</v>
      </c>
      <c r="V5" s="538" t="s">
        <v>1095</v>
      </c>
      <c r="W5" s="539" t="s">
        <v>61</v>
      </c>
      <c r="X5" s="538" t="s">
        <v>1086</v>
      </c>
      <c r="Y5" s="538" t="s">
        <v>1087</v>
      </c>
      <c r="Z5" s="538" t="s">
        <v>1088</v>
      </c>
      <c r="AA5" s="1053"/>
      <c r="AB5" s="1056"/>
    </row>
    <row r="6" spans="1:57" s="33" customFormat="1" ht="24" hidden="1" customHeight="1">
      <c r="A6" s="1250" t="s">
        <v>192</v>
      </c>
      <c r="B6" s="1250"/>
      <c r="C6" s="1250"/>
      <c r="D6" s="32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50" t="s">
        <v>192</v>
      </c>
      <c r="O6" s="1250"/>
      <c r="P6" s="1250"/>
      <c r="Q6" s="32"/>
      <c r="R6" s="59">
        <v>829376</v>
      </c>
      <c r="S6" s="59">
        <v>586103</v>
      </c>
      <c r="T6" s="59">
        <v>1558394</v>
      </c>
      <c r="U6" s="59">
        <v>904727</v>
      </c>
      <c r="V6" s="59">
        <v>942414</v>
      </c>
      <c r="W6" s="59">
        <f>Z6</f>
        <v>6574229</v>
      </c>
      <c r="X6" s="270" t="s">
        <v>9</v>
      </c>
      <c r="Y6" s="270" t="s">
        <v>9</v>
      </c>
      <c r="Z6" s="59">
        <v>6574229</v>
      </c>
      <c r="AA6" s="59">
        <v>4817778</v>
      </c>
      <c r="AB6" s="59">
        <v>570592</v>
      </c>
    </row>
    <row r="7" spans="1:57" s="33" customFormat="1" ht="24" hidden="1" customHeight="1">
      <c r="A7" s="1247" t="s">
        <v>193</v>
      </c>
      <c r="B7" s="1247"/>
      <c r="C7" s="1247"/>
      <c r="D7" s="32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47" t="s">
        <v>193</v>
      </c>
      <c r="O7" s="1247"/>
      <c r="P7" s="1247"/>
      <c r="Q7" s="32"/>
      <c r="R7" s="59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270" t="s">
        <v>9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4" hidden="1" customHeight="1">
      <c r="A8" s="1247" t="s">
        <v>1214</v>
      </c>
      <c r="B8" s="1247"/>
      <c r="C8" s="1247"/>
      <c r="D8" s="32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47" t="s">
        <v>1214</v>
      </c>
      <c r="O8" s="1247"/>
      <c r="P8" s="1247"/>
      <c r="Q8" s="32"/>
      <c r="R8" s="59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270" t="s">
        <v>9</v>
      </c>
      <c r="Y8" s="270" t="s">
        <v>9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47" t="s">
        <v>1215</v>
      </c>
      <c r="B9" s="1247"/>
      <c r="C9" s="1247"/>
      <c r="D9" s="32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47" t="s">
        <v>1215</v>
      </c>
      <c r="O9" s="1247"/>
      <c r="P9" s="1247"/>
      <c r="Q9" s="32"/>
      <c r="R9" s="59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270" t="s">
        <v>9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47" t="s">
        <v>1216</v>
      </c>
      <c r="B10" s="1247"/>
      <c r="C10" s="1247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47" t="s">
        <v>1216</v>
      </c>
      <c r="O10" s="1247"/>
      <c r="P10" s="1247"/>
      <c r="Q10" s="32"/>
      <c r="R10" s="59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271" customFormat="1" ht="19.5" hidden="1" customHeight="1">
      <c r="A11" s="1228" t="s">
        <v>1217</v>
      </c>
      <c r="B11" s="1228"/>
      <c r="C11" s="1228"/>
      <c r="D11" s="22"/>
      <c r="E11" s="50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228" t="s">
        <v>1217</v>
      </c>
      <c r="O11" s="1228"/>
      <c r="P11" s="1228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17">
        <v>4659800.8531221021</v>
      </c>
      <c r="Y11" s="117">
        <v>20046.728969005355</v>
      </c>
      <c r="Z11" s="117">
        <v>4304722.8545593433</v>
      </c>
      <c r="AA11" s="117">
        <v>4156986.945869247</v>
      </c>
      <c r="AB11" s="117">
        <v>1350928.1617188195</v>
      </c>
    </row>
    <row r="12" spans="1:57" s="33" customFormat="1" ht="19.5" hidden="1" customHeight="1">
      <c r="A12" s="1247" t="s">
        <v>1218</v>
      </c>
      <c r="B12" s="1247"/>
      <c r="C12" s="1247"/>
      <c r="D12" s="32"/>
      <c r="E12" s="50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47" t="s">
        <v>1218</v>
      </c>
      <c r="O12" s="1247"/>
      <c r="P12" s="1247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228" t="s">
        <v>1219</v>
      </c>
      <c r="B13" s="1228"/>
      <c r="C13" s="1228"/>
      <c r="D13" s="32"/>
      <c r="E13" s="50">
        <f>AH13/12.737</f>
        <v>142431770.12462345</v>
      </c>
      <c r="F13" s="50">
        <f t="shared" ref="F13:L13" si="0">AI13/12.737</f>
        <v>138652530.16173175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9181853.2319956385</v>
      </c>
      <c r="M13" s="50">
        <f>AP13/12.737</f>
        <v>4734147.9396555535</v>
      </c>
      <c r="N13" s="1228" t="s">
        <v>1219</v>
      </c>
      <c r="O13" s="1228"/>
      <c r="P13" s="1228"/>
      <c r="Q13" s="32"/>
      <c r="R13" s="50">
        <f t="shared" ref="R13:AA13" si="1">AU13/12.737</f>
        <v>1132021.1297866825</v>
      </c>
      <c r="S13" s="50">
        <f t="shared" si="1"/>
        <v>522099.75270912272</v>
      </c>
      <c r="T13" s="50">
        <f t="shared" si="1"/>
        <v>1663459.6643749173</v>
      </c>
      <c r="U13" s="50">
        <f t="shared" si="1"/>
        <v>446158.12652006221</v>
      </c>
      <c r="V13" s="50">
        <f t="shared" si="1"/>
        <v>683966.6189492963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045" t="s">
        <v>1207</v>
      </c>
      <c r="AE13" s="1045"/>
      <c r="AF13" s="1045"/>
      <c r="AG13" s="111"/>
      <c r="AH13" s="157">
        <v>1814153456.0773289</v>
      </c>
      <c r="AI13" s="157">
        <v>1766017276.6699774</v>
      </c>
      <c r="AJ13" s="157">
        <v>1527930552.4358261</v>
      </c>
      <c r="AK13" s="157">
        <v>100844952.89743455</v>
      </c>
      <c r="AL13" s="157">
        <v>25986855.63521735</v>
      </c>
      <c r="AM13" s="157">
        <v>914634281.11362016</v>
      </c>
      <c r="AN13" s="157">
        <v>486464462.78955406</v>
      </c>
      <c r="AO13" s="157">
        <v>116949264.61592844</v>
      </c>
      <c r="AP13" s="157">
        <v>60298842.307392783</v>
      </c>
      <c r="AQ13" s="1045" t="s">
        <v>1207</v>
      </c>
      <c r="AR13" s="1045"/>
      <c r="AS13" s="1045"/>
      <c r="AT13" s="111"/>
      <c r="AU13" s="157">
        <v>14418553.130092975</v>
      </c>
      <c r="AV13" s="157">
        <v>6649984.5502560958</v>
      </c>
      <c r="AW13" s="157">
        <v>21187485.74514332</v>
      </c>
      <c r="AX13" s="157">
        <v>5682716.0574860321</v>
      </c>
      <c r="AY13" s="157">
        <v>8711682.8255571872</v>
      </c>
      <c r="AZ13" s="157">
        <v>121137459.61822291</v>
      </c>
      <c r="BA13" s="157">
        <v>67631051.20047757</v>
      </c>
      <c r="BB13" s="157">
        <v>366411.61674574146</v>
      </c>
      <c r="BC13" s="157">
        <v>53139996.800999552</v>
      </c>
      <c r="BD13" s="157">
        <v>66151616.111287139</v>
      </c>
      <c r="BE13" s="157">
        <v>18015436.703935511</v>
      </c>
    </row>
    <row r="14" spans="1:57" s="33" customFormat="1" ht="18" hidden="1" customHeight="1">
      <c r="A14" s="1228" t="s">
        <v>1220</v>
      </c>
      <c r="B14" s="1228"/>
      <c r="C14" s="1228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228" t="s">
        <v>1220</v>
      </c>
      <c r="O14" s="1228"/>
      <c r="P14" s="1228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47" t="s">
        <v>1221</v>
      </c>
      <c r="B15" s="1247"/>
      <c r="C15" s="1247"/>
      <c r="D15" s="32"/>
      <c r="E15" s="60">
        <f>('9'!E15/'1'!$E$16)*1000</f>
        <v>120770471.13732949</v>
      </c>
      <c r="F15" s="59">
        <f>('9'!F15/'1'!$E$16)*1000</f>
        <v>115871991.21325965</v>
      </c>
      <c r="G15" s="59">
        <f>('9'!G15/'1'!$E$16)*1000</f>
        <v>99344878.109365329</v>
      </c>
      <c r="H15" s="59">
        <f>('9'!H15/'1'!$E$16)*1000</f>
        <v>5901751.8982499372</v>
      </c>
      <c r="I15" s="59">
        <f>('9'!I15/'1'!$E$16)*1000</f>
        <v>1851669.0540231902</v>
      </c>
      <c r="J15" s="59">
        <f>('9'!J15/'1'!$E$16)*1000</f>
        <v>58220775.785370037</v>
      </c>
      <c r="K15" s="59">
        <f>('9'!K15/'1'!$E$16)*1000</f>
        <v>33370681.371722151</v>
      </c>
      <c r="L15" s="59">
        <f>('9'!L15/'1'!$E$16)*1000</f>
        <v>7328379.0483743632</v>
      </c>
      <c r="M15" s="59">
        <f>('9'!M15/'1'!$E$16)*1000</f>
        <v>3271480.4167044037</v>
      </c>
      <c r="N15" s="1247" t="s">
        <v>1221</v>
      </c>
      <c r="O15" s="1247"/>
      <c r="P15" s="1247"/>
      <c r="Q15" s="32"/>
      <c r="R15" s="59">
        <f>('9'!R15/'1'!$E$16)*1000</f>
        <v>1180045.1623085579</v>
      </c>
      <c r="S15" s="59">
        <f>('9'!S15/'1'!$E$16)*1000</f>
        <v>450930.69269331993</v>
      </c>
      <c r="T15" s="59">
        <f>('9'!T15/'1'!$E$16)*1000</f>
        <v>1577597.3988247183</v>
      </c>
      <c r="U15" s="59">
        <f>('9'!U15/'1'!$E$16)*1000</f>
        <v>481573.35967791732</v>
      </c>
      <c r="V15" s="59">
        <f>('9'!V15/'1'!$E$16)*1000</f>
        <v>366752.01816541789</v>
      </c>
      <c r="W15" s="59">
        <f>('9'!W15/'1'!$E$16)*1000</f>
        <v>9198734.0555199534</v>
      </c>
      <c r="X15" s="59">
        <f>('9'!X15/'1'!$E$16)*1000</f>
        <v>5459214.1753182644</v>
      </c>
      <c r="Y15" s="59">
        <f>('9'!Y15/'1'!$E$16)*1000</f>
        <v>12245.046602341225</v>
      </c>
      <c r="Z15" s="59">
        <f>('9'!Z15/'1'!$E$16)*1000</f>
        <v>3727274.8335993416</v>
      </c>
      <c r="AA15" s="59">
        <f>('9'!AA15/'1'!$E$16)*1000</f>
        <v>6396276.2625272684</v>
      </c>
      <c r="AB15" s="59">
        <f>('9'!AB15/'1'!$E$16)*1000</f>
        <v>1497796.3384574514</v>
      </c>
    </row>
    <row r="16" spans="1:57" s="33" customFormat="1" ht="16.5" hidden="1" customHeight="1">
      <c r="A16" s="1247" t="s">
        <v>1210</v>
      </c>
      <c r="B16" s="1247"/>
      <c r="C16" s="1247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47" t="s">
        <v>1210</v>
      </c>
      <c r="O16" s="1247"/>
      <c r="P16" s="1247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6.5" hidden="1" customHeight="1">
      <c r="A17" s="1247" t="s">
        <v>1157</v>
      </c>
      <c r="B17" s="1247"/>
      <c r="C17" s="1247"/>
      <c r="D17" s="32"/>
      <c r="E17" s="262">
        <v>137271807.67072111</v>
      </c>
      <c r="F17" s="262">
        <v>130139560.14273787</v>
      </c>
      <c r="G17" s="262">
        <v>114712954.49892333</v>
      </c>
      <c r="H17" s="262">
        <v>4035883.6265496998</v>
      </c>
      <c r="I17" s="262">
        <v>1461599.7471238622</v>
      </c>
      <c r="J17" s="262">
        <v>74709661.413526639</v>
      </c>
      <c r="K17" s="262">
        <v>34505809.71172294</v>
      </c>
      <c r="L17" s="262">
        <v>6624599.8299082816</v>
      </c>
      <c r="M17" s="262">
        <v>2690930.7672343333</v>
      </c>
      <c r="N17" s="1247" t="s">
        <v>1157</v>
      </c>
      <c r="O17" s="1247"/>
      <c r="P17" s="1247"/>
      <c r="Q17" s="32"/>
      <c r="R17" s="262">
        <v>957390.27181734913</v>
      </c>
      <c r="S17" s="262">
        <v>462415.56007049623</v>
      </c>
      <c r="T17" s="262">
        <v>1254657.238755754</v>
      </c>
      <c r="U17" s="262">
        <v>597174.17611880437</v>
      </c>
      <c r="V17" s="262">
        <v>662031.81591153692</v>
      </c>
      <c r="W17" s="262">
        <v>8802005.8139064535</v>
      </c>
      <c r="X17" s="262">
        <v>5124959.8067901563</v>
      </c>
      <c r="Y17" s="262">
        <v>25383.933866772786</v>
      </c>
      <c r="Z17" s="262">
        <v>3651662.0732495147</v>
      </c>
      <c r="AA17" s="262">
        <v>8539037.0184852835</v>
      </c>
      <c r="AB17" s="262">
        <v>1406789.490502018</v>
      </c>
    </row>
    <row r="18" spans="1:31" s="33" customFormat="1" ht="17.25" hidden="1" customHeight="1">
      <c r="A18" s="1247" t="s">
        <v>1158</v>
      </c>
      <c r="B18" s="1247"/>
      <c r="C18" s="1247"/>
      <c r="D18" s="32"/>
      <c r="E18" s="262">
        <f>'[1]9'!E18/'[1]1'!$E$19*1000</f>
        <v>133487314.86550899</v>
      </c>
      <c r="F18" s="262">
        <f>'[1]9'!F18/'[1]1'!$E$19*1000</f>
        <v>128623517.83984515</v>
      </c>
      <c r="G18" s="262">
        <f>'[1]9'!G18/'[1]1'!$E$19*1000</f>
        <v>93247508.794795215</v>
      </c>
      <c r="H18" s="262">
        <f>'[1]9'!H18/'[1]1'!$E$19*1000</f>
        <v>3395041.0590333133</v>
      </c>
      <c r="I18" s="262">
        <f>'[1]9'!I18/'[1]1'!$E$19*1000</f>
        <v>1525101.2626764025</v>
      </c>
      <c r="J18" s="262">
        <f>'[1]9'!J18/'[1]1'!$E$19*1000</f>
        <v>60367369.199577861</v>
      </c>
      <c r="K18" s="262">
        <f>'[1]9'!K18/'[1]1'!$E$19*1000</f>
        <v>27959997.273507643</v>
      </c>
      <c r="L18" s="262">
        <f>'[1]9'!L18/'[1]1'!$E$19*1000</f>
        <v>5618602.884139779</v>
      </c>
      <c r="M18" s="262">
        <f>'[1]9'!M18/'[1]1'!$E$19*1000</f>
        <v>2401064.5057882848</v>
      </c>
      <c r="N18" s="1247" t="s">
        <v>1158</v>
      </c>
      <c r="O18" s="1247"/>
      <c r="P18" s="1247"/>
      <c r="Q18" s="32"/>
      <c r="R18" s="262">
        <f>'[1]9'!R18/'[1]1'!$E$19*1000</f>
        <v>800386.76297170739</v>
      </c>
      <c r="S18" s="262">
        <f>'[1]9'!S18/'[1]1'!$E$19*1000</f>
        <v>408424.92465258436</v>
      </c>
      <c r="T18" s="262">
        <f>'[1]9'!T18/'[1]1'!$E$19*1000</f>
        <v>1054818.5800929901</v>
      </c>
      <c r="U18" s="262">
        <f>'[1]9'!U18/'[1]1'!$E$19*1000</f>
        <v>555572.36718787253</v>
      </c>
      <c r="V18" s="262">
        <f>'[1]9'!V18/'[1]1'!$E$19*1000</f>
        <v>398335.74344633892</v>
      </c>
      <c r="W18" s="262">
        <f>'[1]9'!W18/'[1]1'!$E$19*1000</f>
        <v>7416011.7715422865</v>
      </c>
      <c r="X18" s="262">
        <f>'[1]9'!X18/'[1]1'!$E$19*1000</f>
        <v>4265347.7597170947</v>
      </c>
      <c r="Y18" s="262">
        <f>'[1]9'!Y18/'[1]1'!$E$19*1000</f>
        <v>18602.583078554151</v>
      </c>
      <c r="Z18" s="262">
        <f>'[1]9'!Z18/'[1]1'!$E$19*1000</f>
        <v>3132061.4287466346</v>
      </c>
      <c r="AA18" s="262">
        <f>'[1]9'!AA18/'[1]1'!$E$19*1000</f>
        <v>5709187.877394814</v>
      </c>
      <c r="AB18" s="262">
        <f>'[1]9'!AB18/'[1]1'!$E$19*1000</f>
        <v>845390.85173096182</v>
      </c>
    </row>
    <row r="19" spans="1:31" s="33" customFormat="1" ht="16.5" hidden="1" customHeight="1">
      <c r="A19" s="1247" t="s">
        <v>1235</v>
      </c>
      <c r="B19" s="1247"/>
      <c r="C19" s="1247"/>
      <c r="D19" s="32"/>
      <c r="E19" s="262">
        <v>133087571.49141754</v>
      </c>
      <c r="F19" s="262">
        <v>126928992.47056101</v>
      </c>
      <c r="G19" s="262">
        <v>111291924.9787202</v>
      </c>
      <c r="H19" s="262">
        <v>3455054.3242028197</v>
      </c>
      <c r="I19" s="262">
        <v>2028155.1103764928</v>
      </c>
      <c r="J19" s="262">
        <v>73054826.979995519</v>
      </c>
      <c r="K19" s="262">
        <v>32753888.564145356</v>
      </c>
      <c r="L19" s="262">
        <v>7071965.7771261418</v>
      </c>
      <c r="M19" s="262">
        <v>2872868.7127631912</v>
      </c>
      <c r="N19" s="1247" t="s">
        <v>1235</v>
      </c>
      <c r="O19" s="1247"/>
      <c r="P19" s="1247"/>
      <c r="Q19" s="32"/>
      <c r="R19" s="262">
        <v>1051691.364607523</v>
      </c>
      <c r="S19" s="262">
        <v>632345.73975360033</v>
      </c>
      <c r="T19" s="262">
        <v>1434247.5322407298</v>
      </c>
      <c r="U19" s="262">
        <v>649869.43345078616</v>
      </c>
      <c r="V19" s="262">
        <v>430942.9943103047</v>
      </c>
      <c r="W19" s="262">
        <v>8565101.7147146482</v>
      </c>
      <c r="X19" s="262">
        <v>4559328.2581069004</v>
      </c>
      <c r="Y19" s="262">
        <v>21961.493155565771</v>
      </c>
      <c r="Z19" s="262">
        <v>3983811.9634521911</v>
      </c>
      <c r="AA19" s="262">
        <v>7519735.9777127951</v>
      </c>
      <c r="AB19" s="262">
        <v>1361156.9568557751</v>
      </c>
    </row>
    <row r="20" spans="1:31" s="33" customFormat="1" ht="18" hidden="1" customHeight="1">
      <c r="A20" s="1247" t="s">
        <v>1160</v>
      </c>
      <c r="B20" s="1247"/>
      <c r="C20" s="1247"/>
      <c r="D20" s="32"/>
      <c r="E20" s="262">
        <v>137543935.25461501</v>
      </c>
      <c r="F20" s="262">
        <v>131399461.55056205</v>
      </c>
      <c r="G20" s="262">
        <v>116235537.79577959</v>
      </c>
      <c r="H20" s="262">
        <v>2317008.6863031718</v>
      </c>
      <c r="I20" s="262">
        <v>1920600.0515636096</v>
      </c>
      <c r="J20" s="262">
        <v>77532382.107397094</v>
      </c>
      <c r="K20" s="262">
        <v>34465546.950515926</v>
      </c>
      <c r="L20" s="262">
        <v>6930767.7218795223</v>
      </c>
      <c r="M20" s="262">
        <v>3012096.6369991056</v>
      </c>
      <c r="N20" s="1247" t="s">
        <v>1160</v>
      </c>
      <c r="O20" s="1247"/>
      <c r="P20" s="1247"/>
      <c r="Q20" s="32"/>
      <c r="R20" s="262">
        <v>1215630.2181840912</v>
      </c>
      <c r="S20" s="262">
        <v>593386.01397847815</v>
      </c>
      <c r="T20" s="262">
        <v>1285198.2991135521</v>
      </c>
      <c r="U20" s="262">
        <v>416920.144951478</v>
      </c>
      <c r="V20" s="262">
        <v>407536.40865282662</v>
      </c>
      <c r="W20" s="262">
        <v>8233156.0329025127</v>
      </c>
      <c r="X20" s="262">
        <v>4828324.219584736</v>
      </c>
      <c r="Y20" s="262">
        <v>30978.969950469778</v>
      </c>
      <c r="Z20" s="262">
        <v>3373852.8433673126</v>
      </c>
      <c r="AA20" s="262">
        <v>7578399.2825483959</v>
      </c>
      <c r="AB20" s="262">
        <v>1433925.578495237</v>
      </c>
    </row>
    <row r="21" spans="1:31" s="33" customFormat="1" ht="17.45" customHeight="1">
      <c r="A21" s="1247" t="s">
        <v>1161</v>
      </c>
      <c r="B21" s="1247"/>
      <c r="C21" s="1247"/>
      <c r="D21" s="32"/>
      <c r="E21" s="262">
        <v>114600719.60005163</v>
      </c>
      <c r="F21" s="262">
        <v>103847154.26256964</v>
      </c>
      <c r="G21" s="262">
        <v>87952602.65591085</v>
      </c>
      <c r="H21" s="262">
        <v>3403180.6123666912</v>
      </c>
      <c r="I21" s="262">
        <v>2126428.5064143222</v>
      </c>
      <c r="J21" s="262">
        <v>45738791.209266551</v>
      </c>
      <c r="K21" s="262">
        <v>36684202.327863112</v>
      </c>
      <c r="L21" s="262">
        <v>7195021.5599494325</v>
      </c>
      <c r="M21" s="262">
        <v>3108235.7612018716</v>
      </c>
      <c r="N21" s="1247" t="s">
        <v>1161</v>
      </c>
      <c r="O21" s="1247"/>
      <c r="P21" s="1247"/>
      <c r="Q21" s="32"/>
      <c r="R21" s="262">
        <v>1209444.3516195826</v>
      </c>
      <c r="S21" s="262">
        <v>614351.36073859595</v>
      </c>
      <c r="T21" s="262">
        <v>1457040.4488149525</v>
      </c>
      <c r="U21" s="262">
        <v>399153.45815356175</v>
      </c>
      <c r="V21" s="262">
        <v>406796.17942085967</v>
      </c>
      <c r="W21" s="262">
        <v>8699530.0467093103</v>
      </c>
      <c r="X21" s="262">
        <v>5148030.4085478857</v>
      </c>
      <c r="Y21" s="262">
        <v>23432.915222230971</v>
      </c>
      <c r="Z21" s="262">
        <v>3528066.7229391919</v>
      </c>
      <c r="AA21" s="262">
        <v>12119386.70443368</v>
      </c>
      <c r="AB21" s="262">
        <v>1365821.3669517497</v>
      </c>
    </row>
    <row r="22" spans="1:31" s="33" customFormat="1" ht="17.45" customHeight="1">
      <c r="A22" s="1247" t="s">
        <v>1162</v>
      </c>
      <c r="B22" s="1247"/>
      <c r="C22" s="1247"/>
      <c r="D22" s="32"/>
      <c r="E22" s="262">
        <v>108917095.5160816</v>
      </c>
      <c r="F22" s="262">
        <v>101217942.66607027</v>
      </c>
      <c r="G22" s="262">
        <v>85521281.912010163</v>
      </c>
      <c r="H22" s="262">
        <v>3761263.4514207854</v>
      </c>
      <c r="I22" s="262">
        <v>2429551.5259868787</v>
      </c>
      <c r="J22" s="262">
        <v>43996812.452806368</v>
      </c>
      <c r="K22" s="262">
        <v>35333654.481796093</v>
      </c>
      <c r="L22" s="262">
        <v>6906905.3418695172</v>
      </c>
      <c r="M22" s="262">
        <v>3074515.3579280172</v>
      </c>
      <c r="N22" s="1247" t="s">
        <v>1162</v>
      </c>
      <c r="O22" s="1247"/>
      <c r="P22" s="1247"/>
      <c r="Q22" s="32"/>
      <c r="R22" s="262">
        <v>1217953.4264672226</v>
      </c>
      <c r="S22" s="262">
        <v>558168.11524089403</v>
      </c>
      <c r="T22" s="262">
        <v>1440536.1261204313</v>
      </c>
      <c r="U22" s="262">
        <v>295513.57966395613</v>
      </c>
      <c r="V22" s="262">
        <v>320218.73644902295</v>
      </c>
      <c r="W22" s="262">
        <v>8789755.4121904317</v>
      </c>
      <c r="X22" s="262">
        <v>4950849.7182957996</v>
      </c>
      <c r="Y22" s="262">
        <v>41271.386123445693</v>
      </c>
      <c r="Z22" s="262">
        <v>3797634.3077711905</v>
      </c>
      <c r="AA22" s="262">
        <v>9024129.8514902517</v>
      </c>
      <c r="AB22" s="262">
        <v>1324977.0014789547</v>
      </c>
    </row>
    <row r="23" spans="1:31" s="33" customFormat="1" ht="17.45" customHeight="1">
      <c r="A23" s="1247" t="s">
        <v>1163</v>
      </c>
      <c r="B23" s="1247"/>
      <c r="C23" s="1247"/>
      <c r="D23" s="3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247" t="s">
        <v>1163</v>
      </c>
      <c r="O23" s="1247"/>
      <c r="P23" s="1247"/>
      <c r="Q23" s="3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31" s="33" customFormat="1" ht="17.45" customHeight="1">
      <c r="A24" s="1247" t="s">
        <v>1155</v>
      </c>
      <c r="B24" s="1247"/>
      <c r="C24" s="1247"/>
      <c r="D24" s="32"/>
      <c r="E24" s="262">
        <v>107992474.04285415</v>
      </c>
      <c r="F24" s="262">
        <v>99023101.272355959</v>
      </c>
      <c r="G24" s="262">
        <v>83654204.723833814</v>
      </c>
      <c r="H24" s="262">
        <v>3477272.6658326183</v>
      </c>
      <c r="I24" s="262">
        <v>2839627.2960978071</v>
      </c>
      <c r="J24" s="262">
        <v>42039438.656428941</v>
      </c>
      <c r="K24" s="262">
        <v>35297866.105474591</v>
      </c>
      <c r="L24" s="262">
        <v>7031618.538203273</v>
      </c>
      <c r="M24" s="262">
        <v>3241565.5398335406</v>
      </c>
      <c r="N24" s="1247" t="s">
        <v>1155</v>
      </c>
      <c r="O24" s="1247"/>
      <c r="P24" s="1247"/>
      <c r="Q24" s="32"/>
      <c r="R24" s="262">
        <v>1077658.8095119162</v>
      </c>
      <c r="S24" s="262">
        <v>641605.51499555435</v>
      </c>
      <c r="T24" s="262">
        <v>1500818.5307173673</v>
      </c>
      <c r="U24" s="262">
        <v>346852.79487561312</v>
      </c>
      <c r="V24" s="262">
        <v>223117.34826928438</v>
      </c>
      <c r="W24" s="262">
        <v>8337278.010318812</v>
      </c>
      <c r="X24" s="262">
        <v>4322797.3007123359</v>
      </c>
      <c r="Y24" s="262">
        <v>10874.526807038348</v>
      </c>
      <c r="Z24" s="262">
        <v>4003606.1827994222</v>
      </c>
      <c r="AA24" s="262">
        <v>10229007.755889878</v>
      </c>
      <c r="AB24" s="262">
        <v>1259634.9853915595</v>
      </c>
    </row>
    <row r="25" spans="1:31" s="33" customFormat="1" ht="17.45" customHeight="1">
      <c r="A25" s="1247" t="s">
        <v>1149</v>
      </c>
      <c r="B25" s="1247"/>
      <c r="C25" s="1247"/>
      <c r="D25" s="32"/>
      <c r="E25" s="262">
        <v>123937160.22374637</v>
      </c>
      <c r="F25" s="262">
        <v>116399203.45300743</v>
      </c>
      <c r="G25" s="262">
        <v>99769154.664950341</v>
      </c>
      <c r="H25" s="262">
        <v>3294706.074100126</v>
      </c>
      <c r="I25" s="262">
        <v>2290178.0431406302</v>
      </c>
      <c r="J25" s="262">
        <v>56777764.404874526</v>
      </c>
      <c r="K25" s="262">
        <v>37406506.142835021</v>
      </c>
      <c r="L25" s="262">
        <v>7287416.5928040445</v>
      </c>
      <c r="M25" s="262">
        <v>3382137.3867652491</v>
      </c>
      <c r="N25" s="1247" t="s">
        <v>1149</v>
      </c>
      <c r="O25" s="1247"/>
      <c r="P25" s="1247"/>
      <c r="Q25" s="32"/>
      <c r="R25" s="262">
        <v>1202688.1067764696</v>
      </c>
      <c r="S25" s="262">
        <v>647734.55275192345</v>
      </c>
      <c r="T25" s="262">
        <v>1468202.972076776</v>
      </c>
      <c r="U25" s="262">
        <v>331051.20997002366</v>
      </c>
      <c r="V25" s="262">
        <v>255602.36446360021</v>
      </c>
      <c r="W25" s="262">
        <v>9342632.1952530928</v>
      </c>
      <c r="X25" s="262">
        <v>5196243.9829125004</v>
      </c>
      <c r="Y25" s="262">
        <v>75528.342704093535</v>
      </c>
      <c r="Z25" s="262">
        <v>4070859.8696365138</v>
      </c>
      <c r="AA25" s="262">
        <v>8764675.0333721656</v>
      </c>
      <c r="AB25" s="262">
        <v>1226718.2626331409</v>
      </c>
    </row>
    <row r="26" spans="1:31" ht="18" customHeight="1">
      <c r="A26" s="1247" t="s">
        <v>57</v>
      </c>
      <c r="B26" s="1247"/>
      <c r="C26" s="1247"/>
      <c r="D26" s="32"/>
      <c r="E26" s="806"/>
      <c r="F26" s="262"/>
      <c r="G26" s="807"/>
      <c r="H26" s="807"/>
      <c r="I26" s="807"/>
      <c r="J26" s="807"/>
      <c r="K26" s="807"/>
      <c r="L26" s="807"/>
      <c r="M26" s="807"/>
      <c r="N26" s="1247" t="s">
        <v>57</v>
      </c>
      <c r="O26" s="1247"/>
      <c r="P26" s="1247"/>
      <c r="Q26" s="32"/>
      <c r="R26" s="154"/>
      <c r="S26" s="154"/>
      <c r="T26" s="154"/>
      <c r="U26" s="154"/>
      <c r="V26" s="154"/>
      <c r="W26" s="154"/>
      <c r="X26" s="154"/>
      <c r="Y26" s="154"/>
      <c r="Z26" s="154"/>
      <c r="AA26" s="262"/>
      <c r="AB26" s="262"/>
      <c r="AD26" s="33"/>
      <c r="AE26" s="33"/>
    </row>
    <row r="27" spans="1:31" ht="18" customHeight="1">
      <c r="A27" s="34"/>
      <c r="B27" s="34" t="s">
        <v>58</v>
      </c>
      <c r="C27" s="34"/>
      <c r="D27" s="543"/>
      <c r="E27" s="736">
        <v>174862683.15456954</v>
      </c>
      <c r="F27" s="736">
        <v>165175055.33151147</v>
      </c>
      <c r="G27" s="736">
        <v>141673711.05406392</v>
      </c>
      <c r="H27" s="736">
        <v>4595710.8595510237</v>
      </c>
      <c r="I27" s="736">
        <v>3274370.7927830503</v>
      </c>
      <c r="J27" s="736">
        <v>81132764.019760072</v>
      </c>
      <c r="K27" s="736">
        <v>52670865.38196969</v>
      </c>
      <c r="L27" s="736">
        <v>10181778.173871066</v>
      </c>
      <c r="M27" s="736">
        <v>4826817.2852594294</v>
      </c>
      <c r="N27" s="34"/>
      <c r="O27" s="34" t="s">
        <v>47</v>
      </c>
      <c r="P27" s="34"/>
      <c r="Q27" s="543"/>
      <c r="R27" s="782">
        <v>1712720.7388693651</v>
      </c>
      <c r="S27" s="740">
        <v>843979.56327465735</v>
      </c>
      <c r="T27" s="740">
        <v>1983065.4744532262</v>
      </c>
      <c r="U27" s="740">
        <v>449486.96352265368</v>
      </c>
      <c r="V27" s="740">
        <v>365708.14849172917</v>
      </c>
      <c r="W27" s="740">
        <v>13319566.103576643</v>
      </c>
      <c r="X27" s="740">
        <v>7435035.7794151679</v>
      </c>
      <c r="Y27" s="740">
        <v>107545.98536478802</v>
      </c>
      <c r="Z27" s="740">
        <v>5776984.3387967059</v>
      </c>
      <c r="AA27" s="740">
        <v>11442875.306419473</v>
      </c>
      <c r="AB27" s="740">
        <v>1755247.4833614829</v>
      </c>
      <c r="AD27" s="33"/>
      <c r="AE27" s="33"/>
    </row>
    <row r="28" spans="1:31" ht="18" customHeight="1">
      <c r="A28" s="34"/>
      <c r="B28" s="34" t="s">
        <v>20</v>
      </c>
      <c r="C28" s="34"/>
      <c r="D28" s="543"/>
      <c r="E28" s="736">
        <v>5738834.4485043678</v>
      </c>
      <c r="F28" s="736">
        <v>3190272.0860810978</v>
      </c>
      <c r="G28" s="736">
        <v>2508525.3676206339</v>
      </c>
      <c r="H28" s="736">
        <v>275069.18839227996</v>
      </c>
      <c r="I28" s="808">
        <v>5863.0562157422273</v>
      </c>
      <c r="J28" s="736">
        <v>249720.84120655773</v>
      </c>
      <c r="K28" s="736">
        <v>1977872.2818060543</v>
      </c>
      <c r="L28" s="736">
        <v>569592.73196665896</v>
      </c>
      <c r="M28" s="736">
        <v>29030.035955778549</v>
      </c>
      <c r="N28" s="34"/>
      <c r="O28" s="34" t="s">
        <v>20</v>
      </c>
      <c r="P28" s="34"/>
      <c r="Q28" s="543"/>
      <c r="R28" s="782">
        <v>18900.494305389318</v>
      </c>
      <c r="S28" s="740">
        <v>192249.16250780452</v>
      </c>
      <c r="T28" s="740">
        <v>273205.2129371335</v>
      </c>
      <c r="U28" s="740">
        <v>56161.390952040994</v>
      </c>
      <c r="V28" s="740">
        <v>46.435308511963541</v>
      </c>
      <c r="W28" s="740">
        <v>112153.98649380375</v>
      </c>
      <c r="X28" s="740">
        <v>0</v>
      </c>
      <c r="Y28" s="740">
        <v>1215.2764857100715</v>
      </c>
      <c r="Z28" s="740">
        <v>110938.71000809368</v>
      </c>
      <c r="AA28" s="740">
        <v>2548562.36242327</v>
      </c>
      <c r="AB28" s="740">
        <v>0</v>
      </c>
      <c r="AD28" s="33"/>
      <c r="AE28" s="33"/>
    </row>
    <row r="29" spans="1:31" ht="18" customHeight="1">
      <c r="A29" s="1247" t="s">
        <v>21</v>
      </c>
      <c r="B29" s="1247"/>
      <c r="C29" s="1247"/>
      <c r="D29" s="32"/>
      <c r="E29" s="736"/>
      <c r="F29" s="736"/>
      <c r="G29" s="736"/>
      <c r="H29" s="736"/>
      <c r="I29" s="736"/>
      <c r="J29" s="736"/>
      <c r="K29" s="736"/>
      <c r="L29" s="736"/>
      <c r="M29" s="736"/>
      <c r="N29" s="1247" t="s">
        <v>21</v>
      </c>
      <c r="O29" s="1247"/>
      <c r="P29" s="1247"/>
      <c r="Q29" s="32"/>
      <c r="R29" s="782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D29" s="33"/>
      <c r="AE29" s="33"/>
    </row>
    <row r="30" spans="1:31" ht="18" customHeight="1">
      <c r="A30" s="34"/>
      <c r="B30" s="661" t="s">
        <v>71</v>
      </c>
      <c r="C30" s="34"/>
      <c r="D30" s="543"/>
      <c r="E30" s="736">
        <v>603724331.03108048</v>
      </c>
      <c r="F30" s="736">
        <v>586519036.63885343</v>
      </c>
      <c r="G30" s="736">
        <v>508334226.41267771</v>
      </c>
      <c r="H30" s="736">
        <v>15212071.493509991</v>
      </c>
      <c r="I30" s="736">
        <v>12729247.871981202</v>
      </c>
      <c r="J30" s="736">
        <v>299829144.30487305</v>
      </c>
      <c r="K30" s="736">
        <v>180563762.74231353</v>
      </c>
      <c r="L30" s="736">
        <v>30939707.865902737</v>
      </c>
      <c r="M30" s="736">
        <v>17031345.28324559</v>
      </c>
      <c r="N30" s="34"/>
      <c r="O30" s="34" t="s">
        <v>71</v>
      </c>
      <c r="P30" s="34"/>
      <c r="Q30" s="543"/>
      <c r="R30" s="782">
        <v>5134808.4848938463</v>
      </c>
      <c r="S30" s="740">
        <v>2061342.0728272831</v>
      </c>
      <c r="T30" s="740">
        <v>4274230.8034471031</v>
      </c>
      <c r="U30" s="740">
        <v>1182802.3664095206</v>
      </c>
      <c r="V30" s="740">
        <v>1255178.8550793955</v>
      </c>
      <c r="W30" s="740">
        <v>47245102.36027278</v>
      </c>
      <c r="X30" s="740">
        <v>27510129.809887078</v>
      </c>
      <c r="Y30" s="740">
        <v>379468.19198406336</v>
      </c>
      <c r="Z30" s="740">
        <v>19355504.358401671</v>
      </c>
      <c r="AA30" s="740">
        <v>23281225.660598934</v>
      </c>
      <c r="AB30" s="740">
        <v>6075931.2683717031</v>
      </c>
      <c r="AD30" s="33"/>
      <c r="AE30" s="33"/>
    </row>
    <row r="31" spans="1:31" ht="18" customHeight="1">
      <c r="A31" s="34"/>
      <c r="B31" s="661" t="s">
        <v>72</v>
      </c>
      <c r="C31" s="34"/>
      <c r="D31" s="543"/>
      <c r="E31" s="736">
        <v>78728864.071289569</v>
      </c>
      <c r="F31" s="736">
        <v>68425456.403015405</v>
      </c>
      <c r="G31" s="736">
        <v>61238410.307162188</v>
      </c>
      <c r="H31" s="736">
        <v>3414518.4600149584</v>
      </c>
      <c r="I31" s="736">
        <v>768674.53631140513</v>
      </c>
      <c r="J31" s="736">
        <v>31277144.423556343</v>
      </c>
      <c r="K31" s="736">
        <v>25778072.887279496</v>
      </c>
      <c r="L31" s="736">
        <v>4108932.8922494659</v>
      </c>
      <c r="M31" s="736">
        <v>759462.4613748889</v>
      </c>
      <c r="N31" s="34"/>
      <c r="O31" s="34" t="s">
        <v>72</v>
      </c>
      <c r="P31" s="34"/>
      <c r="Q31" s="543"/>
      <c r="R31" s="782">
        <v>581189.66274630907</v>
      </c>
      <c r="S31" s="740">
        <v>784190.34269440046</v>
      </c>
      <c r="T31" s="740">
        <v>1560905.0495926291</v>
      </c>
      <c r="U31" s="740">
        <v>254989.86189022774</v>
      </c>
      <c r="V31" s="740">
        <v>168195.5139510083</v>
      </c>
      <c r="W31" s="740">
        <v>3078113.2036037468</v>
      </c>
      <c r="X31" s="740">
        <v>913779.77955495182</v>
      </c>
      <c r="Y31" s="740">
        <v>35124.737108411238</v>
      </c>
      <c r="Z31" s="740">
        <v>2129208.686940385</v>
      </c>
      <c r="AA31" s="740">
        <v>11242619.070176413</v>
      </c>
      <c r="AB31" s="740">
        <v>939211.40190230659</v>
      </c>
      <c r="AD31" s="33"/>
      <c r="AE31" s="33"/>
    </row>
    <row r="32" spans="1:31" ht="18" customHeight="1">
      <c r="A32" s="34"/>
      <c r="B32" s="661" t="s">
        <v>73</v>
      </c>
      <c r="C32" s="34"/>
      <c r="D32" s="543"/>
      <c r="E32" s="736">
        <v>29906005.65461548</v>
      </c>
      <c r="F32" s="736">
        <v>23663403.844562486</v>
      </c>
      <c r="G32" s="736">
        <v>19703839.622031137</v>
      </c>
      <c r="H32" s="736">
        <v>1142096.0681893334</v>
      </c>
      <c r="I32" s="736">
        <v>272443.05543259648</v>
      </c>
      <c r="J32" s="736">
        <v>8520994.8673885074</v>
      </c>
      <c r="K32" s="736">
        <v>9768305.6310207024</v>
      </c>
      <c r="L32" s="736">
        <v>2447348.738764083</v>
      </c>
      <c r="M32" s="736">
        <v>669972.99985739833</v>
      </c>
      <c r="N32" s="34"/>
      <c r="O32" s="34" t="s">
        <v>73</v>
      </c>
      <c r="P32" s="34"/>
      <c r="Q32" s="543"/>
      <c r="R32" s="782">
        <v>292650.87534341193</v>
      </c>
      <c r="S32" s="740">
        <v>464520.79196119646</v>
      </c>
      <c r="T32" s="740">
        <v>853009.14268056641</v>
      </c>
      <c r="U32" s="740">
        <v>122331.82902662869</v>
      </c>
      <c r="V32" s="740">
        <v>44863.099894880448</v>
      </c>
      <c r="W32" s="740">
        <v>1512215.483767295</v>
      </c>
      <c r="X32" s="740">
        <v>230799.27872958983</v>
      </c>
      <c r="Y32" s="740">
        <v>10694.542634999296</v>
      </c>
      <c r="Z32" s="740">
        <v>1270721.662402706</v>
      </c>
      <c r="AA32" s="740">
        <v>6393721.1393052349</v>
      </c>
      <c r="AB32" s="740">
        <v>151119.3292522798</v>
      </c>
      <c r="AD32" s="33"/>
      <c r="AE32" s="33"/>
    </row>
    <row r="33" spans="1:31" ht="18" customHeight="1">
      <c r="A33" s="34"/>
      <c r="B33" s="661" t="s">
        <v>318</v>
      </c>
      <c r="C33" s="34"/>
      <c r="D33" s="543"/>
      <c r="E33" s="736">
        <v>6791868.042997078</v>
      </c>
      <c r="F33" s="736">
        <v>3524546.6017564475</v>
      </c>
      <c r="G33" s="736">
        <v>2843886.3018737328</v>
      </c>
      <c r="H33" s="736">
        <v>257155.02793430194</v>
      </c>
      <c r="I33" s="808">
        <v>4653.8687367048778</v>
      </c>
      <c r="J33" s="736">
        <v>382772.10733801249</v>
      </c>
      <c r="K33" s="736">
        <v>2199305.2978647118</v>
      </c>
      <c r="L33" s="736">
        <v>585713.41447464016</v>
      </c>
      <c r="M33" s="736">
        <v>63983.024378668648</v>
      </c>
      <c r="N33" s="34"/>
      <c r="O33" s="661" t="s">
        <v>318</v>
      </c>
      <c r="P33" s="34"/>
      <c r="Q33" s="543"/>
      <c r="R33" s="782">
        <v>52778.825519812905</v>
      </c>
      <c r="S33" s="740">
        <v>182674.3221372721</v>
      </c>
      <c r="T33" s="740">
        <v>233724.97362894253</v>
      </c>
      <c r="U33" s="740">
        <v>52515.410246319007</v>
      </c>
      <c r="V33" s="740">
        <v>36.858563624690674</v>
      </c>
      <c r="W33" s="740">
        <v>94946.88540807378</v>
      </c>
      <c r="X33" s="740">
        <v>0</v>
      </c>
      <c r="Y33" s="740">
        <v>964.63977747869728</v>
      </c>
      <c r="Z33" s="740">
        <v>93982.245630595076</v>
      </c>
      <c r="AA33" s="740">
        <v>3267321.4412406306</v>
      </c>
      <c r="AB33" s="740">
        <v>0</v>
      </c>
      <c r="AD33" s="33"/>
      <c r="AE33" s="33"/>
    </row>
    <row r="34" spans="1:31" ht="13.5" customHeight="1">
      <c r="A34" s="34"/>
      <c r="B34" s="661" t="s">
        <v>317</v>
      </c>
      <c r="C34" s="34"/>
      <c r="D34" s="543"/>
      <c r="E34" s="736">
        <v>409558242.68257755</v>
      </c>
      <c r="F34" s="736">
        <v>386978604.16229117</v>
      </c>
      <c r="G34" s="736">
        <v>303289136.3293556</v>
      </c>
      <c r="H34" s="736">
        <v>6533572.8377088308</v>
      </c>
      <c r="I34" s="736">
        <v>5790086.0906921243</v>
      </c>
      <c r="J34" s="736">
        <v>175207529.86873507</v>
      </c>
      <c r="K34" s="736">
        <v>115757947.53221957</v>
      </c>
      <c r="L34" s="736">
        <v>39562358.713603817</v>
      </c>
      <c r="M34" s="736">
        <v>15196726.128878282</v>
      </c>
      <c r="N34" s="34"/>
      <c r="O34" s="661" t="s">
        <v>317</v>
      </c>
      <c r="P34" s="34"/>
      <c r="Q34" s="543"/>
      <c r="R34" s="782">
        <v>8745590.9140811451</v>
      </c>
      <c r="S34" s="740">
        <v>1205717.2291169451</v>
      </c>
      <c r="T34" s="740">
        <v>10828768.651551312</v>
      </c>
      <c r="U34" s="740">
        <v>2387978.0262529831</v>
      </c>
      <c r="V34" s="740">
        <v>1197577.7637231504</v>
      </c>
      <c r="W34" s="740">
        <v>44127109.11933174</v>
      </c>
      <c r="X34" s="740">
        <v>28559670.391408116</v>
      </c>
      <c r="Y34" s="740">
        <v>363166.21479713602</v>
      </c>
      <c r="Z34" s="740">
        <v>15204272.513126493</v>
      </c>
      <c r="AA34" s="740">
        <v>28574287</v>
      </c>
      <c r="AB34" s="740">
        <v>5994648.4797136039</v>
      </c>
      <c r="AD34" s="33"/>
      <c r="AE34" s="33"/>
    </row>
    <row r="35" spans="1:31" ht="18" customHeight="1">
      <c r="A35" s="1247" t="s">
        <v>22</v>
      </c>
      <c r="B35" s="1247"/>
      <c r="C35" s="1247"/>
      <c r="D35" s="32"/>
      <c r="E35" s="736"/>
      <c r="F35" s="736"/>
      <c r="G35" s="736"/>
      <c r="H35" s="736"/>
      <c r="I35" s="736"/>
      <c r="J35" s="736"/>
      <c r="K35" s="736"/>
      <c r="L35" s="736"/>
      <c r="M35" s="736"/>
      <c r="N35" s="1247" t="s">
        <v>22</v>
      </c>
      <c r="O35" s="1247"/>
      <c r="P35" s="1247"/>
      <c r="Q35" s="32"/>
      <c r="R35" s="782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  <c r="AD35" s="33"/>
      <c r="AE35" s="33"/>
    </row>
    <row r="36" spans="1:31" ht="18" customHeight="1">
      <c r="A36" s="1049" t="s">
        <v>59</v>
      </c>
      <c r="B36" s="1049"/>
      <c r="C36" s="35"/>
      <c r="D36" s="32"/>
      <c r="E36" s="736">
        <v>126379573.2277395</v>
      </c>
      <c r="F36" s="736">
        <v>118775208.12339461</v>
      </c>
      <c r="G36" s="736">
        <v>101798504.72943263</v>
      </c>
      <c r="H36" s="736">
        <v>3358628.4036543542</v>
      </c>
      <c r="I36" s="736">
        <v>2346697.5885946201</v>
      </c>
      <c r="J36" s="736">
        <v>57987179.795993827</v>
      </c>
      <c r="K36" s="736">
        <v>38105998.941189855</v>
      </c>
      <c r="L36" s="736">
        <v>7444239.9054268692</v>
      </c>
      <c r="M36" s="736">
        <v>3463130.7765269079</v>
      </c>
      <c r="N36" s="1049" t="s">
        <v>59</v>
      </c>
      <c r="O36" s="1049"/>
      <c r="P36" s="35"/>
      <c r="Q36" s="32"/>
      <c r="R36" s="782">
        <v>1231431.743105164</v>
      </c>
      <c r="S36" s="740">
        <v>654521.15308561828</v>
      </c>
      <c r="T36" s="740">
        <v>1496733.7410950237</v>
      </c>
      <c r="U36" s="740">
        <v>336605.87665870576</v>
      </c>
      <c r="V36" s="740">
        <v>261816.61495544683</v>
      </c>
      <c r="W36" s="740">
        <v>9532463.4885351527</v>
      </c>
      <c r="X36" s="740">
        <v>5324446.5978655117</v>
      </c>
      <c r="Y36" s="740">
        <v>77392.314639076591</v>
      </c>
      <c r="Z36" s="740">
        <v>4130624.576030578</v>
      </c>
      <c r="AA36" s="740">
        <v>8859749.4885811117</v>
      </c>
      <c r="AB36" s="740">
        <v>1255384.3842361923</v>
      </c>
      <c r="AD36" s="33"/>
      <c r="AE36" s="33"/>
    </row>
    <row r="37" spans="1:31" ht="18" customHeight="1">
      <c r="A37" s="7"/>
      <c r="B37" s="661" t="s">
        <v>23</v>
      </c>
      <c r="C37" s="36"/>
      <c r="D37" s="32"/>
      <c r="E37" s="736">
        <v>240058327.19252491</v>
      </c>
      <c r="F37" s="736">
        <v>227039182.86190286</v>
      </c>
      <c r="G37" s="736">
        <v>194615523.73860586</v>
      </c>
      <c r="H37" s="736">
        <v>6393127.5322414925</v>
      </c>
      <c r="I37" s="736">
        <v>6098754.0095100692</v>
      </c>
      <c r="J37" s="736">
        <v>107758198.97928581</v>
      </c>
      <c r="K37" s="736">
        <v>74365443.217568249</v>
      </c>
      <c r="L37" s="736">
        <v>13067276.268316511</v>
      </c>
      <c r="M37" s="736">
        <v>7102584.8747275304</v>
      </c>
      <c r="N37" s="7"/>
      <c r="O37" s="661" t="s">
        <v>23</v>
      </c>
      <c r="P37" s="36"/>
      <c r="Q37" s="32"/>
      <c r="R37" s="782">
        <v>2202646.4790856857</v>
      </c>
      <c r="S37" s="740">
        <v>708463.83565141179</v>
      </c>
      <c r="T37" s="740">
        <v>2007261.2885185438</v>
      </c>
      <c r="U37" s="740">
        <v>480234.78931149968</v>
      </c>
      <c r="V37" s="740">
        <v>566085.00102182326</v>
      </c>
      <c r="W37" s="740">
        <v>19356382.854980499</v>
      </c>
      <c r="X37" s="740">
        <v>11188353.771729494</v>
      </c>
      <c r="Y37" s="740">
        <v>95248.526074945796</v>
      </c>
      <c r="Z37" s="740">
        <v>8072780.5571760582</v>
      </c>
      <c r="AA37" s="740">
        <v>15784511.790039653</v>
      </c>
      <c r="AB37" s="740">
        <v>2765367.4594174279</v>
      </c>
      <c r="AD37" s="33"/>
      <c r="AE37" s="33"/>
    </row>
    <row r="38" spans="1:31" ht="18" customHeight="1">
      <c r="A38" s="121"/>
      <c r="B38" s="121" t="s">
        <v>1150</v>
      </c>
      <c r="C38" s="542"/>
      <c r="D38" s="543"/>
      <c r="E38" s="736">
        <v>158473681.6296058</v>
      </c>
      <c r="F38" s="736">
        <v>145219772.64839217</v>
      </c>
      <c r="G38" s="736">
        <v>126302100.24055786</v>
      </c>
      <c r="H38" s="736">
        <v>4683238.8564536432</v>
      </c>
      <c r="I38" s="736">
        <v>3555699.3839512882</v>
      </c>
      <c r="J38" s="736">
        <v>70966093.516320437</v>
      </c>
      <c r="K38" s="736">
        <v>47097068.483832546</v>
      </c>
      <c r="L38" s="736">
        <v>9264864.8186727203</v>
      </c>
      <c r="M38" s="736">
        <v>4953166.4382000538</v>
      </c>
      <c r="N38" s="121"/>
      <c r="O38" s="121" t="s">
        <v>1150</v>
      </c>
      <c r="P38" s="542"/>
      <c r="Q38" s="543"/>
      <c r="R38" s="782">
        <v>1245910.5663852869</v>
      </c>
      <c r="S38" s="740">
        <v>621538.93309078773</v>
      </c>
      <c r="T38" s="740">
        <v>1502727.8553098505</v>
      </c>
      <c r="U38" s="740">
        <v>414189.36570638517</v>
      </c>
      <c r="V38" s="740">
        <v>527331.65998035565</v>
      </c>
      <c r="W38" s="740">
        <v>9652807.5891615376</v>
      </c>
      <c r="X38" s="740">
        <v>3151077.5273472206</v>
      </c>
      <c r="Y38" s="740">
        <v>57989.64562797753</v>
      </c>
      <c r="Z38" s="740">
        <v>6443740.416186342</v>
      </c>
      <c r="AA38" s="740">
        <v>15024336.338126456</v>
      </c>
      <c r="AB38" s="740">
        <v>1770427.3569128038</v>
      </c>
      <c r="AD38" s="33"/>
      <c r="AE38" s="33"/>
    </row>
    <row r="39" spans="1:31" ht="18" customHeight="1">
      <c r="A39" s="121"/>
      <c r="B39" s="121" t="s">
        <v>1151</v>
      </c>
      <c r="C39" s="542"/>
      <c r="D39" s="543"/>
      <c r="E39" s="736">
        <v>727851676.52622092</v>
      </c>
      <c r="F39" s="736">
        <v>697929649.61322784</v>
      </c>
      <c r="G39" s="736">
        <v>588416040.79505622</v>
      </c>
      <c r="H39" s="736">
        <v>15568330.269952256</v>
      </c>
      <c r="I39" s="736">
        <v>19774706.986835089</v>
      </c>
      <c r="J39" s="736">
        <v>327650138.12931627</v>
      </c>
      <c r="K39" s="736">
        <v>225422865.40895259</v>
      </c>
      <c r="L39" s="736">
        <v>39072220.637782879</v>
      </c>
      <c r="M39" s="736">
        <v>22379411.120309073</v>
      </c>
      <c r="N39" s="121"/>
      <c r="O39" s="121" t="s">
        <v>1151</v>
      </c>
      <c r="P39" s="542"/>
      <c r="Q39" s="543"/>
      <c r="R39" s="782">
        <v>7201152.8284136327</v>
      </c>
      <c r="S39" s="740">
        <v>1230789.971389133</v>
      </c>
      <c r="T39" s="740">
        <v>5387678.7476483742</v>
      </c>
      <c r="U39" s="740">
        <v>1051477.6945023614</v>
      </c>
      <c r="V39" s="740">
        <v>1821710.2755203068</v>
      </c>
      <c r="W39" s="740">
        <v>70441388.1803886</v>
      </c>
      <c r="X39" s="740">
        <v>47185849.658022493</v>
      </c>
      <c r="Y39" s="740">
        <v>148118.67423788819</v>
      </c>
      <c r="Z39" s="740">
        <v>23107419.848128214</v>
      </c>
      <c r="AA39" s="740">
        <v>39738317.337552764</v>
      </c>
      <c r="AB39" s="740">
        <v>9816290.4245597497</v>
      </c>
      <c r="AD39" s="33"/>
      <c r="AE39" s="33"/>
    </row>
    <row r="40" spans="1:31" ht="18" customHeight="1">
      <c r="A40" s="121"/>
      <c r="B40" s="121" t="s">
        <v>1152</v>
      </c>
      <c r="C40" s="542"/>
      <c r="D40" s="543"/>
      <c r="E40" s="736">
        <v>107920211.47166216</v>
      </c>
      <c r="F40" s="736">
        <v>100590770.26559749</v>
      </c>
      <c r="G40" s="736">
        <v>91215649.733702481</v>
      </c>
      <c r="H40" s="736">
        <v>5090138.531818524</v>
      </c>
      <c r="I40" s="736">
        <v>1926512.4069652311</v>
      </c>
      <c r="J40" s="736">
        <v>49053852.33481314</v>
      </c>
      <c r="K40" s="736">
        <v>35145146.460105658</v>
      </c>
      <c r="L40" s="736">
        <v>5566501.2340923119</v>
      </c>
      <c r="M40" s="736">
        <v>2603286.8516236111</v>
      </c>
      <c r="N40" s="121"/>
      <c r="O40" s="121" t="s">
        <v>1152</v>
      </c>
      <c r="P40" s="542"/>
      <c r="Q40" s="543"/>
      <c r="R40" s="782">
        <v>1045677.460632219</v>
      </c>
      <c r="S40" s="740">
        <v>572721.66898726823</v>
      </c>
      <c r="T40" s="740">
        <v>1012927.8862760026</v>
      </c>
      <c r="U40" s="740">
        <v>224721.2795314402</v>
      </c>
      <c r="V40" s="740">
        <v>107166.08704177145</v>
      </c>
      <c r="W40" s="740">
        <v>3808619.297802614</v>
      </c>
      <c r="X40" s="740">
        <v>1066748.9463338121</v>
      </c>
      <c r="Y40" s="740">
        <v>179098.20884671743</v>
      </c>
      <c r="Z40" s="740">
        <v>2562772.1426220862</v>
      </c>
      <c r="AA40" s="740">
        <v>7995940.7754891897</v>
      </c>
      <c r="AB40" s="740">
        <v>666499.56942446204</v>
      </c>
      <c r="AD40" s="33"/>
      <c r="AE40" s="33"/>
    </row>
    <row r="41" spans="1:31" ht="18" customHeight="1">
      <c r="A41" s="121"/>
      <c r="B41" s="121" t="s">
        <v>1153</v>
      </c>
      <c r="C41" s="542"/>
      <c r="D41" s="543"/>
      <c r="E41" s="736">
        <v>63420415.517256618</v>
      </c>
      <c r="F41" s="736">
        <v>59163611.164688915</v>
      </c>
      <c r="G41" s="736">
        <v>51743066.640154578</v>
      </c>
      <c r="H41" s="736">
        <v>2104853.0956759783</v>
      </c>
      <c r="I41" s="736">
        <v>1926513.6592093618</v>
      </c>
      <c r="J41" s="736">
        <v>27289010.915939193</v>
      </c>
      <c r="K41" s="736">
        <v>20422688.969330009</v>
      </c>
      <c r="L41" s="736">
        <v>3435993.0727642803</v>
      </c>
      <c r="M41" s="736">
        <v>1434042.9478096187</v>
      </c>
      <c r="N41" s="121"/>
      <c r="O41" s="121" t="s">
        <v>1153</v>
      </c>
      <c r="P41" s="542"/>
      <c r="Q41" s="543"/>
      <c r="R41" s="782">
        <v>343736.65305669804</v>
      </c>
      <c r="S41" s="740">
        <v>513046.57032672543</v>
      </c>
      <c r="T41" s="740">
        <v>787103.23530803784</v>
      </c>
      <c r="U41" s="740">
        <v>337850.91133955342</v>
      </c>
      <c r="V41" s="740">
        <v>20212.754923646629</v>
      </c>
      <c r="W41" s="740">
        <v>3984551.4517700789</v>
      </c>
      <c r="X41" s="740">
        <v>992985.8084847565</v>
      </c>
      <c r="Y41" s="740">
        <v>12901.633005457456</v>
      </c>
      <c r="Z41" s="740">
        <v>2978664.0102798655</v>
      </c>
      <c r="AA41" s="740">
        <v>4431640.2543321336</v>
      </c>
      <c r="AB41" s="740">
        <v>174835.90176443948</v>
      </c>
      <c r="AD41" s="33"/>
      <c r="AE41" s="33"/>
    </row>
    <row r="42" spans="1:31" ht="18" customHeight="1">
      <c r="A42" s="121"/>
      <c r="B42" s="661" t="s">
        <v>25</v>
      </c>
      <c r="C42" s="542"/>
      <c r="D42" s="543"/>
      <c r="E42" s="736">
        <v>60840681.147487924</v>
      </c>
      <c r="F42" s="736">
        <v>55433724.384291604</v>
      </c>
      <c r="G42" s="736">
        <v>47116194.696652398</v>
      </c>
      <c r="H42" s="736">
        <v>1269583.8714397058</v>
      </c>
      <c r="I42" s="736">
        <v>908557.51175097912</v>
      </c>
      <c r="J42" s="736">
        <v>22907298.74177216</v>
      </c>
      <c r="K42" s="736">
        <v>22030754.571689609</v>
      </c>
      <c r="L42" s="736">
        <v>4437951.9289524611</v>
      </c>
      <c r="M42" s="736">
        <v>1773711.6973844743</v>
      </c>
      <c r="N42" s="121"/>
      <c r="O42" s="661" t="s">
        <v>25</v>
      </c>
      <c r="P42" s="542"/>
      <c r="Q42" s="543"/>
      <c r="R42" s="782">
        <v>768350.30541035242</v>
      </c>
      <c r="S42" s="740">
        <v>503318.1135242139</v>
      </c>
      <c r="T42" s="740">
        <v>1000237.1503981062</v>
      </c>
      <c r="U42" s="740">
        <v>305002.6970508435</v>
      </c>
      <c r="V42" s="740">
        <v>87331.965184473098</v>
      </c>
      <c r="W42" s="740">
        <v>3879577.7586866873</v>
      </c>
      <c r="X42" s="740">
        <v>1752623.5649011445</v>
      </c>
      <c r="Y42" s="740">
        <v>136475.33319895837</v>
      </c>
      <c r="Z42" s="740">
        <v>1990478.8605865822</v>
      </c>
      <c r="AA42" s="740">
        <v>6019083.9904896114</v>
      </c>
      <c r="AB42" s="740">
        <v>612127.22729324992</v>
      </c>
      <c r="AD42" s="33"/>
      <c r="AE42" s="33"/>
    </row>
    <row r="43" spans="1:31" ht="18" customHeight="1">
      <c r="A43" s="121"/>
      <c r="B43" s="121" t="s">
        <v>1136</v>
      </c>
      <c r="C43" s="542"/>
      <c r="D43" s="543"/>
      <c r="E43" s="736">
        <v>93998377.182922497</v>
      </c>
      <c r="F43" s="736">
        <v>86536521.871387169</v>
      </c>
      <c r="G43" s="736">
        <v>73729962.020759001</v>
      </c>
      <c r="H43" s="736">
        <v>1348514.6895788123</v>
      </c>
      <c r="I43" s="736">
        <v>1294637.0044399276</v>
      </c>
      <c r="J43" s="736">
        <v>35778758.348992378</v>
      </c>
      <c r="K43" s="736">
        <v>35308051.977747865</v>
      </c>
      <c r="L43" s="736">
        <v>6493393.0282524712</v>
      </c>
      <c r="M43" s="736">
        <v>2934890.8916115472</v>
      </c>
      <c r="N43" s="121"/>
      <c r="O43" s="121" t="s">
        <v>1136</v>
      </c>
      <c r="P43" s="542"/>
      <c r="Q43" s="543"/>
      <c r="R43" s="782">
        <v>1281888.4948622256</v>
      </c>
      <c r="S43" s="740">
        <v>581677.67504006322</v>
      </c>
      <c r="T43" s="740">
        <v>1066531.1731257688</v>
      </c>
      <c r="U43" s="740">
        <v>455150.61925525888</v>
      </c>
      <c r="V43" s="740">
        <v>173254.17435760924</v>
      </c>
      <c r="W43" s="740">
        <v>6313166.8223757055</v>
      </c>
      <c r="X43" s="740">
        <v>3356120.3701309683</v>
      </c>
      <c r="Y43" s="740">
        <v>273027.19382921082</v>
      </c>
      <c r="Z43" s="740">
        <v>2684019.2584155276</v>
      </c>
      <c r="AA43" s="740">
        <v>8641317.980731681</v>
      </c>
      <c r="AB43" s="740">
        <v>1179462.6691963666</v>
      </c>
      <c r="AD43" s="33"/>
      <c r="AE43" s="33"/>
    </row>
    <row r="44" spans="1:31" ht="18" customHeight="1">
      <c r="A44" s="121"/>
      <c r="B44" s="121" t="s">
        <v>1137</v>
      </c>
      <c r="C44" s="542"/>
      <c r="D44" s="543"/>
      <c r="E44" s="736">
        <v>29746626.412724733</v>
      </c>
      <c r="F44" s="736">
        <v>26266677.119171463</v>
      </c>
      <c r="G44" s="736">
        <v>22158793.042759851</v>
      </c>
      <c r="H44" s="736">
        <v>1195565.4843703997</v>
      </c>
      <c r="I44" s="736">
        <v>546506.51566214615</v>
      </c>
      <c r="J44" s="736">
        <v>10836922.406954085</v>
      </c>
      <c r="K44" s="736">
        <v>9579798.6357732266</v>
      </c>
      <c r="L44" s="736">
        <v>2510435.6751869461</v>
      </c>
      <c r="M44" s="736">
        <v>684801.01482137432</v>
      </c>
      <c r="N44" s="121"/>
      <c r="O44" s="121" t="s">
        <v>1137</v>
      </c>
      <c r="P44" s="542"/>
      <c r="Q44" s="543"/>
      <c r="R44" s="782">
        <v>286773.28165866359</v>
      </c>
      <c r="S44" s="740">
        <v>429835.42968025547</v>
      </c>
      <c r="T44" s="740">
        <v>938069.08030424837</v>
      </c>
      <c r="U44" s="740">
        <v>164199.55722032615</v>
      </c>
      <c r="V44" s="740">
        <v>6757.3115020781061</v>
      </c>
      <c r="W44" s="740">
        <v>1597448.4012246567</v>
      </c>
      <c r="X44" s="740">
        <v>248923.86949555806</v>
      </c>
      <c r="Y44" s="740">
        <v>8422.0744914382467</v>
      </c>
      <c r="Z44" s="740">
        <v>1340102.4572376602</v>
      </c>
      <c r="AA44" s="740">
        <v>3560050.4336101189</v>
      </c>
      <c r="AB44" s="740">
        <v>80101.140056837961</v>
      </c>
      <c r="AD44" s="33"/>
      <c r="AE44" s="33"/>
    </row>
    <row r="45" spans="1:31" ht="18" customHeight="1">
      <c r="A45" s="121"/>
      <c r="B45" s="661" t="s">
        <v>26</v>
      </c>
      <c r="C45" s="542"/>
      <c r="D45" s="543"/>
      <c r="E45" s="736">
        <v>88308265.30111897</v>
      </c>
      <c r="F45" s="736">
        <v>83261167.315380484</v>
      </c>
      <c r="G45" s="736">
        <v>71831339.53976965</v>
      </c>
      <c r="H45" s="736">
        <v>2594224.5584287192</v>
      </c>
      <c r="I45" s="736">
        <v>226240.76609933531</v>
      </c>
      <c r="J45" s="736">
        <v>47953573.170608312</v>
      </c>
      <c r="K45" s="736">
        <v>21057301.044633269</v>
      </c>
      <c r="L45" s="736">
        <v>5252281.7685070224</v>
      </c>
      <c r="M45" s="736">
        <v>1729943.7548732907</v>
      </c>
      <c r="N45" s="121"/>
      <c r="O45" s="661" t="s">
        <v>26</v>
      </c>
      <c r="P45" s="542"/>
      <c r="Q45" s="543"/>
      <c r="R45" s="782">
        <v>846038.24513078015</v>
      </c>
      <c r="S45" s="740">
        <v>780172.90851723135</v>
      </c>
      <c r="T45" s="740">
        <v>1508536.7658684459</v>
      </c>
      <c r="U45" s="740">
        <v>230859.56924822711</v>
      </c>
      <c r="V45" s="740">
        <v>156730.52486904259</v>
      </c>
      <c r="W45" s="740">
        <v>6177546.0071038743</v>
      </c>
      <c r="X45" s="740">
        <v>3538283.3396457671</v>
      </c>
      <c r="Y45" s="740">
        <v>11852.234005376946</v>
      </c>
      <c r="Z45" s="740">
        <v>2627410.4334527254</v>
      </c>
      <c r="AA45" s="740">
        <v>5556291.9077178976</v>
      </c>
      <c r="AB45" s="740">
        <v>509193.92197941698</v>
      </c>
      <c r="AD45" s="33"/>
      <c r="AE45" s="33"/>
    </row>
    <row r="46" spans="1:31" ht="18" customHeight="1">
      <c r="A46" s="121"/>
      <c r="B46" s="121" t="s">
        <v>1138</v>
      </c>
      <c r="C46" s="35"/>
      <c r="D46" s="32"/>
      <c r="E46" s="736">
        <v>67768679.033774704</v>
      </c>
      <c r="F46" s="736">
        <v>63772394.494178154</v>
      </c>
      <c r="G46" s="736">
        <v>56485530.879838094</v>
      </c>
      <c r="H46" s="736">
        <v>2180340.6872057351</v>
      </c>
      <c r="I46" s="736">
        <v>247303.11943847526</v>
      </c>
      <c r="J46" s="736">
        <v>35664680.230839126</v>
      </c>
      <c r="K46" s="736">
        <v>18393206.842354726</v>
      </c>
      <c r="L46" s="736">
        <v>4211104.4211932868</v>
      </c>
      <c r="M46" s="736">
        <v>1700606.5040477347</v>
      </c>
      <c r="N46" s="121"/>
      <c r="O46" s="121" t="s">
        <v>1138</v>
      </c>
      <c r="P46" s="35"/>
      <c r="Q46" s="32"/>
      <c r="R46" s="782">
        <v>595344.17599785875</v>
      </c>
      <c r="S46" s="740">
        <v>458183.4721684003</v>
      </c>
      <c r="T46" s="740">
        <v>1255437.7566803563</v>
      </c>
      <c r="U46" s="740">
        <v>194427.03455696738</v>
      </c>
      <c r="V46" s="740">
        <v>7105.4777419703069</v>
      </c>
      <c r="W46" s="740">
        <v>3075759.1931468346</v>
      </c>
      <c r="X46" s="740">
        <v>1276368.8645099383</v>
      </c>
      <c r="Y46" s="740">
        <v>26649.923170235994</v>
      </c>
      <c r="Z46" s="740">
        <v>1772740.4054666602</v>
      </c>
      <c r="AA46" s="740">
        <v>4189123.0162214912</v>
      </c>
      <c r="AB46" s="740">
        <v>192838.47662496573</v>
      </c>
      <c r="AD46" s="33"/>
      <c r="AE46" s="33"/>
    </row>
    <row r="47" spans="1:31" ht="18" customHeight="1">
      <c r="A47" s="121"/>
      <c r="B47" s="121" t="s">
        <v>1139</v>
      </c>
      <c r="C47" s="35"/>
      <c r="D47" s="32"/>
      <c r="E47" s="736">
        <v>144771674.29780549</v>
      </c>
      <c r="F47" s="736">
        <v>136788288.39449492</v>
      </c>
      <c r="G47" s="736">
        <v>118022095.43710472</v>
      </c>
      <c r="H47" s="736">
        <v>2498524.7229717346</v>
      </c>
      <c r="I47" s="736">
        <v>179895.04293527521</v>
      </c>
      <c r="J47" s="736">
        <v>84167164.928416669</v>
      </c>
      <c r="K47" s="736">
        <v>31176510.742781039</v>
      </c>
      <c r="L47" s="736">
        <v>8002391.0204423126</v>
      </c>
      <c r="M47" s="736">
        <v>2452371.17722181</v>
      </c>
      <c r="N47" s="121"/>
      <c r="O47" s="121" t="s">
        <v>1139</v>
      </c>
      <c r="P47" s="35"/>
      <c r="Q47" s="32"/>
      <c r="R47" s="782">
        <v>1336705.4904361467</v>
      </c>
      <c r="S47" s="740">
        <v>1355069.3635602391</v>
      </c>
      <c r="T47" s="740">
        <v>2241376.2403824897</v>
      </c>
      <c r="U47" s="740">
        <v>298354.72981098708</v>
      </c>
      <c r="V47" s="740">
        <v>318514.01903064351</v>
      </c>
      <c r="W47" s="740">
        <v>10763801.936947914</v>
      </c>
      <c r="X47" s="740">
        <v>6239650.9052778948</v>
      </c>
      <c r="Y47" s="740">
        <v>10376.701310334316</v>
      </c>
      <c r="Z47" s="740">
        <v>4513774.3303596815</v>
      </c>
      <c r="AA47" s="740">
        <v>8644910.6340295151</v>
      </c>
      <c r="AB47" s="740">
        <v>661524.73071897367</v>
      </c>
      <c r="AD47" s="33"/>
      <c r="AE47" s="33"/>
    </row>
    <row r="48" spans="1:31" ht="18" customHeight="1">
      <c r="A48" s="121"/>
      <c r="B48" s="121" t="s">
        <v>1140</v>
      </c>
      <c r="C48" s="35"/>
      <c r="D48" s="32"/>
      <c r="E48" s="736">
        <v>39352092.074534677</v>
      </c>
      <c r="F48" s="736">
        <v>36865655.927028917</v>
      </c>
      <c r="G48" s="736">
        <v>30538710.374727223</v>
      </c>
      <c r="H48" s="736">
        <v>3060103.0489930492</v>
      </c>
      <c r="I48" s="736">
        <v>262837.55459178309</v>
      </c>
      <c r="J48" s="736">
        <v>15800085.848851869</v>
      </c>
      <c r="K48" s="736">
        <v>11415683.922290521</v>
      </c>
      <c r="L48" s="736">
        <v>2902616.6158641656</v>
      </c>
      <c r="M48" s="736">
        <v>904342.49929024209</v>
      </c>
      <c r="N48" s="121"/>
      <c r="O48" s="121" t="s">
        <v>1140</v>
      </c>
      <c r="P48" s="35"/>
      <c r="Q48" s="32"/>
      <c r="R48" s="782">
        <v>482226.25126751943</v>
      </c>
      <c r="S48" s="740">
        <v>378024.64437080856</v>
      </c>
      <c r="T48" s="740">
        <v>861626.50759778952</v>
      </c>
      <c r="U48" s="740">
        <v>182476.35441165711</v>
      </c>
      <c r="V48" s="740">
        <v>93920.35892615006</v>
      </c>
      <c r="W48" s="740">
        <v>3424328.936437509</v>
      </c>
      <c r="X48" s="740">
        <v>2287746.7208967833</v>
      </c>
      <c r="Y48" s="740">
        <v>961.7715544433338</v>
      </c>
      <c r="Z48" s="740">
        <v>1135620.4439862829</v>
      </c>
      <c r="AA48" s="740">
        <v>3086232.3606947483</v>
      </c>
      <c r="AB48" s="740">
        <v>599796.21318897395</v>
      </c>
      <c r="AD48" s="33"/>
      <c r="AE48" s="33"/>
    </row>
    <row r="49" spans="1:31" ht="18" customHeight="1">
      <c r="A49" s="121"/>
      <c r="B49" s="661" t="s">
        <v>28</v>
      </c>
      <c r="C49" s="35"/>
      <c r="D49" s="32"/>
      <c r="E49" s="736">
        <v>23018708.381173287</v>
      </c>
      <c r="F49" s="736">
        <v>21247733.027809761</v>
      </c>
      <c r="G49" s="736">
        <v>17423472.675194457</v>
      </c>
      <c r="H49" s="736">
        <v>1072409.8991216619</v>
      </c>
      <c r="I49" s="808">
        <v>36749.299501239955</v>
      </c>
      <c r="J49" s="736">
        <v>9334599.8465059157</v>
      </c>
      <c r="K49" s="736">
        <v>6979713.6300656488</v>
      </c>
      <c r="L49" s="736">
        <v>2871534.9744675816</v>
      </c>
      <c r="M49" s="736">
        <v>951211.21038922702</v>
      </c>
      <c r="N49" s="121"/>
      <c r="O49" s="661" t="s">
        <v>28</v>
      </c>
      <c r="P49" s="35"/>
      <c r="Q49" s="32"/>
      <c r="R49" s="782">
        <v>137757.37057499334</v>
      </c>
      <c r="S49" s="740">
        <v>419042.98662070016</v>
      </c>
      <c r="T49" s="740">
        <v>1101496.7424220645</v>
      </c>
      <c r="U49" s="740">
        <v>262026.66446059736</v>
      </c>
      <c r="V49" s="740">
        <v>0</v>
      </c>
      <c r="W49" s="740">
        <v>952725.37814770325</v>
      </c>
      <c r="X49" s="740">
        <v>26379.265475531236</v>
      </c>
      <c r="Y49" s="740">
        <v>17002.068731025938</v>
      </c>
      <c r="Z49" s="740">
        <v>909344.04394114611</v>
      </c>
      <c r="AA49" s="740">
        <v>1802443.0109488321</v>
      </c>
      <c r="AB49" s="740">
        <v>31467.65758529766</v>
      </c>
      <c r="AD49" s="33"/>
      <c r="AE49" s="33"/>
    </row>
    <row r="50" spans="1:31" ht="18" customHeight="1">
      <c r="A50" s="1049" t="s">
        <v>29</v>
      </c>
      <c r="B50" s="1049"/>
      <c r="C50" s="35"/>
      <c r="D50" s="32"/>
      <c r="E50" s="736">
        <v>24970323.369412217</v>
      </c>
      <c r="F50" s="736">
        <v>20123239.398235653</v>
      </c>
      <c r="G50" s="736">
        <v>17539672.417842843</v>
      </c>
      <c r="H50" s="736">
        <v>704566.42531853623</v>
      </c>
      <c r="I50" s="736">
        <v>0</v>
      </c>
      <c r="J50" s="736">
        <v>7772123.0549719566</v>
      </c>
      <c r="K50" s="736">
        <v>9062982.9375523515</v>
      </c>
      <c r="L50" s="736">
        <v>932919.14707101614</v>
      </c>
      <c r="M50" s="736">
        <v>100276.54762101054</v>
      </c>
      <c r="N50" s="1049" t="s">
        <v>29</v>
      </c>
      <c r="O50" s="1049"/>
      <c r="P50" s="35"/>
      <c r="Q50" s="32"/>
      <c r="R50" s="782">
        <v>37992.880174149424</v>
      </c>
      <c r="S50" s="740">
        <v>372740.77941291628</v>
      </c>
      <c r="T50" s="740">
        <v>312133.15172235074</v>
      </c>
      <c r="U50" s="740">
        <v>105975.52004360562</v>
      </c>
      <c r="V50" s="740">
        <v>3800.2680969834523</v>
      </c>
      <c r="W50" s="740">
        <v>1650647.8333217944</v>
      </c>
      <c r="X50" s="740">
        <v>1460.2761395902912</v>
      </c>
      <c r="Y50" s="740">
        <v>0</v>
      </c>
      <c r="Z50" s="740">
        <v>1649187.557182204</v>
      </c>
      <c r="AA50" s="740">
        <v>4912247.9122033706</v>
      </c>
      <c r="AB50" s="740">
        <v>65163.941026803768</v>
      </c>
      <c r="AD50" s="33"/>
      <c r="AE50" s="33"/>
    </row>
    <row r="51" spans="1:31" ht="18" customHeight="1">
      <c r="A51" s="1045" t="s">
        <v>152</v>
      </c>
      <c r="B51" s="1045"/>
      <c r="C51" s="1045"/>
      <c r="D51" s="543"/>
      <c r="E51" s="736"/>
      <c r="F51" s="736"/>
      <c r="G51" s="736"/>
      <c r="H51" s="736"/>
      <c r="I51" s="736"/>
      <c r="J51" s="736"/>
      <c r="K51" s="736"/>
      <c r="L51" s="736"/>
      <c r="M51" s="736"/>
      <c r="N51" s="1045" t="s">
        <v>152</v>
      </c>
      <c r="O51" s="1045"/>
      <c r="P51" s="1045"/>
      <c r="Q51" s="543"/>
      <c r="R51" s="782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  <c r="AD51" s="33"/>
      <c r="AE51" s="33"/>
    </row>
    <row r="52" spans="1:31" ht="18" customHeight="1">
      <c r="A52" s="1049" t="s">
        <v>30</v>
      </c>
      <c r="B52" s="1049" t="s">
        <v>30</v>
      </c>
      <c r="C52" s="647"/>
      <c r="D52" s="543"/>
      <c r="E52" s="736">
        <v>165367669.51524913</v>
      </c>
      <c r="F52" s="736">
        <v>157051950.61593184</v>
      </c>
      <c r="G52" s="736">
        <v>133322326.69769084</v>
      </c>
      <c r="H52" s="736">
        <v>3525856.9938440537</v>
      </c>
      <c r="I52" s="736">
        <v>3329465.8127291328</v>
      </c>
      <c r="J52" s="736">
        <v>77287106.611006141</v>
      </c>
      <c r="K52" s="736">
        <v>49179897.280111589</v>
      </c>
      <c r="L52" s="736">
        <v>10238779.156897705</v>
      </c>
      <c r="M52" s="736">
        <v>4306419.7514141751</v>
      </c>
      <c r="N52" s="1049" t="s">
        <v>30</v>
      </c>
      <c r="O52" s="1049" t="s">
        <v>30</v>
      </c>
      <c r="P52" s="647"/>
      <c r="Q52" s="543"/>
      <c r="R52" s="782">
        <v>1375648.6819746513</v>
      </c>
      <c r="S52" s="740">
        <v>1116299.5458118853</v>
      </c>
      <c r="T52" s="740">
        <v>2654974.9711019201</v>
      </c>
      <c r="U52" s="740">
        <v>452727.38345092925</v>
      </c>
      <c r="V52" s="740">
        <v>332708.82314414694</v>
      </c>
      <c r="W52" s="740">
        <v>13490844.761343181</v>
      </c>
      <c r="X52" s="740">
        <v>7264086.6901360378</v>
      </c>
      <c r="Y52" s="740">
        <v>86268.830571585582</v>
      </c>
      <c r="Z52" s="740">
        <v>6140489.2406355655</v>
      </c>
      <c r="AA52" s="740">
        <v>10107488.076652685</v>
      </c>
      <c r="AB52" s="740">
        <v>1791769.1773351515</v>
      </c>
      <c r="AD52" s="33"/>
      <c r="AE52" s="33"/>
    </row>
    <row r="53" spans="1:31" ht="18" customHeight="1">
      <c r="A53" s="661"/>
      <c r="B53" s="661" t="s">
        <v>31</v>
      </c>
      <c r="C53" s="661"/>
      <c r="D53" s="543"/>
      <c r="E53" s="736">
        <v>90308298.098802313</v>
      </c>
      <c r="F53" s="736">
        <v>82658211.596504614</v>
      </c>
      <c r="G53" s="736">
        <v>70390326.791717544</v>
      </c>
      <c r="H53" s="736">
        <v>2680526.267684408</v>
      </c>
      <c r="I53" s="736">
        <v>343747.67151209607</v>
      </c>
      <c r="J53" s="736">
        <v>42051594.522965878</v>
      </c>
      <c r="K53" s="736">
        <v>25314458.329555228</v>
      </c>
      <c r="L53" s="736">
        <v>6666946.4724043179</v>
      </c>
      <c r="M53" s="736">
        <v>1992079.9939960197</v>
      </c>
      <c r="N53" s="661"/>
      <c r="O53" s="661" t="s">
        <v>31</v>
      </c>
      <c r="P53" s="661"/>
      <c r="Q53" s="543"/>
      <c r="R53" s="782">
        <v>697672.45248433913</v>
      </c>
      <c r="S53" s="740">
        <v>1166353.3654700199</v>
      </c>
      <c r="T53" s="740">
        <v>2197470.3495133892</v>
      </c>
      <c r="U53" s="740">
        <v>325213.63287635031</v>
      </c>
      <c r="V53" s="740">
        <v>288156.67806420033</v>
      </c>
      <c r="W53" s="740">
        <v>5600938.3323826287</v>
      </c>
      <c r="X53" s="740">
        <v>1647718.9693377228</v>
      </c>
      <c r="Y53" s="740">
        <v>74115.463840983692</v>
      </c>
      <c r="Z53" s="740">
        <v>3879103.8992039245</v>
      </c>
      <c r="AA53" s="740">
        <v>8736293.097850848</v>
      </c>
      <c r="AB53" s="740">
        <v>1086206.5955530303</v>
      </c>
      <c r="AD53" s="33"/>
      <c r="AE53" s="33"/>
    </row>
    <row r="54" spans="1:31" ht="18" customHeight="1">
      <c r="A54" s="661"/>
      <c r="B54" s="661" t="s">
        <v>32</v>
      </c>
      <c r="C54" s="661"/>
      <c r="D54" s="543"/>
      <c r="E54" s="736">
        <v>272340719.94569558</v>
      </c>
      <c r="F54" s="736">
        <v>263739861.7905761</v>
      </c>
      <c r="G54" s="736">
        <v>226307649.12062532</v>
      </c>
      <c r="H54" s="736">
        <v>4645280.6909269923</v>
      </c>
      <c r="I54" s="736">
        <v>12383841.073938614</v>
      </c>
      <c r="J54" s="736">
        <v>130320110.69998969</v>
      </c>
      <c r="K54" s="736">
        <v>78958416.655770019</v>
      </c>
      <c r="L54" s="736">
        <v>16932097.762463775</v>
      </c>
      <c r="M54" s="736">
        <v>8990089.9819597695</v>
      </c>
      <c r="N54" s="661"/>
      <c r="O54" s="661" t="s">
        <v>32</v>
      </c>
      <c r="P54" s="661"/>
      <c r="Q54" s="543"/>
      <c r="R54" s="782">
        <v>1929734.5960277498</v>
      </c>
      <c r="S54" s="740">
        <v>1093165.271220535</v>
      </c>
      <c r="T54" s="740">
        <v>3894450.6530001587</v>
      </c>
      <c r="U54" s="740">
        <v>737985.47358672915</v>
      </c>
      <c r="V54" s="740">
        <v>286671.78666882921</v>
      </c>
      <c r="W54" s="740">
        <v>20500114.907487005</v>
      </c>
      <c r="X54" s="740">
        <v>11757651.363872999</v>
      </c>
      <c r="Y54" s="740">
        <v>72975.499649768259</v>
      </c>
      <c r="Z54" s="740">
        <v>8669488.0439642426</v>
      </c>
      <c r="AA54" s="740">
        <v>10979924.552531119</v>
      </c>
      <c r="AB54" s="740">
        <v>2379066.3974116324</v>
      </c>
      <c r="AD54" s="33"/>
      <c r="AE54" s="33"/>
    </row>
    <row r="55" spans="1:31" ht="18" customHeight="1">
      <c r="A55" s="661"/>
      <c r="B55" s="661" t="s">
        <v>33</v>
      </c>
      <c r="C55" s="661"/>
      <c r="D55" s="543"/>
      <c r="E55" s="736">
        <v>449883750.87742436</v>
      </c>
      <c r="F55" s="736">
        <v>437833883.83950019</v>
      </c>
      <c r="G55" s="736">
        <v>365853240.77021307</v>
      </c>
      <c r="H55" s="736">
        <v>6885857.0561995832</v>
      </c>
      <c r="I55" s="736">
        <v>5887443.9433822474</v>
      </c>
      <c r="J55" s="736">
        <v>205709027.20943153</v>
      </c>
      <c r="K55" s="736">
        <v>147370912.56119978</v>
      </c>
      <c r="L55" s="736">
        <v>20852503.280876897</v>
      </c>
      <c r="M55" s="736">
        <v>10550532.746852245</v>
      </c>
      <c r="N55" s="661"/>
      <c r="O55" s="661" t="s">
        <v>33</v>
      </c>
      <c r="P55" s="661"/>
      <c r="Q55" s="543"/>
      <c r="R55" s="782">
        <v>4697812.3056071717</v>
      </c>
      <c r="S55" s="740">
        <v>838590.59850368137</v>
      </c>
      <c r="T55" s="740">
        <v>3316949.5908910725</v>
      </c>
      <c r="U55" s="740">
        <v>747113.77408466057</v>
      </c>
      <c r="V55" s="740">
        <v>701504.26493806893</v>
      </c>
      <c r="W55" s="740">
        <v>51128139.788409881</v>
      </c>
      <c r="X55" s="740">
        <v>34961072.593638077</v>
      </c>
      <c r="Y55" s="740">
        <v>188213.78001666677</v>
      </c>
      <c r="Z55" s="740">
        <v>15978853.414755143</v>
      </c>
      <c r="AA55" s="740">
        <v>17279508.622792691</v>
      </c>
      <c r="AB55" s="740">
        <v>5229641.5848681526</v>
      </c>
      <c r="AD55" s="33"/>
      <c r="AE55" s="33"/>
    </row>
    <row r="56" spans="1:31" ht="18" customHeight="1" thickBot="1">
      <c r="A56" s="1050" t="s">
        <v>34</v>
      </c>
      <c r="B56" s="1050"/>
      <c r="C56" s="662"/>
      <c r="D56" s="606"/>
      <c r="E56" s="752">
        <v>101763337.6463353</v>
      </c>
      <c r="F56" s="752">
        <v>94641643.184253693</v>
      </c>
      <c r="G56" s="752">
        <v>81811323.677921385</v>
      </c>
      <c r="H56" s="752">
        <v>3170992.9078693106</v>
      </c>
      <c r="I56" s="752">
        <v>1733945.8605337089</v>
      </c>
      <c r="J56" s="752">
        <v>45801058.517470822</v>
      </c>
      <c r="K56" s="752">
        <v>31105326.392047405</v>
      </c>
      <c r="L56" s="752">
        <v>5707832.1035723789</v>
      </c>
      <c r="M56" s="752">
        <v>2887456.6909293751</v>
      </c>
      <c r="N56" s="1050" t="s">
        <v>34</v>
      </c>
      <c r="O56" s="1050"/>
      <c r="P56" s="662"/>
      <c r="Q56" s="606"/>
      <c r="R56" s="783">
        <v>1110118.7135221621</v>
      </c>
      <c r="S56" s="752">
        <v>396956.1481468812</v>
      </c>
      <c r="T56" s="752">
        <v>833036.46806229919</v>
      </c>
      <c r="U56" s="752">
        <v>265929.4934185624</v>
      </c>
      <c r="V56" s="752">
        <v>214334.58949310065</v>
      </c>
      <c r="W56" s="752">
        <v>7122487.4027599571</v>
      </c>
      <c r="X56" s="752">
        <v>4089523.884799384</v>
      </c>
      <c r="Y56" s="752">
        <v>69779.978118639439</v>
      </c>
      <c r="Z56" s="752">
        <v>2963183.5398419322</v>
      </c>
      <c r="AA56" s="752">
        <v>8045994.5564599326</v>
      </c>
      <c r="AB56" s="752">
        <v>924300.09437818301</v>
      </c>
      <c r="AD56" s="33"/>
      <c r="AE56" s="33"/>
    </row>
    <row r="57" spans="1:31" s="273" customFormat="1" ht="30" customHeight="1">
      <c r="A57" s="272"/>
      <c r="B57" s="272"/>
      <c r="C57" s="272"/>
      <c r="D57" s="272"/>
      <c r="E57" s="272"/>
      <c r="F57" s="272"/>
      <c r="G57" s="272"/>
      <c r="H57" s="272"/>
      <c r="K57" s="274"/>
      <c r="L57" s="274"/>
      <c r="M57" s="274"/>
      <c r="N57" s="1074" t="s">
        <v>1093</v>
      </c>
      <c r="O57" s="1074"/>
      <c r="P57" s="1074"/>
      <c r="Q57" s="1074"/>
      <c r="R57" s="1074"/>
      <c r="S57" s="1074"/>
      <c r="T57" s="1074"/>
      <c r="U57" s="1074"/>
      <c r="V57" s="1074"/>
      <c r="W57" s="1074" t="s">
        <v>1092</v>
      </c>
      <c r="X57" s="1074"/>
      <c r="Y57" s="1074"/>
      <c r="Z57" s="1074"/>
      <c r="AA57" s="1116"/>
      <c r="AB57" s="1116"/>
    </row>
    <row r="58" spans="1:31" ht="26.1" customHeight="1">
      <c r="K58" s="552"/>
      <c r="L58" s="552"/>
      <c r="M58" s="552"/>
    </row>
    <row r="59" spans="1:31" ht="26.1" customHeight="1">
      <c r="K59" s="552"/>
      <c r="L59" s="552"/>
      <c r="M59" s="552"/>
    </row>
    <row r="60" spans="1:31" ht="26.1" customHeight="1">
      <c r="K60" s="552"/>
      <c r="L60" s="552"/>
      <c r="M60" s="552"/>
    </row>
    <row r="61" spans="1:31" ht="26.1" customHeight="1">
      <c r="K61" s="552"/>
      <c r="L61" s="552"/>
      <c r="M61" s="552"/>
    </row>
    <row r="62" spans="1:31" ht="26.1" customHeight="1">
      <c r="K62" s="552"/>
      <c r="L62" s="552"/>
      <c r="M62" s="552"/>
    </row>
    <row r="63" spans="1:31" ht="26.1" customHeight="1">
      <c r="K63" s="552"/>
      <c r="L63" s="552"/>
      <c r="M63" s="552"/>
    </row>
    <row r="64" spans="1:31" ht="26.1" customHeight="1">
      <c r="K64" s="552"/>
      <c r="L64" s="552"/>
      <c r="M64" s="552"/>
    </row>
    <row r="65" spans="11:13" ht="26.1" customHeight="1">
      <c r="K65" s="552"/>
      <c r="L65" s="552"/>
      <c r="M65" s="552"/>
    </row>
    <row r="66" spans="11:13" ht="26.1" customHeight="1">
      <c r="K66" s="552"/>
      <c r="L66" s="552"/>
      <c r="M66" s="552"/>
    </row>
    <row r="67" spans="11:13" ht="26.1" customHeight="1">
      <c r="K67" s="552"/>
      <c r="L67" s="552"/>
      <c r="M67" s="552"/>
    </row>
    <row r="68" spans="11:13" ht="26.1" customHeight="1">
      <c r="K68" s="552"/>
      <c r="L68" s="552"/>
      <c r="M68" s="552"/>
    </row>
    <row r="69" spans="11:13" ht="26.1" customHeight="1">
      <c r="K69" s="552"/>
      <c r="L69" s="552"/>
      <c r="M69" s="552"/>
    </row>
    <row r="70" spans="11:13" ht="26.1" customHeight="1">
      <c r="K70" s="552"/>
      <c r="L70" s="552"/>
      <c r="M70" s="552"/>
    </row>
    <row r="71" spans="11:13" ht="26.1" customHeight="1">
      <c r="K71" s="552"/>
      <c r="L71" s="552"/>
      <c r="M71" s="552"/>
    </row>
    <row r="72" spans="11:13" ht="26.1" customHeight="1">
      <c r="K72" s="552"/>
      <c r="L72" s="552"/>
      <c r="M72" s="552"/>
    </row>
    <row r="73" spans="11:13" ht="26.1" customHeight="1">
      <c r="K73" s="552"/>
      <c r="L73" s="552"/>
      <c r="M73" s="552"/>
    </row>
    <row r="74" spans="11:13" ht="26.1" customHeight="1">
      <c r="K74" s="552"/>
      <c r="L74" s="552"/>
      <c r="M74" s="552"/>
    </row>
    <row r="75" spans="11:13" ht="26.1" customHeight="1">
      <c r="K75" s="552"/>
      <c r="L75" s="552"/>
      <c r="M75" s="552"/>
    </row>
    <row r="76" spans="11:13" ht="26.1" customHeight="1"/>
  </sheetData>
  <mergeCells count="72">
    <mergeCell ref="N18:P18"/>
    <mergeCell ref="A26:C26"/>
    <mergeCell ref="N57:V57"/>
    <mergeCell ref="W57:AB57"/>
    <mergeCell ref="R3:Z3"/>
    <mergeCell ref="A50:B50"/>
    <mergeCell ref="N50:O50"/>
    <mergeCell ref="N29:P29"/>
    <mergeCell ref="N16:P16"/>
    <mergeCell ref="A36:B36"/>
    <mergeCell ref="N20:P20"/>
    <mergeCell ref="A19:C19"/>
    <mergeCell ref="A29:C29"/>
    <mergeCell ref="N36:O36"/>
    <mergeCell ref="N35:P35"/>
    <mergeCell ref="A35:C35"/>
    <mergeCell ref="N26:P26"/>
    <mergeCell ref="N56:O56"/>
    <mergeCell ref="A52:B52"/>
    <mergeCell ref="A56:B56"/>
    <mergeCell ref="A51:C51"/>
    <mergeCell ref="N51:P51"/>
    <mergeCell ref="N52:O52"/>
    <mergeCell ref="A14:C14"/>
    <mergeCell ref="A13:C13"/>
    <mergeCell ref="N14:P14"/>
    <mergeCell ref="N12:P12"/>
    <mergeCell ref="A22:C22"/>
    <mergeCell ref="N22:P22"/>
    <mergeCell ref="N15:P15"/>
    <mergeCell ref="A15:C15"/>
    <mergeCell ref="N17:P17"/>
    <mergeCell ref="A17:C17"/>
    <mergeCell ref="A18:C18"/>
    <mergeCell ref="A20:C20"/>
    <mergeCell ref="N21:P21"/>
    <mergeCell ref="N19:P19"/>
    <mergeCell ref="A16:C16"/>
    <mergeCell ref="A21:C21"/>
    <mergeCell ref="A24:C24"/>
    <mergeCell ref="N24:P24"/>
    <mergeCell ref="A23:C23"/>
    <mergeCell ref="A25:C25"/>
    <mergeCell ref="N23:P23"/>
    <mergeCell ref="N25:P25"/>
    <mergeCell ref="A6:C6"/>
    <mergeCell ref="AD13:AF13"/>
    <mergeCell ref="A8:C8"/>
    <mergeCell ref="A11:C11"/>
    <mergeCell ref="A3:C5"/>
    <mergeCell ref="F3:M3"/>
    <mergeCell ref="E3:E5"/>
    <mergeCell ref="R4:V4"/>
    <mergeCell ref="G4:K4"/>
    <mergeCell ref="N6:P6"/>
    <mergeCell ref="A10:C10"/>
    <mergeCell ref="A9:C9"/>
    <mergeCell ref="N11:P11"/>
    <mergeCell ref="A7:C7"/>
    <mergeCell ref="A12:C12"/>
    <mergeCell ref="N13:P13"/>
    <mergeCell ref="AQ13:AS13"/>
    <mergeCell ref="F4:F5"/>
    <mergeCell ref="N10:P10"/>
    <mergeCell ref="N8:P8"/>
    <mergeCell ref="AB3:AB5"/>
    <mergeCell ref="W4:Z4"/>
    <mergeCell ref="N7:P7"/>
    <mergeCell ref="N3:P5"/>
    <mergeCell ref="AA3:AA5"/>
    <mergeCell ref="L4:M4"/>
    <mergeCell ref="N9:P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BA74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8" width="15.7109375" style="531" customWidth="1"/>
    <col min="9" max="13" width="18.28515625" style="531" customWidth="1"/>
    <col min="14" max="14" width="2.28515625" style="37" customWidth="1"/>
    <col min="15" max="15" width="15.7109375" style="37" customWidth="1"/>
    <col min="16" max="16" width="2.28515625" style="37" customWidth="1"/>
    <col min="17" max="17" width="1.7109375" style="38" customWidth="1"/>
    <col min="18" max="22" width="13.5703125" style="531" customWidth="1"/>
    <col min="23" max="26" width="17.5703125" style="804" customWidth="1"/>
    <col min="27" max="27" width="17.5703125" style="531" customWidth="1"/>
    <col min="28" max="28" width="19.42578125" style="531" customWidth="1"/>
    <col min="29" max="16384" width="9.140625" style="531"/>
  </cols>
  <sheetData>
    <row r="1" spans="1:28" s="24" customFormat="1" ht="35.1" customHeight="1">
      <c r="A1" s="263"/>
      <c r="B1" s="263"/>
      <c r="C1" s="263"/>
      <c r="D1" s="263"/>
      <c r="E1" s="263"/>
      <c r="F1" s="263"/>
      <c r="G1" s="263"/>
      <c r="H1" s="679" t="s">
        <v>549</v>
      </c>
      <c r="I1" s="1255" t="s">
        <v>260</v>
      </c>
      <c r="J1" s="1255"/>
      <c r="K1" s="1255"/>
      <c r="L1" s="1255"/>
      <c r="M1" s="1255"/>
      <c r="N1" s="263"/>
      <c r="O1" s="263"/>
      <c r="P1" s="263"/>
      <c r="Q1" s="263"/>
      <c r="R1" s="263"/>
      <c r="S1" s="263"/>
      <c r="T1" s="263"/>
      <c r="U1" s="263"/>
      <c r="V1" s="679" t="s">
        <v>550</v>
      </c>
      <c r="W1" s="1256" t="s">
        <v>261</v>
      </c>
      <c r="X1" s="1256"/>
      <c r="Y1" s="1256"/>
      <c r="Z1" s="1256"/>
      <c r="AA1" s="1256"/>
      <c r="AB1" s="1256"/>
    </row>
    <row r="2" spans="1:28" ht="12.95" customHeight="1" thickBot="1">
      <c r="A2" s="531"/>
      <c r="B2" s="26"/>
      <c r="C2" s="26"/>
      <c r="D2" s="27"/>
      <c r="M2" s="265" t="s">
        <v>60</v>
      </c>
      <c r="N2" s="531"/>
      <c r="O2" s="266"/>
      <c r="P2" s="26"/>
      <c r="Q2" s="27"/>
      <c r="AA2" s="608"/>
      <c r="AB2" s="28" t="s">
        <v>60</v>
      </c>
    </row>
    <row r="3" spans="1:28" s="268" customFormat="1" ht="15" customHeight="1">
      <c r="A3" s="1127" t="s">
        <v>1</v>
      </c>
      <c r="B3" s="1127"/>
      <c r="C3" s="1127"/>
      <c r="D3" s="687"/>
      <c r="E3" s="1051" t="s">
        <v>1263</v>
      </c>
      <c r="F3" s="1121" t="s">
        <v>159</v>
      </c>
      <c r="G3" s="1122"/>
      <c r="H3" s="1122"/>
      <c r="I3" s="1122"/>
      <c r="J3" s="1122"/>
      <c r="K3" s="1122"/>
      <c r="L3" s="1122"/>
      <c r="M3" s="1122"/>
      <c r="N3" s="1127" t="s">
        <v>1</v>
      </c>
      <c r="O3" s="1127"/>
      <c r="P3" s="1127"/>
      <c r="Q3" s="267"/>
      <c r="R3" s="1121" t="s">
        <v>118</v>
      </c>
      <c r="S3" s="1122"/>
      <c r="T3" s="1122"/>
      <c r="U3" s="1122"/>
      <c r="V3" s="1122"/>
      <c r="W3" s="1122"/>
      <c r="X3" s="1122"/>
      <c r="Y3" s="1122"/>
      <c r="Z3" s="1123"/>
      <c r="AA3" s="1051" t="s">
        <v>1258</v>
      </c>
      <c r="AB3" s="1054" t="s">
        <v>1259</v>
      </c>
    </row>
    <row r="4" spans="1:28" s="268" customFormat="1" ht="15" customHeight="1">
      <c r="A4" s="1128"/>
      <c r="B4" s="1128"/>
      <c r="C4" s="1128"/>
      <c r="D4" s="688"/>
      <c r="E4" s="1052"/>
      <c r="F4" s="1130" t="s">
        <v>1264</v>
      </c>
      <c r="G4" s="1124" t="s">
        <v>160</v>
      </c>
      <c r="H4" s="1125"/>
      <c r="I4" s="1125"/>
      <c r="J4" s="1125"/>
      <c r="K4" s="1126"/>
      <c r="L4" s="1124" t="s">
        <v>1096</v>
      </c>
      <c r="M4" s="1126"/>
      <c r="N4" s="1128"/>
      <c r="O4" s="1128"/>
      <c r="P4" s="1128"/>
      <c r="Q4" s="269"/>
      <c r="R4" s="1118" t="s">
        <v>1265</v>
      </c>
      <c r="S4" s="1119"/>
      <c r="T4" s="1119"/>
      <c r="U4" s="1119"/>
      <c r="V4" s="1120"/>
      <c r="W4" s="1119" t="s">
        <v>1091</v>
      </c>
      <c r="X4" s="1119"/>
      <c r="Y4" s="1119"/>
      <c r="Z4" s="1120"/>
      <c r="AA4" s="1052"/>
      <c r="AB4" s="1055"/>
    </row>
    <row r="5" spans="1:28" s="269" customFormat="1" ht="48.75" customHeight="1">
      <c r="A5" s="1129"/>
      <c r="B5" s="1129"/>
      <c r="C5" s="1129"/>
      <c r="D5" s="689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129"/>
      <c r="O5" s="1129"/>
      <c r="P5" s="1129"/>
      <c r="Q5" s="689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28" s="33" customFormat="1" ht="12.95" hidden="1" customHeight="1">
      <c r="A6" s="1250" t="s">
        <v>192</v>
      </c>
      <c r="B6" s="1250"/>
      <c r="C6" s="1250"/>
      <c r="D6" s="277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50" t="s">
        <v>192</v>
      </c>
      <c r="O6" s="1250"/>
      <c r="P6" s="1250"/>
      <c r="Q6" s="32"/>
      <c r="R6" s="57">
        <v>829376</v>
      </c>
      <c r="S6" s="58">
        <v>586103</v>
      </c>
      <c r="T6" s="58">
        <v>1558394</v>
      </c>
      <c r="U6" s="58">
        <v>904727</v>
      </c>
      <c r="V6" s="58">
        <v>942414</v>
      </c>
      <c r="W6" s="58">
        <f>Z6</f>
        <v>6574229</v>
      </c>
      <c r="X6" s="278" t="s">
        <v>9</v>
      </c>
      <c r="Y6" s="278" t="s">
        <v>9</v>
      </c>
      <c r="Z6" s="58">
        <v>6574229</v>
      </c>
      <c r="AA6" s="58">
        <v>4817778</v>
      </c>
      <c r="AB6" s="58">
        <v>570592</v>
      </c>
    </row>
    <row r="7" spans="1:28" s="33" customFormat="1" ht="12.95" hidden="1" customHeight="1">
      <c r="A7" s="1247" t="s">
        <v>193</v>
      </c>
      <c r="B7" s="1247"/>
      <c r="C7" s="1247"/>
      <c r="D7" s="277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47" t="s">
        <v>193</v>
      </c>
      <c r="O7" s="1247"/>
      <c r="P7" s="1247"/>
      <c r="Q7" s="32"/>
      <c r="R7" s="60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270" t="s">
        <v>9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28" s="33" customFormat="1" ht="12.95" hidden="1" customHeight="1">
      <c r="A8" s="1247" t="s">
        <v>1214</v>
      </c>
      <c r="B8" s="1247"/>
      <c r="C8" s="1247"/>
      <c r="D8" s="277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47" t="s">
        <v>1214</v>
      </c>
      <c r="O8" s="1247"/>
      <c r="P8" s="1247"/>
      <c r="Q8" s="32"/>
      <c r="R8" s="60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270" t="s">
        <v>9</v>
      </c>
      <c r="Y8" s="270" t="s">
        <v>9</v>
      </c>
      <c r="Z8" s="59">
        <v>1568917.1162334478</v>
      </c>
      <c r="AA8" s="59">
        <v>2875755.026974007</v>
      </c>
      <c r="AB8" s="59">
        <v>269719.2251103482</v>
      </c>
    </row>
    <row r="9" spans="1:28" s="33" customFormat="1" ht="12.95" hidden="1" customHeight="1">
      <c r="A9" s="1247" t="s">
        <v>1215</v>
      </c>
      <c r="B9" s="1247"/>
      <c r="C9" s="1247"/>
      <c r="D9" s="277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47" t="s">
        <v>1215</v>
      </c>
      <c r="O9" s="1247"/>
      <c r="P9" s="1247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270" t="s">
        <v>9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28" s="33" customFormat="1" ht="12.95" hidden="1" customHeight="1">
      <c r="A10" s="1247" t="s">
        <v>1216</v>
      </c>
      <c r="B10" s="1247"/>
      <c r="C10" s="1247"/>
      <c r="D10" s="277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47" t="s">
        <v>1216</v>
      </c>
      <c r="O10" s="1247"/>
      <c r="P10" s="1247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28" s="271" customFormat="1" ht="13.7" hidden="1" customHeight="1">
      <c r="A11" s="1228" t="s">
        <v>1217</v>
      </c>
      <c r="B11" s="1228"/>
      <c r="C11" s="1228"/>
      <c r="D11" s="217"/>
      <c r="E11" s="116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228" t="s">
        <v>1217</v>
      </c>
      <c r="O11" s="1228"/>
      <c r="P11" s="1228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17">
        <v>4659800.8531221021</v>
      </c>
      <c r="Y11" s="117">
        <v>20046.728969005355</v>
      </c>
      <c r="Z11" s="117">
        <v>4304722.8545593433</v>
      </c>
      <c r="AA11" s="117">
        <v>4156986.945869247</v>
      </c>
      <c r="AB11" s="117">
        <v>1350928.1617188195</v>
      </c>
    </row>
    <row r="12" spans="1:28" s="33" customFormat="1" ht="13.7" hidden="1" customHeight="1">
      <c r="A12" s="1247" t="s">
        <v>1218</v>
      </c>
      <c r="B12" s="1247"/>
      <c r="C12" s="1247"/>
      <c r="D12" s="277"/>
      <c r="E12" s="116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47" t="s">
        <v>1218</v>
      </c>
      <c r="O12" s="1247"/>
      <c r="P12" s="1247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28" s="33" customFormat="1" ht="13.7" hidden="1" customHeight="1">
      <c r="A13" s="1228" t="s">
        <v>1219</v>
      </c>
      <c r="B13" s="1228"/>
      <c r="C13" s="1228"/>
      <c r="D13" s="277"/>
      <c r="E13" s="116">
        <v>142431770.12462345</v>
      </c>
      <c r="F13" s="50">
        <v>138652530.16173175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9181853.2319956385</v>
      </c>
      <c r="M13" s="50">
        <v>4734147.9396555535</v>
      </c>
      <c r="N13" s="1228" t="s">
        <v>1219</v>
      </c>
      <c r="O13" s="1228"/>
      <c r="P13" s="1228"/>
      <c r="Q13" s="32"/>
      <c r="R13" s="50">
        <v>1132021.1297866825</v>
      </c>
      <c r="S13" s="50">
        <v>522099.75270912272</v>
      </c>
      <c r="T13" s="50">
        <v>1663459.6643749173</v>
      </c>
      <c r="U13" s="50">
        <v>446158.12652006221</v>
      </c>
      <c r="V13" s="50">
        <v>683966.6189492963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33" customFormat="1" ht="13.7" hidden="1" customHeight="1">
      <c r="A14" s="1228" t="s">
        <v>1220</v>
      </c>
      <c r="B14" s="1228"/>
      <c r="C14" s="1228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228" t="s">
        <v>1220</v>
      </c>
      <c r="O14" s="1228"/>
      <c r="P14" s="1228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33" customFormat="1" ht="13.7" hidden="1" customHeight="1">
      <c r="A15" s="1247" t="s">
        <v>1221</v>
      </c>
      <c r="B15" s="1247"/>
      <c r="C15" s="1247"/>
      <c r="D15" s="277"/>
      <c r="E15" s="60">
        <v>120770471.13732949</v>
      </c>
      <c r="F15" s="59">
        <v>115871991.21325965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59">
        <v>33370681.371722151</v>
      </c>
      <c r="L15" s="59">
        <v>7328379.0483743632</v>
      </c>
      <c r="M15" s="59">
        <v>3271480.4167044037</v>
      </c>
      <c r="N15" s="1247" t="s">
        <v>1221</v>
      </c>
      <c r="O15" s="1247"/>
      <c r="P15" s="1247"/>
      <c r="Q15" s="32"/>
      <c r="R15" s="60">
        <v>1180045.1623085579</v>
      </c>
      <c r="S15" s="59">
        <v>450930.69269331993</v>
      </c>
      <c r="T15" s="59">
        <v>1577597.3988247183</v>
      </c>
      <c r="U15" s="59">
        <v>481573.35967791732</v>
      </c>
      <c r="V15" s="59">
        <v>366752.01816541789</v>
      </c>
      <c r="W15" s="59">
        <v>9198734.0555199534</v>
      </c>
      <c r="X15" s="59">
        <v>5459214.1753182644</v>
      </c>
      <c r="Y15" s="59">
        <v>12245.046602341225</v>
      </c>
      <c r="Z15" s="59">
        <v>3727274.8335993416</v>
      </c>
      <c r="AA15" s="59">
        <v>6396276.2625272684</v>
      </c>
      <c r="AB15" s="59">
        <v>1497796.3384574514</v>
      </c>
    </row>
    <row r="16" spans="1:28" s="33" customFormat="1" ht="16.5" hidden="1" customHeight="1">
      <c r="A16" s="1247" t="s">
        <v>1210</v>
      </c>
      <c r="B16" s="1247"/>
      <c r="C16" s="1247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47" t="s">
        <v>1210</v>
      </c>
      <c r="O16" s="1247"/>
      <c r="P16" s="1247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28" s="33" customFormat="1" ht="16.5" hidden="1" customHeight="1">
      <c r="A17" s="1247" t="s">
        <v>1157</v>
      </c>
      <c r="B17" s="1247"/>
      <c r="C17" s="1247"/>
      <c r="D17" s="32"/>
      <c r="E17" s="262">
        <v>137271807.67072111</v>
      </c>
      <c r="F17" s="262">
        <v>130139560.14273787</v>
      </c>
      <c r="G17" s="262">
        <v>114712954.49892333</v>
      </c>
      <c r="H17" s="262">
        <v>4035883.6265496998</v>
      </c>
      <c r="I17" s="262">
        <v>1461599.7471238622</v>
      </c>
      <c r="J17" s="262">
        <v>74709661.413526639</v>
      </c>
      <c r="K17" s="262">
        <v>34505809.71172294</v>
      </c>
      <c r="L17" s="262">
        <v>6624599.8299082816</v>
      </c>
      <c r="M17" s="262">
        <v>2690930.7672343333</v>
      </c>
      <c r="N17" s="1247" t="s">
        <v>1157</v>
      </c>
      <c r="O17" s="1247"/>
      <c r="P17" s="1247"/>
      <c r="Q17" s="32"/>
      <c r="R17" s="262">
        <v>957390.27181734913</v>
      </c>
      <c r="S17" s="262">
        <v>462415.56007049623</v>
      </c>
      <c r="T17" s="262">
        <v>1254657.238755754</v>
      </c>
      <c r="U17" s="262">
        <v>597174.17611880437</v>
      </c>
      <c r="V17" s="262">
        <v>662031.81591153692</v>
      </c>
      <c r="W17" s="262">
        <v>8802005.8139064535</v>
      </c>
      <c r="X17" s="262">
        <v>5124959.8067901563</v>
      </c>
      <c r="Y17" s="262">
        <v>25383.933866772786</v>
      </c>
      <c r="Z17" s="262">
        <v>3651662.0732495147</v>
      </c>
      <c r="AA17" s="262">
        <v>8539037.0184852835</v>
      </c>
      <c r="AB17" s="262">
        <v>1406789.490502018</v>
      </c>
    </row>
    <row r="18" spans="1:28" s="33" customFormat="1" ht="15.75" hidden="1" customHeight="1">
      <c r="A18" s="1247" t="s">
        <v>1158</v>
      </c>
      <c r="B18" s="1247"/>
      <c r="C18" s="1247"/>
      <c r="D18" s="32"/>
      <c r="E18" s="262">
        <f>'[1]9'!E18/'[1]1'!$E$19*1000</f>
        <v>133487314.86550899</v>
      </c>
      <c r="F18" s="262">
        <f>'[1]9'!F18/'[1]1'!$E$19*1000</f>
        <v>128623517.83984515</v>
      </c>
      <c r="G18" s="262">
        <f>'[1]9'!G18/'[1]1'!$E$19*1000</f>
        <v>93247508.794795215</v>
      </c>
      <c r="H18" s="262">
        <f>'[1]9'!H18/'[1]1'!$E$19*1000</f>
        <v>3395041.0590333133</v>
      </c>
      <c r="I18" s="262">
        <f>'[1]9'!I18/'[1]1'!$E$19*1000</f>
        <v>1525101.2626764025</v>
      </c>
      <c r="J18" s="262">
        <f>'[1]9'!J18/'[1]1'!$E$19*1000</f>
        <v>60367369.199577861</v>
      </c>
      <c r="K18" s="262">
        <f>'[1]9'!K18/'[1]1'!$E$19*1000</f>
        <v>27959997.273507643</v>
      </c>
      <c r="L18" s="262">
        <f>'[1]9'!L18/'[1]1'!$E$19*1000</f>
        <v>5618602.884139779</v>
      </c>
      <c r="M18" s="262">
        <f>'[1]9'!M18/'[1]1'!$E$19*1000</f>
        <v>2401064.5057882848</v>
      </c>
      <c r="N18" s="1247" t="s">
        <v>1158</v>
      </c>
      <c r="O18" s="1247"/>
      <c r="P18" s="1247"/>
      <c r="Q18" s="32"/>
      <c r="R18" s="262">
        <f>'[1]9'!R18/'[1]1'!$E$19*1000</f>
        <v>800386.76297170739</v>
      </c>
      <c r="S18" s="262">
        <f>'[1]9'!S18/'[1]1'!$E$19*1000</f>
        <v>408424.92465258436</v>
      </c>
      <c r="T18" s="262">
        <f>'[1]9'!T18/'[1]1'!$E$19*1000</f>
        <v>1054818.5800929901</v>
      </c>
      <c r="U18" s="262">
        <f>'[1]9'!U18/'[1]1'!$E$19*1000</f>
        <v>555572.36718787253</v>
      </c>
      <c r="V18" s="262">
        <f>'[1]9'!V18/'[1]1'!$E$19*1000</f>
        <v>398335.74344633892</v>
      </c>
      <c r="W18" s="262">
        <f>'[1]9'!W18/'[1]1'!$E$19*1000</f>
        <v>7416011.7715422865</v>
      </c>
      <c r="X18" s="262">
        <f>'[1]9'!X18/'[1]1'!$E$19*1000</f>
        <v>4265347.7597170947</v>
      </c>
      <c r="Y18" s="262">
        <f>'[1]9'!Y18/'[1]1'!$E$19*1000</f>
        <v>18602.583078554151</v>
      </c>
      <c r="Z18" s="262">
        <f>'[1]9'!Z18/'[1]1'!$E$19*1000</f>
        <v>3132061.4287466346</v>
      </c>
      <c r="AA18" s="262">
        <f>'[1]9'!AA18/'[1]1'!$E$19*1000</f>
        <v>5709187.877394814</v>
      </c>
      <c r="AB18" s="262">
        <f>'[1]9'!AB18/'[1]1'!$E$19*1000</f>
        <v>845390.85173096182</v>
      </c>
    </row>
    <row r="19" spans="1:28" s="33" customFormat="1" ht="15.75" hidden="1" customHeight="1">
      <c r="A19" s="1247" t="s">
        <v>1235</v>
      </c>
      <c r="B19" s="1247"/>
      <c r="C19" s="1247"/>
      <c r="D19" s="32"/>
      <c r="E19" s="262">
        <v>133087571.49141754</v>
      </c>
      <c r="F19" s="262">
        <v>126928992.47056101</v>
      </c>
      <c r="G19" s="262">
        <v>111291924.9787202</v>
      </c>
      <c r="H19" s="262">
        <v>3455054.3242028197</v>
      </c>
      <c r="I19" s="262">
        <v>2028155.1103764928</v>
      </c>
      <c r="J19" s="262">
        <v>73054826.979995519</v>
      </c>
      <c r="K19" s="262">
        <v>32753888.564145356</v>
      </c>
      <c r="L19" s="262">
        <v>7071965.7771261418</v>
      </c>
      <c r="M19" s="262">
        <v>2872868.7127631912</v>
      </c>
      <c r="N19" s="1247" t="s">
        <v>1235</v>
      </c>
      <c r="O19" s="1247"/>
      <c r="P19" s="1247"/>
      <c r="Q19" s="32"/>
      <c r="R19" s="262">
        <v>1051691.364607523</v>
      </c>
      <c r="S19" s="262">
        <v>632345.73975360033</v>
      </c>
      <c r="T19" s="262">
        <v>1434247.5322407298</v>
      </c>
      <c r="U19" s="262">
        <v>649869.43345078616</v>
      </c>
      <c r="V19" s="262">
        <v>430942.9943103047</v>
      </c>
      <c r="W19" s="262">
        <v>8565101.7147146482</v>
      </c>
      <c r="X19" s="262">
        <v>4559328.2581069004</v>
      </c>
      <c r="Y19" s="262">
        <v>21961.493155565771</v>
      </c>
      <c r="Z19" s="262">
        <v>3983811.9634521911</v>
      </c>
      <c r="AA19" s="262">
        <v>7519735.9777127951</v>
      </c>
      <c r="AB19" s="262">
        <v>1361156.9568557751</v>
      </c>
    </row>
    <row r="20" spans="1:28" s="33" customFormat="1" ht="15.75" hidden="1" customHeight="1">
      <c r="A20" s="1247" t="s">
        <v>1160</v>
      </c>
      <c r="B20" s="1247"/>
      <c r="C20" s="1247"/>
      <c r="D20" s="32"/>
      <c r="E20" s="262">
        <v>137543935.25461501</v>
      </c>
      <c r="F20" s="262">
        <v>131399461.55056205</v>
      </c>
      <c r="G20" s="262">
        <v>116235537.79577959</v>
      </c>
      <c r="H20" s="262">
        <v>2317008.6863031718</v>
      </c>
      <c r="I20" s="262">
        <v>1920600.0515636096</v>
      </c>
      <c r="J20" s="262">
        <v>77532382.107397094</v>
      </c>
      <c r="K20" s="262">
        <v>34465546.950515926</v>
      </c>
      <c r="L20" s="262">
        <v>6930767.7218795223</v>
      </c>
      <c r="M20" s="262">
        <v>3012096.6369991056</v>
      </c>
      <c r="N20" s="1247" t="s">
        <v>1160</v>
      </c>
      <c r="O20" s="1247"/>
      <c r="P20" s="1247"/>
      <c r="Q20" s="32"/>
      <c r="R20" s="262">
        <v>1215630.2181840912</v>
      </c>
      <c r="S20" s="262">
        <v>593386.01397847815</v>
      </c>
      <c r="T20" s="262">
        <v>1285198.2991135521</v>
      </c>
      <c r="U20" s="262">
        <v>416920.144951478</v>
      </c>
      <c r="V20" s="262">
        <v>407536.40865282662</v>
      </c>
      <c r="W20" s="262">
        <v>8233156.0329025127</v>
      </c>
      <c r="X20" s="262">
        <v>4828324.219584736</v>
      </c>
      <c r="Y20" s="262">
        <v>30978.969950469778</v>
      </c>
      <c r="Z20" s="262">
        <v>3373852.8433673126</v>
      </c>
      <c r="AA20" s="262">
        <v>7578399.2825483959</v>
      </c>
      <c r="AB20" s="262">
        <v>1433925.578495237</v>
      </c>
    </row>
    <row r="21" spans="1:28" s="33" customFormat="1" ht="13.15" customHeight="1">
      <c r="A21" s="1247" t="s">
        <v>1161</v>
      </c>
      <c r="B21" s="1247"/>
      <c r="C21" s="1247"/>
      <c r="D21" s="32"/>
      <c r="E21" s="262">
        <v>114600719.60005163</v>
      </c>
      <c r="F21" s="262">
        <v>103847154.26256964</v>
      </c>
      <c r="G21" s="262">
        <v>87952602.65591085</v>
      </c>
      <c r="H21" s="262">
        <v>3403180.6123666912</v>
      </c>
      <c r="I21" s="262">
        <v>2126428.5064143222</v>
      </c>
      <c r="J21" s="262">
        <v>45738791.209266551</v>
      </c>
      <c r="K21" s="262">
        <v>36684202.327863112</v>
      </c>
      <c r="L21" s="262">
        <v>7195021.5599494325</v>
      </c>
      <c r="M21" s="262">
        <v>3108235.7612018716</v>
      </c>
      <c r="N21" s="1247" t="s">
        <v>1161</v>
      </c>
      <c r="O21" s="1247"/>
      <c r="P21" s="1247"/>
      <c r="Q21" s="32"/>
      <c r="R21" s="262">
        <v>1209444.3516195826</v>
      </c>
      <c r="S21" s="262">
        <v>614351.36073859595</v>
      </c>
      <c r="T21" s="262">
        <v>1457040.4488149525</v>
      </c>
      <c r="U21" s="262">
        <v>399153.45815356175</v>
      </c>
      <c r="V21" s="262">
        <v>406796.17942085967</v>
      </c>
      <c r="W21" s="262">
        <v>8699530.0467093103</v>
      </c>
      <c r="X21" s="262">
        <v>5148030.4085478857</v>
      </c>
      <c r="Y21" s="262">
        <v>23432.915222230971</v>
      </c>
      <c r="Z21" s="262">
        <v>3528066.7229391919</v>
      </c>
      <c r="AA21" s="262">
        <v>12119386.70443368</v>
      </c>
      <c r="AB21" s="262">
        <v>1365821.3669517497</v>
      </c>
    </row>
    <row r="22" spans="1:28" s="33" customFormat="1" ht="13.15" customHeight="1">
      <c r="A22" s="1247" t="s">
        <v>1162</v>
      </c>
      <c r="B22" s="1247"/>
      <c r="C22" s="1247"/>
      <c r="D22" s="32"/>
      <c r="E22" s="262">
        <v>108917095.5160816</v>
      </c>
      <c r="F22" s="262">
        <v>101217942.66607027</v>
      </c>
      <c r="G22" s="262">
        <v>85521281.912010163</v>
      </c>
      <c r="H22" s="262">
        <v>3761263.4514207854</v>
      </c>
      <c r="I22" s="262">
        <v>2429551.5259868787</v>
      </c>
      <c r="J22" s="262">
        <v>43996812.452806368</v>
      </c>
      <c r="K22" s="262">
        <v>35333654.481796093</v>
      </c>
      <c r="L22" s="262">
        <v>6906905.3418695172</v>
      </c>
      <c r="M22" s="262">
        <v>3074515.3579280172</v>
      </c>
      <c r="N22" s="1247" t="s">
        <v>1162</v>
      </c>
      <c r="O22" s="1247"/>
      <c r="P22" s="1247"/>
      <c r="Q22" s="32"/>
      <c r="R22" s="262">
        <v>1217953.4264672226</v>
      </c>
      <c r="S22" s="262">
        <v>558168.11524089403</v>
      </c>
      <c r="T22" s="262">
        <v>1440536.1261204313</v>
      </c>
      <c r="U22" s="262">
        <v>295513.57966395613</v>
      </c>
      <c r="V22" s="262">
        <v>320218.73644902295</v>
      </c>
      <c r="W22" s="262">
        <v>8789755.4121904317</v>
      </c>
      <c r="X22" s="262">
        <v>4950849.7182957996</v>
      </c>
      <c r="Y22" s="262">
        <v>41271.386123445693</v>
      </c>
      <c r="Z22" s="262">
        <v>3797634.3077711905</v>
      </c>
      <c r="AA22" s="262">
        <v>9024129.8514902517</v>
      </c>
      <c r="AB22" s="262">
        <v>1324977.0014789547</v>
      </c>
    </row>
    <row r="23" spans="1:28" s="33" customFormat="1" ht="13.15" customHeight="1">
      <c r="A23" s="1247" t="s">
        <v>1163</v>
      </c>
      <c r="B23" s="1247"/>
      <c r="C23" s="1247"/>
      <c r="D23" s="3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247" t="s">
        <v>1163</v>
      </c>
      <c r="O23" s="1247"/>
      <c r="P23" s="1247"/>
      <c r="Q23" s="3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28" s="33" customFormat="1" ht="15" customHeight="1">
      <c r="A24" s="1247" t="s">
        <v>1155</v>
      </c>
      <c r="B24" s="1247"/>
      <c r="C24" s="1247"/>
      <c r="D24" s="32"/>
      <c r="E24" s="262">
        <v>107992474.04285415</v>
      </c>
      <c r="F24" s="262">
        <v>99023101.272355959</v>
      </c>
      <c r="G24" s="262">
        <v>83654204.723833814</v>
      </c>
      <c r="H24" s="262">
        <v>3477272.6658326183</v>
      </c>
      <c r="I24" s="262">
        <v>2839627.2960978071</v>
      </c>
      <c r="J24" s="262">
        <v>42039438.656428941</v>
      </c>
      <c r="K24" s="262">
        <v>35297866.105474591</v>
      </c>
      <c r="L24" s="262">
        <v>7031618.538203273</v>
      </c>
      <c r="M24" s="262">
        <v>3241565.5398335406</v>
      </c>
      <c r="N24" s="1247" t="s">
        <v>1155</v>
      </c>
      <c r="O24" s="1247"/>
      <c r="P24" s="1247"/>
      <c r="Q24" s="32"/>
      <c r="R24" s="262">
        <v>1077658.8095119162</v>
      </c>
      <c r="S24" s="262">
        <v>641605.51499555435</v>
      </c>
      <c r="T24" s="262">
        <v>1500818.5307173673</v>
      </c>
      <c r="U24" s="262">
        <v>346852.79487561312</v>
      </c>
      <c r="V24" s="262">
        <v>223117.34826928438</v>
      </c>
      <c r="W24" s="262">
        <v>8337278.010318812</v>
      </c>
      <c r="X24" s="262">
        <v>4322797.3007123359</v>
      </c>
      <c r="Y24" s="262">
        <v>10874.526807038348</v>
      </c>
      <c r="Z24" s="262">
        <v>4003606.1827994222</v>
      </c>
      <c r="AA24" s="262">
        <v>10229007.755889878</v>
      </c>
      <c r="AB24" s="262">
        <v>1259634.9853915595</v>
      </c>
    </row>
    <row r="25" spans="1:28" s="33" customFormat="1" ht="13.15" customHeight="1">
      <c r="A25" s="1247" t="s">
        <v>1149</v>
      </c>
      <c r="B25" s="1247"/>
      <c r="C25" s="1247"/>
      <c r="D25" s="32"/>
      <c r="E25" s="262">
        <v>123937160.22374637</v>
      </c>
      <c r="F25" s="262">
        <v>116399203.45300743</v>
      </c>
      <c r="G25" s="262">
        <v>99769154.664950341</v>
      </c>
      <c r="H25" s="262">
        <v>3294706.074100126</v>
      </c>
      <c r="I25" s="262">
        <v>2290178.0431406302</v>
      </c>
      <c r="J25" s="262">
        <v>56777764.404874526</v>
      </c>
      <c r="K25" s="262">
        <v>37406506.142835021</v>
      </c>
      <c r="L25" s="262">
        <v>7287416.5928040445</v>
      </c>
      <c r="M25" s="262">
        <v>3382137.3867652491</v>
      </c>
      <c r="N25" s="1247" t="s">
        <v>1149</v>
      </c>
      <c r="O25" s="1247"/>
      <c r="P25" s="1247"/>
      <c r="Q25" s="32"/>
      <c r="R25" s="262">
        <v>1202688.1067764696</v>
      </c>
      <c r="S25" s="262">
        <v>647734.55275192345</v>
      </c>
      <c r="T25" s="262">
        <v>1468202.972076776</v>
      </c>
      <c r="U25" s="262">
        <v>331051.20997002366</v>
      </c>
      <c r="V25" s="262">
        <v>255602.36446360021</v>
      </c>
      <c r="W25" s="262">
        <v>9342632.1952530928</v>
      </c>
      <c r="X25" s="262">
        <v>5196243.9829125004</v>
      </c>
      <c r="Y25" s="262">
        <v>75528.342704093535</v>
      </c>
      <c r="Z25" s="262">
        <v>4070859.8696365138</v>
      </c>
      <c r="AA25" s="262">
        <v>8764675.0333721656</v>
      </c>
      <c r="AB25" s="262">
        <v>1226718.2626331409</v>
      </c>
    </row>
    <row r="26" spans="1:28" ht="14.25" customHeight="1">
      <c r="A26" s="1247" t="s">
        <v>12</v>
      </c>
      <c r="B26" s="1247"/>
      <c r="C26" s="1247"/>
      <c r="D26" s="32"/>
      <c r="E26" s="740"/>
      <c r="F26" s="740"/>
      <c r="G26" s="740"/>
      <c r="H26" s="740"/>
      <c r="I26" s="740"/>
      <c r="J26" s="740"/>
      <c r="K26" s="740"/>
      <c r="L26" s="740"/>
      <c r="M26" s="740"/>
      <c r="N26" s="1247" t="s">
        <v>12</v>
      </c>
      <c r="O26" s="1247"/>
      <c r="P26" s="1247"/>
      <c r="Q26" s="32"/>
      <c r="R26" s="782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</row>
    <row r="27" spans="1:28" ht="14.25" customHeight="1">
      <c r="A27" s="34"/>
      <c r="B27" s="542" t="s">
        <v>1154</v>
      </c>
      <c r="C27" s="34"/>
      <c r="D27" s="543"/>
      <c r="E27" s="740">
        <v>29261386.798257899</v>
      </c>
      <c r="F27" s="740">
        <v>24149529.096145906</v>
      </c>
      <c r="G27" s="740">
        <v>20924587.06642548</v>
      </c>
      <c r="H27" s="740">
        <v>864928.74606882769</v>
      </c>
      <c r="I27" s="740">
        <v>352664.5159971799</v>
      </c>
      <c r="J27" s="740">
        <v>8544924.9483761564</v>
      </c>
      <c r="K27" s="740">
        <v>11162068.855983328</v>
      </c>
      <c r="L27" s="740">
        <v>1855953.5295983395</v>
      </c>
      <c r="M27" s="740">
        <v>720080.8751396283</v>
      </c>
      <c r="N27" s="34"/>
      <c r="O27" s="542" t="s">
        <v>1154</v>
      </c>
      <c r="P27" s="34"/>
      <c r="Q27" s="543"/>
      <c r="R27" s="782">
        <v>247830.46006211906</v>
      </c>
      <c r="S27" s="740">
        <v>331871.4534084386</v>
      </c>
      <c r="T27" s="740">
        <v>419438.5470710753</v>
      </c>
      <c r="U27" s="740">
        <v>112999.27605889805</v>
      </c>
      <c r="V27" s="740">
        <v>23732.91785818151</v>
      </c>
      <c r="W27" s="740">
        <v>1368988.5001220561</v>
      </c>
      <c r="X27" s="740">
        <v>385827.60673526843</v>
      </c>
      <c r="Y27" s="740">
        <v>2839.0216117245709</v>
      </c>
      <c r="Z27" s="740">
        <v>980321.87177506252</v>
      </c>
      <c r="AA27" s="740">
        <v>5403780.6785900434</v>
      </c>
      <c r="AB27" s="740">
        <v>291922.97647801676</v>
      </c>
    </row>
    <row r="28" spans="1:28" ht="14.25" customHeight="1">
      <c r="A28" s="34"/>
      <c r="B28" s="542" t="s">
        <v>1144</v>
      </c>
      <c r="C28" s="34"/>
      <c r="D28" s="543"/>
      <c r="E28" s="740">
        <v>165918032.95729205</v>
      </c>
      <c r="F28" s="740">
        <v>155978729.18957192</v>
      </c>
      <c r="G28" s="740">
        <v>136115303.66965526</v>
      </c>
      <c r="H28" s="740">
        <v>5242969.7515080776</v>
      </c>
      <c r="I28" s="740">
        <v>3383715.7165154717</v>
      </c>
      <c r="J28" s="740">
        <v>76933390.191626623</v>
      </c>
      <c r="K28" s="740">
        <v>50555228.010005198</v>
      </c>
      <c r="L28" s="740">
        <v>10147325.809366375</v>
      </c>
      <c r="M28" s="740">
        <v>4696815.7731284872</v>
      </c>
      <c r="N28" s="34"/>
      <c r="O28" s="542" t="s">
        <v>1144</v>
      </c>
      <c r="P28" s="34"/>
      <c r="Q28" s="543"/>
      <c r="R28" s="782">
        <v>1213942.8050508087</v>
      </c>
      <c r="S28" s="740">
        <v>1012223.5083165758</v>
      </c>
      <c r="T28" s="740">
        <v>1975049.7368633007</v>
      </c>
      <c r="U28" s="740">
        <v>357146.90486761258</v>
      </c>
      <c r="V28" s="740">
        <v>892147.08113958524</v>
      </c>
      <c r="W28" s="740">
        <v>9716099.7105501853</v>
      </c>
      <c r="X28" s="740">
        <v>2823497.4695742941</v>
      </c>
      <c r="Y28" s="740">
        <v>311602.23544143396</v>
      </c>
      <c r="Z28" s="740">
        <v>6581000.005534458</v>
      </c>
      <c r="AA28" s="740">
        <v>11825399.310019286</v>
      </c>
      <c r="AB28" s="740">
        <v>1886095.542299021</v>
      </c>
    </row>
    <row r="29" spans="1:28" ht="14.25" customHeight="1">
      <c r="A29" s="34"/>
      <c r="B29" s="542" t="s">
        <v>1145</v>
      </c>
      <c r="C29" s="34"/>
      <c r="D29" s="543"/>
      <c r="E29" s="740">
        <v>425659599.35886556</v>
      </c>
      <c r="F29" s="740">
        <v>406762734.71624082</v>
      </c>
      <c r="G29" s="740">
        <v>350836587.48020601</v>
      </c>
      <c r="H29" s="740">
        <v>17084802.123269603</v>
      </c>
      <c r="I29" s="740">
        <v>3549995.64511484</v>
      </c>
      <c r="J29" s="740">
        <v>199612785.12489295</v>
      </c>
      <c r="K29" s="740">
        <v>130589004.58692868</v>
      </c>
      <c r="L29" s="740">
        <v>26466072.220212739</v>
      </c>
      <c r="M29" s="740">
        <v>12670831.625068614</v>
      </c>
      <c r="N29" s="34"/>
      <c r="O29" s="542" t="s">
        <v>1145</v>
      </c>
      <c r="P29" s="34"/>
      <c r="Q29" s="543"/>
      <c r="R29" s="782">
        <v>3762194.4649825874</v>
      </c>
      <c r="S29" s="740">
        <v>1830083.3262306678</v>
      </c>
      <c r="T29" s="740">
        <v>5711335.6273389412</v>
      </c>
      <c r="U29" s="740">
        <v>1562317.4633867093</v>
      </c>
      <c r="V29" s="740">
        <v>929309.71320522786</v>
      </c>
      <c r="W29" s="740">
        <v>29460075.015821964</v>
      </c>
      <c r="X29" s="740">
        <v>14702857.322330816</v>
      </c>
      <c r="Y29" s="740">
        <v>462187.03619964747</v>
      </c>
      <c r="Z29" s="740">
        <v>14295030.657291505</v>
      </c>
      <c r="AA29" s="740">
        <v>23899174.845832784</v>
      </c>
      <c r="AB29" s="740">
        <v>5002310.2032079594</v>
      </c>
    </row>
    <row r="30" spans="1:28" ht="14.25" customHeight="1">
      <c r="A30" s="34"/>
      <c r="B30" s="542" t="s">
        <v>1146</v>
      </c>
      <c r="C30" s="34"/>
      <c r="D30" s="543"/>
      <c r="E30" s="740">
        <v>1523710469.0547087</v>
      </c>
      <c r="F30" s="740">
        <v>1490247482.4205132</v>
      </c>
      <c r="G30" s="740">
        <v>1229861749.2952302</v>
      </c>
      <c r="H30" s="740">
        <v>37348608.497562043</v>
      </c>
      <c r="I30" s="740">
        <v>36976425.286000013</v>
      </c>
      <c r="J30" s="740">
        <v>723674497.91853368</v>
      </c>
      <c r="K30" s="740">
        <v>431862217.5931344</v>
      </c>
      <c r="L30" s="740">
        <v>107191421.69921739</v>
      </c>
      <c r="M30" s="740">
        <v>45059856.407575898</v>
      </c>
      <c r="N30" s="34"/>
      <c r="O30" s="542" t="s">
        <v>1146</v>
      </c>
      <c r="P30" s="34"/>
      <c r="Q30" s="543"/>
      <c r="R30" s="782">
        <v>24519902.80741971</v>
      </c>
      <c r="S30" s="740">
        <v>9302723.8279766403</v>
      </c>
      <c r="T30" s="740">
        <v>23449926.288277771</v>
      </c>
      <c r="U30" s="740">
        <v>2501774.2449227008</v>
      </c>
      <c r="V30" s="740">
        <v>2357238.1230446822</v>
      </c>
      <c r="W30" s="740">
        <v>153194311.42606547</v>
      </c>
      <c r="X30" s="740">
        <v>95028550.457352325</v>
      </c>
      <c r="Y30" s="740">
        <v>587563.84037879726</v>
      </c>
      <c r="Z30" s="740">
        <v>57578197.128334336</v>
      </c>
      <c r="AA30" s="740">
        <v>53760250.947688907</v>
      </c>
      <c r="AB30" s="740">
        <v>20297264.313493539</v>
      </c>
    </row>
    <row r="31" spans="1:28" ht="14.25" customHeight="1">
      <c r="A31" s="34"/>
      <c r="B31" s="542" t="s">
        <v>1147</v>
      </c>
      <c r="C31" s="34"/>
      <c r="D31" s="543"/>
      <c r="E31" s="740">
        <v>4077436855.9441819</v>
      </c>
      <c r="F31" s="740">
        <v>3949541223.8561492</v>
      </c>
      <c r="G31" s="740">
        <v>3497907970.4544978</v>
      </c>
      <c r="H31" s="740">
        <v>100411832.39993536</v>
      </c>
      <c r="I31" s="740">
        <v>74801463.461799115</v>
      </c>
      <c r="J31" s="740">
        <v>2333356793.0933537</v>
      </c>
      <c r="K31" s="740">
        <v>989337881.49940908</v>
      </c>
      <c r="L31" s="740">
        <v>197194695.33883372</v>
      </c>
      <c r="M31" s="740">
        <v>90597995.833447188</v>
      </c>
      <c r="N31" s="34"/>
      <c r="O31" s="542" t="s">
        <v>1147</v>
      </c>
      <c r="P31" s="34"/>
      <c r="Q31" s="543"/>
      <c r="R31" s="782">
        <v>40741464.25667458</v>
      </c>
      <c r="S31" s="740">
        <v>2951883.7496386645</v>
      </c>
      <c r="T31" s="740">
        <v>43861342.8404935</v>
      </c>
      <c r="U31" s="740">
        <v>8355443.1392453304</v>
      </c>
      <c r="V31" s="740">
        <v>10686565.519334458</v>
      </c>
      <c r="W31" s="740">
        <v>254438558.06281751</v>
      </c>
      <c r="X31" s="740">
        <v>159308588.89770305</v>
      </c>
      <c r="Y31" s="740">
        <v>554270.06422680279</v>
      </c>
      <c r="Z31" s="740">
        <v>94575699.100887671</v>
      </c>
      <c r="AA31" s="740">
        <v>145855954.96578604</v>
      </c>
      <c r="AB31" s="740">
        <v>17960322.877753008</v>
      </c>
    </row>
    <row r="32" spans="1:28" ht="14.25" customHeight="1">
      <c r="A32" s="34"/>
      <c r="B32" s="542" t="s">
        <v>1148</v>
      </c>
      <c r="C32" s="34"/>
      <c r="D32" s="543"/>
      <c r="E32" s="740">
        <v>11876148959.571428</v>
      </c>
      <c r="F32" s="740">
        <v>11759564490.428572</v>
      </c>
      <c r="G32" s="740">
        <v>9693927819.4285717</v>
      </c>
      <c r="H32" s="740">
        <v>91466402.464285716</v>
      </c>
      <c r="I32" s="740">
        <v>368876553.60714287</v>
      </c>
      <c r="J32" s="740">
        <v>5932128187.5714283</v>
      </c>
      <c r="K32" s="740">
        <v>3301456675.7857141</v>
      </c>
      <c r="L32" s="740">
        <v>597641814.75</v>
      </c>
      <c r="M32" s="740">
        <v>358853098.60714287</v>
      </c>
      <c r="N32" s="34"/>
      <c r="O32" s="542" t="s">
        <v>1148</v>
      </c>
      <c r="P32" s="34"/>
      <c r="Q32" s="543"/>
      <c r="R32" s="782">
        <v>109791795.14285715</v>
      </c>
      <c r="S32" s="740">
        <v>30850794.678571429</v>
      </c>
      <c r="T32" s="740">
        <v>70176513.035714284</v>
      </c>
      <c r="U32" s="740">
        <v>24436687.928571429</v>
      </c>
      <c r="V32" s="740">
        <v>3532925.3571428573</v>
      </c>
      <c r="W32" s="740">
        <v>1467994856.25</v>
      </c>
      <c r="X32" s="740">
        <v>1088429748.1785715</v>
      </c>
      <c r="Y32" s="740">
        <v>2571805.9642857141</v>
      </c>
      <c r="Z32" s="740">
        <v>376993302.10714287</v>
      </c>
      <c r="AA32" s="740">
        <v>231371120.7857143</v>
      </c>
      <c r="AB32" s="740">
        <v>114786651.64285715</v>
      </c>
    </row>
    <row r="33" spans="1:28" ht="14.25" customHeight="1">
      <c r="A33" s="1045" t="s">
        <v>13</v>
      </c>
      <c r="B33" s="1045"/>
      <c r="C33" s="1045"/>
      <c r="D33" s="2"/>
      <c r="E33" s="740"/>
      <c r="F33" s="740"/>
      <c r="G33" s="740"/>
      <c r="H33" s="740"/>
      <c r="I33" s="740"/>
      <c r="J33" s="740"/>
      <c r="K33" s="740"/>
      <c r="L33" s="740"/>
      <c r="M33" s="740"/>
      <c r="N33" s="1045" t="s">
        <v>13</v>
      </c>
      <c r="O33" s="1045"/>
      <c r="P33" s="1045"/>
      <c r="Q33" s="2"/>
      <c r="R33" s="782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</row>
    <row r="34" spans="1:28" ht="13.5" customHeight="1">
      <c r="A34" s="661"/>
      <c r="B34" s="62" t="s">
        <v>455</v>
      </c>
      <c r="C34" s="661"/>
      <c r="D34" s="122"/>
      <c r="E34" s="740">
        <v>20432832.915413674</v>
      </c>
      <c r="F34" s="740">
        <v>16250600.271619884</v>
      </c>
      <c r="G34" s="740">
        <v>13900145.644181093</v>
      </c>
      <c r="H34" s="740">
        <v>498341.81653104565</v>
      </c>
      <c r="I34" s="740">
        <v>552756.35148915823</v>
      </c>
      <c r="J34" s="740">
        <v>3433160.6611396731</v>
      </c>
      <c r="K34" s="740">
        <v>9415886.815021215</v>
      </c>
      <c r="L34" s="740">
        <v>1111817.9701038117</v>
      </c>
      <c r="M34" s="740">
        <v>472784.95249918709</v>
      </c>
      <c r="N34" s="661"/>
      <c r="O34" s="62" t="s">
        <v>455</v>
      </c>
      <c r="P34" s="661"/>
      <c r="Q34" s="122"/>
      <c r="R34" s="782">
        <v>176452.78634674867</v>
      </c>
      <c r="S34" s="740">
        <v>174314.89790972247</v>
      </c>
      <c r="T34" s="740">
        <v>214468.61175785874</v>
      </c>
      <c r="U34" s="740">
        <v>59410.249487651337</v>
      </c>
      <c r="V34" s="740">
        <v>14386.472102643305</v>
      </c>
      <c r="W34" s="740">
        <v>1238636.6573349875</v>
      </c>
      <c r="X34" s="740">
        <v>249409.57692894238</v>
      </c>
      <c r="Y34" s="740">
        <v>2207.4626350485323</v>
      </c>
      <c r="Z34" s="740">
        <v>987019.61777099676</v>
      </c>
      <c r="AA34" s="740">
        <v>4376752.7116863029</v>
      </c>
      <c r="AB34" s="740">
        <v>194520.06789251772</v>
      </c>
    </row>
    <row r="35" spans="1:28" ht="14.25" customHeight="1">
      <c r="A35" s="661"/>
      <c r="B35" s="62" t="s">
        <v>456</v>
      </c>
      <c r="C35" s="661"/>
      <c r="D35" s="122"/>
      <c r="E35" s="740">
        <v>20573676.722873215</v>
      </c>
      <c r="F35" s="740">
        <v>15126089.226730317</v>
      </c>
      <c r="G35" s="740">
        <v>12823158.570637301</v>
      </c>
      <c r="H35" s="740">
        <v>691708.65761843137</v>
      </c>
      <c r="I35" s="740">
        <v>50.240997256716952</v>
      </c>
      <c r="J35" s="740">
        <v>4963195.4820959885</v>
      </c>
      <c r="K35" s="740">
        <v>7168204.1899256166</v>
      </c>
      <c r="L35" s="740">
        <v>1668696.8896404102</v>
      </c>
      <c r="M35" s="740">
        <v>746056.46049146471</v>
      </c>
      <c r="N35" s="661"/>
      <c r="O35" s="62" t="s">
        <v>456</v>
      </c>
      <c r="P35" s="661"/>
      <c r="Q35" s="122"/>
      <c r="R35" s="782">
        <v>172830.49661031752</v>
      </c>
      <c r="S35" s="740">
        <v>333480.87849251134</v>
      </c>
      <c r="T35" s="740">
        <v>268279.47067925066</v>
      </c>
      <c r="U35" s="740">
        <v>125412.335450067</v>
      </c>
      <c r="V35" s="740">
        <v>22637.247916798526</v>
      </c>
      <c r="W35" s="740">
        <v>634233.76645261096</v>
      </c>
      <c r="X35" s="740">
        <v>74105.215535411451</v>
      </c>
      <c r="Y35" s="740">
        <v>2762.9760836511327</v>
      </c>
      <c r="Z35" s="740">
        <v>557365.57483354828</v>
      </c>
      <c r="AA35" s="740">
        <v>5702231.8934222478</v>
      </c>
      <c r="AB35" s="740">
        <v>254644.39727934822</v>
      </c>
    </row>
    <row r="36" spans="1:28" ht="14.25" customHeight="1">
      <c r="A36" s="121"/>
      <c r="B36" s="62" t="s">
        <v>457</v>
      </c>
      <c r="C36" s="121"/>
      <c r="D36" s="122"/>
      <c r="E36" s="740">
        <v>28449607.894704126</v>
      </c>
      <c r="F36" s="740">
        <v>23512560.078954011</v>
      </c>
      <c r="G36" s="740">
        <v>19656492.136675373</v>
      </c>
      <c r="H36" s="740">
        <v>762939.73229476693</v>
      </c>
      <c r="I36" s="740">
        <v>187900.41643794291</v>
      </c>
      <c r="J36" s="740">
        <v>8623104.0913336296</v>
      </c>
      <c r="K36" s="740">
        <v>10082547.896609031</v>
      </c>
      <c r="L36" s="740">
        <v>2416310.4857722241</v>
      </c>
      <c r="M36" s="740">
        <v>916945.08888110309</v>
      </c>
      <c r="N36" s="121"/>
      <c r="O36" s="62" t="s">
        <v>457</v>
      </c>
      <c r="P36" s="121"/>
      <c r="Q36" s="122"/>
      <c r="R36" s="782">
        <v>216881.90417224358</v>
      </c>
      <c r="S36" s="740">
        <v>401245.56048914703</v>
      </c>
      <c r="T36" s="740">
        <v>550645.25610092061</v>
      </c>
      <c r="U36" s="740">
        <v>112735.19714430088</v>
      </c>
      <c r="V36" s="740">
        <v>217857.47898451082</v>
      </c>
      <c r="W36" s="740">
        <v>1439757.4565064132</v>
      </c>
      <c r="X36" s="740">
        <v>470308.25800608651</v>
      </c>
      <c r="Y36" s="740">
        <v>7279.0462090071724</v>
      </c>
      <c r="Z36" s="740">
        <v>962170.15229131922</v>
      </c>
      <c r="AA36" s="740">
        <v>5081042.731630682</v>
      </c>
      <c r="AB36" s="740">
        <v>143994.91588059641</v>
      </c>
    </row>
    <row r="37" spans="1:28" ht="14.25" customHeight="1">
      <c r="A37" s="121"/>
      <c r="B37" s="62" t="s">
        <v>458</v>
      </c>
      <c r="C37" s="121"/>
      <c r="D37" s="122"/>
      <c r="E37" s="740">
        <v>74150551.618211418</v>
      </c>
      <c r="F37" s="740">
        <v>65621693.69338201</v>
      </c>
      <c r="G37" s="740">
        <v>55925313.941346943</v>
      </c>
      <c r="H37" s="740">
        <v>2533058.4862306612</v>
      </c>
      <c r="I37" s="740">
        <v>826034.77056542458</v>
      </c>
      <c r="J37" s="740">
        <v>24983806.980151221</v>
      </c>
      <c r="K37" s="740">
        <v>27582413.704399638</v>
      </c>
      <c r="L37" s="740">
        <v>5560020.3866580753</v>
      </c>
      <c r="M37" s="740">
        <v>2140515.9105699211</v>
      </c>
      <c r="N37" s="121"/>
      <c r="O37" s="62" t="s">
        <v>458</v>
      </c>
      <c r="P37" s="121"/>
      <c r="Q37" s="122"/>
      <c r="R37" s="782">
        <v>683037.73114252428</v>
      </c>
      <c r="S37" s="740">
        <v>779629.92384409287</v>
      </c>
      <c r="T37" s="740">
        <v>1499880.4757487213</v>
      </c>
      <c r="U37" s="740">
        <v>309695.18468960235</v>
      </c>
      <c r="V37" s="740">
        <v>147261.16066321381</v>
      </c>
      <c r="W37" s="740">
        <v>4136359.3653769251</v>
      </c>
      <c r="X37" s="740">
        <v>1250936.5594701378</v>
      </c>
      <c r="Y37" s="740">
        <v>37034.871176385343</v>
      </c>
      <c r="Z37" s="740">
        <v>2848387.9347304027</v>
      </c>
      <c r="AA37" s="740">
        <v>9678780.7480499912</v>
      </c>
      <c r="AB37" s="740">
        <v>1149922.8232205187</v>
      </c>
    </row>
    <row r="38" spans="1:28" ht="14.25" customHeight="1">
      <c r="A38" s="121"/>
      <c r="B38" s="62" t="s">
        <v>459</v>
      </c>
      <c r="C38" s="121"/>
      <c r="D38" s="122"/>
      <c r="E38" s="740">
        <v>187337121.7047253</v>
      </c>
      <c r="F38" s="740">
        <v>176346673.75669578</v>
      </c>
      <c r="G38" s="740">
        <v>155441247.13783973</v>
      </c>
      <c r="H38" s="740">
        <v>8619845.4236596264</v>
      </c>
      <c r="I38" s="740">
        <v>693772.82909889973</v>
      </c>
      <c r="J38" s="740">
        <v>87454443.549651504</v>
      </c>
      <c r="K38" s="740">
        <v>58673185.335429721</v>
      </c>
      <c r="L38" s="740">
        <v>10948377.841496766</v>
      </c>
      <c r="M38" s="740">
        <v>4412135.6674485477</v>
      </c>
      <c r="N38" s="121"/>
      <c r="O38" s="62" t="s">
        <v>459</v>
      </c>
      <c r="P38" s="121"/>
      <c r="Q38" s="122"/>
      <c r="R38" s="782">
        <v>1432605.4190154599</v>
      </c>
      <c r="S38" s="740">
        <v>1248855.2677856383</v>
      </c>
      <c r="T38" s="740">
        <v>2415116.5201683594</v>
      </c>
      <c r="U38" s="740">
        <v>590905.49427454558</v>
      </c>
      <c r="V38" s="740">
        <v>848759.47280421981</v>
      </c>
      <c r="W38" s="740">
        <v>9957048.7773592081</v>
      </c>
      <c r="X38" s="740">
        <v>3009379.8947144547</v>
      </c>
      <c r="Y38" s="740">
        <v>515524.40728870069</v>
      </c>
      <c r="Z38" s="740">
        <v>6432144.4753560536</v>
      </c>
      <c r="AA38" s="740">
        <v>12997681.751681665</v>
      </c>
      <c r="AB38" s="740">
        <v>2007233.8036520423</v>
      </c>
    </row>
    <row r="39" spans="1:28" ht="14.25" customHeight="1">
      <c r="A39" s="121"/>
      <c r="B39" s="62" t="s">
        <v>460</v>
      </c>
      <c r="C39" s="121"/>
      <c r="D39" s="122"/>
      <c r="E39" s="740">
        <v>497583732.93874848</v>
      </c>
      <c r="F39" s="740">
        <v>475472351.42880297</v>
      </c>
      <c r="G39" s="740">
        <v>415282989.12780488</v>
      </c>
      <c r="H39" s="740">
        <v>11286556.279968301</v>
      </c>
      <c r="I39" s="740">
        <v>6867126.7238611123</v>
      </c>
      <c r="J39" s="740">
        <v>263729698.54221052</v>
      </c>
      <c r="K39" s="740">
        <v>133399607.58176501</v>
      </c>
      <c r="L39" s="740">
        <v>32896140.529025998</v>
      </c>
      <c r="M39" s="740">
        <v>17015560.819049176</v>
      </c>
      <c r="N39" s="121"/>
      <c r="O39" s="62" t="s">
        <v>460</v>
      </c>
      <c r="P39" s="121"/>
      <c r="Q39" s="122"/>
      <c r="R39" s="782">
        <v>5526366.5697964486</v>
      </c>
      <c r="S39" s="740">
        <v>1943820.598454291</v>
      </c>
      <c r="T39" s="740">
        <v>5835214.0222772779</v>
      </c>
      <c r="U39" s="740">
        <v>1571216.0238272231</v>
      </c>
      <c r="V39" s="740">
        <v>1003962.4956215828</v>
      </c>
      <c r="W39" s="740">
        <v>27293221.771972094</v>
      </c>
      <c r="X39" s="740">
        <v>11627318.051292932</v>
      </c>
      <c r="Y39" s="740">
        <v>200947.24615090169</v>
      </c>
      <c r="Z39" s="740">
        <v>15464956.474528261</v>
      </c>
      <c r="AA39" s="740">
        <v>29180922.224710293</v>
      </c>
      <c r="AB39" s="740">
        <v>7069540.7147647217</v>
      </c>
    </row>
    <row r="40" spans="1:28" ht="14.25" customHeight="1">
      <c r="A40" s="121"/>
      <c r="B40" s="62" t="s">
        <v>461</v>
      </c>
      <c r="C40" s="121"/>
      <c r="D40" s="122"/>
      <c r="E40" s="740">
        <v>1354973988.872252</v>
      </c>
      <c r="F40" s="740">
        <v>1305221225.9319448</v>
      </c>
      <c r="G40" s="740">
        <v>1152611739.7828345</v>
      </c>
      <c r="H40" s="740">
        <v>60732451.872869968</v>
      </c>
      <c r="I40" s="740">
        <v>29253261.776120696</v>
      </c>
      <c r="J40" s="740">
        <v>772841779.7433846</v>
      </c>
      <c r="K40" s="740">
        <v>289784246.39045912</v>
      </c>
      <c r="L40" s="740">
        <v>61215996.88527175</v>
      </c>
      <c r="M40" s="740">
        <v>27909924.976260807</v>
      </c>
      <c r="N40" s="121"/>
      <c r="O40" s="62" t="s">
        <v>461</v>
      </c>
      <c r="P40" s="121"/>
      <c r="Q40" s="122"/>
      <c r="R40" s="782">
        <v>7533487.5495260078</v>
      </c>
      <c r="S40" s="740">
        <v>3463181.8861087384</v>
      </c>
      <c r="T40" s="740">
        <v>17333463.444685131</v>
      </c>
      <c r="U40" s="740">
        <v>2911473.6560996114</v>
      </c>
      <c r="V40" s="740">
        <v>2064465.3725914627</v>
      </c>
      <c r="W40" s="740">
        <v>91393489.263838768</v>
      </c>
      <c r="X40" s="740">
        <v>44130579.81554953</v>
      </c>
      <c r="Y40" s="740">
        <v>2047629.6327330675</v>
      </c>
      <c r="Z40" s="740">
        <v>45215279.815556161</v>
      </c>
      <c r="AA40" s="740">
        <v>55796445.199924469</v>
      </c>
      <c r="AB40" s="740">
        <v>6043682.2596175661</v>
      </c>
    </row>
    <row r="41" spans="1:28" ht="14.25" customHeight="1">
      <c r="A41" s="121"/>
      <c r="B41" s="62" t="s">
        <v>462</v>
      </c>
      <c r="C41" s="121"/>
      <c r="D41" s="122"/>
      <c r="E41" s="740">
        <v>2229074694.1907849</v>
      </c>
      <c r="F41" s="740">
        <v>2175190573.6618652</v>
      </c>
      <c r="G41" s="740">
        <v>1786808851.6407237</v>
      </c>
      <c r="H41" s="740">
        <v>43082126.021463588</v>
      </c>
      <c r="I41" s="740">
        <v>77737055.188764587</v>
      </c>
      <c r="J41" s="740">
        <v>1058338942.7783897</v>
      </c>
      <c r="K41" s="740">
        <v>607650727.65210593</v>
      </c>
      <c r="L41" s="740">
        <v>134640395.70776671</v>
      </c>
      <c r="M41" s="740">
        <v>45376409.797321312</v>
      </c>
      <c r="N41" s="121"/>
      <c r="O41" s="62" t="s">
        <v>462</v>
      </c>
      <c r="P41" s="121"/>
      <c r="Q41" s="122"/>
      <c r="R41" s="782">
        <v>35425710.923137136</v>
      </c>
      <c r="S41" s="740">
        <v>15132376.98804147</v>
      </c>
      <c r="T41" s="740">
        <v>25851503.599923432</v>
      </c>
      <c r="U41" s="740">
        <v>3739498.6649091272</v>
      </c>
      <c r="V41" s="740">
        <v>9114895.7344342414</v>
      </c>
      <c r="W41" s="740">
        <v>253741326.31337467</v>
      </c>
      <c r="X41" s="740">
        <v>165428676.05410424</v>
      </c>
      <c r="Y41" s="740">
        <v>285628.3776599954</v>
      </c>
      <c r="Z41" s="740">
        <v>88027021.881610438</v>
      </c>
      <c r="AA41" s="740">
        <v>74808288.025371209</v>
      </c>
      <c r="AB41" s="740">
        <v>20924167.496451315</v>
      </c>
    </row>
    <row r="42" spans="1:28" ht="14.25" customHeight="1">
      <c r="A42" s="121"/>
      <c r="B42" s="62" t="s">
        <v>463</v>
      </c>
      <c r="C42" s="121"/>
      <c r="D42" s="122"/>
      <c r="E42" s="740">
        <v>7364653828.3035717</v>
      </c>
      <c r="F42" s="740">
        <v>7266312146.9285717</v>
      </c>
      <c r="G42" s="740">
        <v>6314091378.3392859</v>
      </c>
      <c r="H42" s="740">
        <v>161711346.0892857</v>
      </c>
      <c r="I42" s="740">
        <v>79943953.607142851</v>
      </c>
      <c r="J42" s="740">
        <v>4218548799.0357141</v>
      </c>
      <c r="K42" s="740">
        <v>1853887279.6071429</v>
      </c>
      <c r="L42" s="740">
        <v>289258830.46428573</v>
      </c>
      <c r="M42" s="740">
        <v>147720254.19642857</v>
      </c>
      <c r="N42" s="121"/>
      <c r="O42" s="62" t="s">
        <v>463</v>
      </c>
      <c r="P42" s="121"/>
      <c r="Q42" s="122"/>
      <c r="R42" s="782">
        <v>60866350.035714284</v>
      </c>
      <c r="S42" s="740">
        <v>4129468.4107142859</v>
      </c>
      <c r="T42" s="740">
        <v>59483344.178571425</v>
      </c>
      <c r="U42" s="740">
        <v>12897019.482142856</v>
      </c>
      <c r="V42" s="740">
        <v>4162394.1607142859</v>
      </c>
      <c r="W42" s="740">
        <v>662961938.125</v>
      </c>
      <c r="X42" s="740">
        <v>497434537.8035714</v>
      </c>
      <c r="Y42" s="740">
        <v>1089930.5714285714</v>
      </c>
      <c r="Z42" s="740">
        <v>164437469.75</v>
      </c>
      <c r="AA42" s="740">
        <v>151271416.25</v>
      </c>
      <c r="AB42" s="740">
        <v>52929734.875</v>
      </c>
    </row>
    <row r="43" spans="1:28" ht="14.25" customHeight="1">
      <c r="A43" s="121"/>
      <c r="B43" s="62" t="s">
        <v>403</v>
      </c>
      <c r="C43" s="121"/>
      <c r="D43" s="122"/>
      <c r="E43" s="740">
        <v>13826200341.166666</v>
      </c>
      <c r="F43" s="740">
        <v>13668199009.25</v>
      </c>
      <c r="G43" s="740">
        <v>10840903323.416666</v>
      </c>
      <c r="H43" s="740">
        <v>60626160.5</v>
      </c>
      <c r="I43" s="740">
        <v>751404343.25</v>
      </c>
      <c r="J43" s="740">
        <v>4722696944.083333</v>
      </c>
      <c r="K43" s="740">
        <v>5306175875.583333</v>
      </c>
      <c r="L43" s="740">
        <v>1019010039.25</v>
      </c>
      <c r="M43" s="740">
        <v>640978654.91666663</v>
      </c>
      <c r="N43" s="121"/>
      <c r="O43" s="62" t="s">
        <v>403</v>
      </c>
      <c r="P43" s="121"/>
      <c r="Q43" s="122"/>
      <c r="R43" s="782">
        <v>179609116.58333334</v>
      </c>
      <c r="S43" s="740">
        <v>59849808.5</v>
      </c>
      <c r="T43" s="740">
        <v>112345654.25</v>
      </c>
      <c r="U43" s="740">
        <v>25014016.75</v>
      </c>
      <c r="V43" s="740">
        <v>1212788.25</v>
      </c>
      <c r="W43" s="740">
        <v>1808285646.5833333</v>
      </c>
      <c r="X43" s="740">
        <v>1302707296</v>
      </c>
      <c r="Y43" s="740">
        <v>1032037.9166666666</v>
      </c>
      <c r="Z43" s="740">
        <v>504546312.66666669</v>
      </c>
      <c r="AA43" s="740">
        <v>283442294.08333331</v>
      </c>
      <c r="AB43" s="740">
        <v>125440962.16666667</v>
      </c>
    </row>
    <row r="44" spans="1:28" ht="14.25" customHeight="1">
      <c r="A44" s="1045" t="s">
        <v>14</v>
      </c>
      <c r="B44" s="1045"/>
      <c r="C44" s="1045"/>
      <c r="D44" s="122"/>
      <c r="E44" s="740"/>
      <c r="F44" s="740"/>
      <c r="G44" s="740"/>
      <c r="H44" s="740"/>
      <c r="I44" s="740"/>
      <c r="J44" s="740"/>
      <c r="K44" s="740"/>
      <c r="L44" s="740"/>
      <c r="M44" s="740"/>
      <c r="N44" s="1045" t="s">
        <v>14</v>
      </c>
      <c r="O44" s="1045"/>
      <c r="P44" s="1045"/>
      <c r="Q44" s="122"/>
      <c r="R44" s="782"/>
      <c r="S44" s="740"/>
      <c r="T44" s="740"/>
      <c r="U44" s="740"/>
      <c r="V44" s="740"/>
      <c r="W44" s="740"/>
      <c r="X44" s="740"/>
      <c r="Y44" s="740"/>
      <c r="Z44" s="740"/>
      <c r="AA44" s="740"/>
      <c r="AB44" s="740"/>
    </row>
    <row r="45" spans="1:28" ht="14.25" customHeight="1">
      <c r="A45" s="121"/>
      <c r="B45" s="62" t="s">
        <v>455</v>
      </c>
      <c r="C45" s="121"/>
      <c r="D45" s="122"/>
      <c r="E45" s="740">
        <v>18951860.508129202</v>
      </c>
      <c r="F45" s="740">
        <v>14979371.794423597</v>
      </c>
      <c r="G45" s="740">
        <v>12413019.516105594</v>
      </c>
      <c r="H45" s="740">
        <v>406748.84910813154</v>
      </c>
      <c r="I45" s="740">
        <v>872891.57485839236</v>
      </c>
      <c r="J45" s="740">
        <v>1986615.4953894899</v>
      </c>
      <c r="K45" s="740">
        <v>9146763.5967495851</v>
      </c>
      <c r="L45" s="740">
        <v>1296807.9963235119</v>
      </c>
      <c r="M45" s="740">
        <v>588870.77573403099</v>
      </c>
      <c r="N45" s="121"/>
      <c r="O45" s="62" t="s">
        <v>455</v>
      </c>
      <c r="P45" s="121"/>
      <c r="Q45" s="122"/>
      <c r="R45" s="782">
        <v>245805.63646167936</v>
      </c>
      <c r="S45" s="740">
        <v>167006.56872277617</v>
      </c>
      <c r="T45" s="740">
        <v>226842.03135347163</v>
      </c>
      <c r="U45" s="740">
        <v>56382.72295090327</v>
      </c>
      <c r="V45" s="740">
        <v>11900.261100650263</v>
      </c>
      <c r="W45" s="740">
        <v>1269544.2819945004</v>
      </c>
      <c r="X45" s="740">
        <v>457840.81472845835</v>
      </c>
      <c r="Y45" s="740">
        <v>1783.7394665463532</v>
      </c>
      <c r="Z45" s="740">
        <v>809919.7277994958</v>
      </c>
      <c r="AA45" s="740">
        <v>4433320.5030479077</v>
      </c>
      <c r="AB45" s="740">
        <v>460831.78934231447</v>
      </c>
    </row>
    <row r="46" spans="1:28" ht="14.25" customHeight="1">
      <c r="A46" s="121"/>
      <c r="B46" s="62" t="s">
        <v>456</v>
      </c>
      <c r="C46" s="121"/>
      <c r="D46" s="122"/>
      <c r="E46" s="740">
        <v>19731559.200071994</v>
      </c>
      <c r="F46" s="740">
        <v>14313516.70882489</v>
      </c>
      <c r="G46" s="740">
        <v>12222401.489971239</v>
      </c>
      <c r="H46" s="740">
        <v>610364.05867603503</v>
      </c>
      <c r="I46" s="740">
        <v>88815.008103925051</v>
      </c>
      <c r="J46" s="740">
        <v>4094492.6628685952</v>
      </c>
      <c r="K46" s="740">
        <v>7428729.7603226826</v>
      </c>
      <c r="L46" s="740">
        <v>1235328.4229455581</v>
      </c>
      <c r="M46" s="740">
        <v>486554.8786807498</v>
      </c>
      <c r="N46" s="121"/>
      <c r="O46" s="62" t="s">
        <v>456</v>
      </c>
      <c r="P46" s="121"/>
      <c r="Q46" s="122"/>
      <c r="R46" s="782">
        <v>116879.38260558721</v>
      </c>
      <c r="S46" s="740">
        <v>333954.58005459927</v>
      </c>
      <c r="T46" s="740">
        <v>206163.65296278233</v>
      </c>
      <c r="U46" s="740">
        <v>73111.129392380215</v>
      </c>
      <c r="V46" s="740">
        <v>18664.799249458829</v>
      </c>
      <c r="W46" s="740">
        <v>855786.79590808984</v>
      </c>
      <c r="X46" s="740">
        <v>233219.73323477176</v>
      </c>
      <c r="Y46" s="740">
        <v>2618.8713463520976</v>
      </c>
      <c r="Z46" s="740">
        <v>619948.19132696558</v>
      </c>
      <c r="AA46" s="740">
        <v>5619170.9041313268</v>
      </c>
      <c r="AB46" s="740">
        <v>201128.41288421757</v>
      </c>
    </row>
    <row r="47" spans="1:28" ht="14.25" customHeight="1">
      <c r="A47" s="121"/>
      <c r="B47" s="62" t="s">
        <v>457</v>
      </c>
      <c r="C47" s="121"/>
      <c r="D47" s="122"/>
      <c r="E47" s="740">
        <v>29396397.328314364</v>
      </c>
      <c r="F47" s="740">
        <v>24166338.22123624</v>
      </c>
      <c r="G47" s="740">
        <v>20415315.300878599</v>
      </c>
      <c r="H47" s="740">
        <v>729907.81370496855</v>
      </c>
      <c r="I47" s="740">
        <v>110521.50356275329</v>
      </c>
      <c r="J47" s="740">
        <v>8686626.2098728046</v>
      </c>
      <c r="K47" s="740">
        <v>10888259.773738069</v>
      </c>
      <c r="L47" s="740">
        <v>2130006.4715461326</v>
      </c>
      <c r="M47" s="740">
        <v>687338.51836373145</v>
      </c>
      <c r="N47" s="121"/>
      <c r="O47" s="62" t="s">
        <v>457</v>
      </c>
      <c r="P47" s="121"/>
      <c r="Q47" s="122"/>
      <c r="R47" s="782">
        <v>238151.6234697313</v>
      </c>
      <c r="S47" s="740">
        <v>403132.29025367531</v>
      </c>
      <c r="T47" s="740">
        <v>495135.30201287766</v>
      </c>
      <c r="U47" s="740">
        <v>97632.712586747424</v>
      </c>
      <c r="V47" s="740">
        <v>208616.02485937043</v>
      </c>
      <c r="W47" s="740">
        <v>1621016.4488115071</v>
      </c>
      <c r="X47" s="740">
        <v>425835.47264368762</v>
      </c>
      <c r="Y47" s="740">
        <v>7111.343968676123</v>
      </c>
      <c r="Z47" s="740">
        <v>1188069.6321991445</v>
      </c>
      <c r="AA47" s="740">
        <v>5346737.4181660302</v>
      </c>
      <c r="AB47" s="740">
        <v>116678.31108792346</v>
      </c>
    </row>
    <row r="48" spans="1:28" ht="14.25" customHeight="1">
      <c r="A48" s="661"/>
      <c r="B48" s="62" t="s">
        <v>458</v>
      </c>
      <c r="C48" s="661"/>
      <c r="D48" s="122"/>
      <c r="E48" s="740">
        <v>70892164.925185516</v>
      </c>
      <c r="F48" s="740">
        <v>62598521.971060961</v>
      </c>
      <c r="G48" s="740">
        <v>53349779.175151139</v>
      </c>
      <c r="H48" s="740">
        <v>2359059.5741623528</v>
      </c>
      <c r="I48" s="740">
        <v>275276.03648033732</v>
      </c>
      <c r="J48" s="740">
        <v>23624314.246512152</v>
      </c>
      <c r="K48" s="740">
        <v>27091129.317996293</v>
      </c>
      <c r="L48" s="740">
        <v>5415108.7641276186</v>
      </c>
      <c r="M48" s="740">
        <v>2205427.9698045389</v>
      </c>
      <c r="N48" s="661"/>
      <c r="O48" s="62" t="s">
        <v>458</v>
      </c>
      <c r="P48" s="661"/>
      <c r="Q48" s="122"/>
      <c r="R48" s="782">
        <v>481494.89740007085</v>
      </c>
      <c r="S48" s="740">
        <v>754544.15971082496</v>
      </c>
      <c r="T48" s="740">
        <v>1469576.8721145301</v>
      </c>
      <c r="U48" s="740">
        <v>351460.52049655374</v>
      </c>
      <c r="V48" s="740">
        <v>152604.34460109952</v>
      </c>
      <c r="W48" s="740">
        <v>3833634.0317821796</v>
      </c>
      <c r="X48" s="740">
        <v>1240171.3243236283</v>
      </c>
      <c r="Y48" s="740">
        <v>36632.98132541497</v>
      </c>
      <c r="Z48" s="740">
        <v>2556829.7261331347</v>
      </c>
      <c r="AA48" s="740">
        <v>8907008.7182538603</v>
      </c>
      <c r="AB48" s="740">
        <v>613365.76412928011</v>
      </c>
    </row>
    <row r="49" spans="1:53" ht="14.25" customHeight="1">
      <c r="A49" s="661"/>
      <c r="B49" s="62" t="s">
        <v>459</v>
      </c>
      <c r="C49" s="661"/>
      <c r="D49" s="122"/>
      <c r="E49" s="740">
        <v>194236408.34202981</v>
      </c>
      <c r="F49" s="740">
        <v>183207131.75907487</v>
      </c>
      <c r="G49" s="740">
        <v>160427535.62100813</v>
      </c>
      <c r="H49" s="740">
        <v>8069248.6343134297</v>
      </c>
      <c r="I49" s="740">
        <v>1729762.6251700509</v>
      </c>
      <c r="J49" s="740">
        <v>90786155.619888276</v>
      </c>
      <c r="K49" s="740">
        <v>59842368.741636425</v>
      </c>
      <c r="L49" s="740">
        <v>10965545.649121374</v>
      </c>
      <c r="M49" s="740">
        <v>4536588.7741654944</v>
      </c>
      <c r="N49" s="661"/>
      <c r="O49" s="62" t="s">
        <v>459</v>
      </c>
      <c r="P49" s="661"/>
      <c r="Q49" s="122"/>
      <c r="R49" s="782">
        <v>1400272.241515775</v>
      </c>
      <c r="S49" s="740">
        <v>1146573.514325785</v>
      </c>
      <c r="T49" s="740">
        <v>2431483.9985071095</v>
      </c>
      <c r="U49" s="740">
        <v>616720.72444951907</v>
      </c>
      <c r="V49" s="740">
        <v>833906.39615769463</v>
      </c>
      <c r="W49" s="740">
        <v>11814050.488945246</v>
      </c>
      <c r="X49" s="740">
        <v>4159290.0047506779</v>
      </c>
      <c r="Y49" s="740">
        <v>489811.9872180472</v>
      </c>
      <c r="Z49" s="740">
        <v>7164948.4969765181</v>
      </c>
      <c r="AA49" s="740">
        <v>13050938.277536334</v>
      </c>
      <c r="AB49" s="740">
        <v>2021661.6945812504</v>
      </c>
    </row>
    <row r="50" spans="1:53" ht="14.25" customHeight="1">
      <c r="A50" s="661"/>
      <c r="B50" s="62" t="s">
        <v>460</v>
      </c>
      <c r="C50" s="661"/>
      <c r="D50" s="122"/>
      <c r="E50" s="740">
        <v>494583207.95423871</v>
      </c>
      <c r="F50" s="740">
        <v>473459988.72094262</v>
      </c>
      <c r="G50" s="740">
        <v>408702528.16183412</v>
      </c>
      <c r="H50" s="740">
        <v>13301036.64309012</v>
      </c>
      <c r="I50" s="740">
        <v>5145102.323593</v>
      </c>
      <c r="J50" s="740">
        <v>261473519.74203423</v>
      </c>
      <c r="K50" s="740">
        <v>128782869.45311698</v>
      </c>
      <c r="L50" s="740">
        <v>32192122.320997808</v>
      </c>
      <c r="M50" s="740">
        <v>16679106.572605733</v>
      </c>
      <c r="N50" s="661"/>
      <c r="O50" s="62" t="s">
        <v>460</v>
      </c>
      <c r="P50" s="661"/>
      <c r="Q50" s="122"/>
      <c r="R50" s="782">
        <v>5351220.2878188472</v>
      </c>
      <c r="S50" s="740">
        <v>2015981.2311352005</v>
      </c>
      <c r="T50" s="740">
        <v>5631730.8521468742</v>
      </c>
      <c r="U50" s="740">
        <v>1583334.206245898</v>
      </c>
      <c r="V50" s="740">
        <v>930749.17104526178</v>
      </c>
      <c r="W50" s="740">
        <v>32565338.238110695</v>
      </c>
      <c r="X50" s="740">
        <v>16494356.383226993</v>
      </c>
      <c r="Y50" s="740">
        <v>224629.09674790892</v>
      </c>
      <c r="Z50" s="740">
        <v>15846352.75813579</v>
      </c>
      <c r="AA50" s="740">
        <v>27698962.972526487</v>
      </c>
      <c r="AB50" s="740">
        <v>6575743.7392304409</v>
      </c>
    </row>
    <row r="51" spans="1:53" ht="14.25" customHeight="1">
      <c r="A51" s="661"/>
      <c r="B51" s="62" t="s">
        <v>461</v>
      </c>
      <c r="C51" s="661"/>
      <c r="D51" s="122"/>
      <c r="E51" s="740">
        <v>1365988092.0190759</v>
      </c>
      <c r="F51" s="740">
        <v>1320162507.7393909</v>
      </c>
      <c r="G51" s="740">
        <v>1192682470.27407</v>
      </c>
      <c r="H51" s="740">
        <v>43295151.517104767</v>
      </c>
      <c r="I51" s="740">
        <v>39474070.57214275</v>
      </c>
      <c r="J51" s="740">
        <v>780454014.83996654</v>
      </c>
      <c r="K51" s="740">
        <v>329459233.34485561</v>
      </c>
      <c r="L51" s="740">
        <v>60819252.355267495</v>
      </c>
      <c r="M51" s="740">
        <v>28850436.001115244</v>
      </c>
      <c r="N51" s="661"/>
      <c r="O51" s="62" t="s">
        <v>461</v>
      </c>
      <c r="P51" s="661"/>
      <c r="Q51" s="122"/>
      <c r="R51" s="782">
        <v>7662381.2078798423</v>
      </c>
      <c r="S51" s="740">
        <v>3442225.5422612689</v>
      </c>
      <c r="T51" s="740">
        <v>16485101.261472199</v>
      </c>
      <c r="U51" s="740">
        <v>2206832.8161541666</v>
      </c>
      <c r="V51" s="740">
        <v>2172275.526384776</v>
      </c>
      <c r="W51" s="740">
        <v>66660785.110053942</v>
      </c>
      <c r="X51" s="740">
        <v>28522402.668114953</v>
      </c>
      <c r="Y51" s="740">
        <v>2064791.0896215888</v>
      </c>
      <c r="Z51" s="740">
        <v>36073591.352317385</v>
      </c>
      <c r="AA51" s="740">
        <v>52051516.080720365</v>
      </c>
      <c r="AB51" s="740">
        <v>6225931.8010355067</v>
      </c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</row>
    <row r="52" spans="1:53" ht="14.25" customHeight="1">
      <c r="A52" s="661"/>
      <c r="B52" s="62" t="s">
        <v>462</v>
      </c>
      <c r="C52" s="661"/>
      <c r="D52" s="122"/>
      <c r="E52" s="740">
        <v>2300224094.3207221</v>
      </c>
      <c r="F52" s="740">
        <v>2229448492.2276025</v>
      </c>
      <c r="G52" s="740">
        <v>1789806284.6264296</v>
      </c>
      <c r="H52" s="740">
        <v>40081111.079455234</v>
      </c>
      <c r="I52" s="740">
        <v>59843674.869377285</v>
      </c>
      <c r="J52" s="740">
        <v>1062738928.7092161</v>
      </c>
      <c r="K52" s="740">
        <v>627142569.96838093</v>
      </c>
      <c r="L52" s="740">
        <v>147680485.10548294</v>
      </c>
      <c r="M52" s="740">
        <v>48721186.637117624</v>
      </c>
      <c r="N52" s="661"/>
      <c r="O52" s="62" t="s">
        <v>462</v>
      </c>
      <c r="P52" s="661"/>
      <c r="Q52" s="122"/>
      <c r="R52" s="782">
        <v>37731297.614381783</v>
      </c>
      <c r="S52" s="740">
        <v>16282268.515905755</v>
      </c>
      <c r="T52" s="740">
        <v>30483080.903944723</v>
      </c>
      <c r="U52" s="740">
        <v>4591746.3224790059</v>
      </c>
      <c r="V52" s="740">
        <v>9870905.11165406</v>
      </c>
      <c r="W52" s="740">
        <v>291961722.49568969</v>
      </c>
      <c r="X52" s="740">
        <v>192328819.46429291</v>
      </c>
      <c r="Y52" s="740">
        <v>303697.54541993415</v>
      </c>
      <c r="Z52" s="740">
        <v>99329205.4859768</v>
      </c>
      <c r="AA52" s="740">
        <v>94234030.230878696</v>
      </c>
      <c r="AB52" s="740">
        <v>23458428.137758803</v>
      </c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</row>
    <row r="53" spans="1:53" ht="14.25" customHeight="1">
      <c r="A53" s="661"/>
      <c r="B53" s="62" t="s">
        <v>463</v>
      </c>
      <c r="C53" s="661"/>
      <c r="D53" s="122"/>
      <c r="E53" s="740">
        <v>8769590556.695652</v>
      </c>
      <c r="F53" s="740">
        <v>8655125702.304348</v>
      </c>
      <c r="G53" s="740">
        <v>7591891362.543478</v>
      </c>
      <c r="H53" s="740">
        <v>236942845.93478259</v>
      </c>
      <c r="I53" s="740">
        <v>97323073.956521735</v>
      </c>
      <c r="J53" s="740">
        <v>5197599484.369565</v>
      </c>
      <c r="K53" s="740">
        <v>2060025958.2826087</v>
      </c>
      <c r="L53" s="740">
        <v>345784585.84782606</v>
      </c>
      <c r="M53" s="740">
        <v>181367315.5</v>
      </c>
      <c r="N53" s="661"/>
      <c r="O53" s="62" t="s">
        <v>463</v>
      </c>
      <c r="P53" s="661"/>
      <c r="Q53" s="122"/>
      <c r="R53" s="782">
        <v>74606822.086956516</v>
      </c>
      <c r="S53" s="740">
        <v>4899235.5434782607</v>
      </c>
      <c r="T53" s="740">
        <v>64111294.826086953</v>
      </c>
      <c r="U53" s="740">
        <v>16819850.804347824</v>
      </c>
      <c r="V53" s="740">
        <v>3980067.086956522</v>
      </c>
      <c r="W53" s="740">
        <v>717449753.9130435</v>
      </c>
      <c r="X53" s="740">
        <v>514609177.04347825</v>
      </c>
      <c r="Y53" s="740">
        <v>1346556.9130434783</v>
      </c>
      <c r="Z53" s="740">
        <v>201494019.95652175</v>
      </c>
      <c r="AA53" s="740">
        <v>169623036.30434781</v>
      </c>
      <c r="AB53" s="740">
        <v>55158181.913043477</v>
      </c>
    </row>
    <row r="54" spans="1:53" ht="14.25" customHeight="1">
      <c r="A54" s="661"/>
      <c r="B54" s="62" t="s">
        <v>403</v>
      </c>
      <c r="C54" s="661"/>
      <c r="D54" s="122"/>
      <c r="E54" s="740">
        <v>12673438565.615385</v>
      </c>
      <c r="F54" s="740">
        <v>12499908105.384615</v>
      </c>
      <c r="G54" s="740">
        <v>10089178150.923077</v>
      </c>
      <c r="H54" s="740">
        <v>96526736.384615391</v>
      </c>
      <c r="I54" s="740">
        <v>693604009.15384614</v>
      </c>
      <c r="J54" s="740">
        <v>4346865741.6153851</v>
      </c>
      <c r="K54" s="740">
        <v>4952181663.7692308</v>
      </c>
      <c r="L54" s="740">
        <v>899018115.38461542</v>
      </c>
      <c r="M54" s="740">
        <v>531109674.84615386</v>
      </c>
      <c r="N54" s="661"/>
      <c r="O54" s="62" t="s">
        <v>403</v>
      </c>
      <c r="P54" s="661"/>
      <c r="Q54" s="122"/>
      <c r="R54" s="782">
        <v>158879879.76923078</v>
      </c>
      <c r="S54" s="740">
        <v>55437962.07692308</v>
      </c>
      <c r="T54" s="740">
        <v>131174460.3076923</v>
      </c>
      <c r="U54" s="740">
        <v>17449642.53846154</v>
      </c>
      <c r="V54" s="740">
        <v>4966495.846153846</v>
      </c>
      <c r="W54" s="740">
        <v>1511711839.0769231</v>
      </c>
      <c r="X54" s="740">
        <v>1054432575</v>
      </c>
      <c r="Y54" s="740">
        <v>903356.92307692312</v>
      </c>
      <c r="Z54" s="740">
        <v>456375907.15384614</v>
      </c>
      <c r="AA54" s="740">
        <v>290660579.15384614</v>
      </c>
      <c r="AB54" s="740">
        <v>117130118.92307693</v>
      </c>
    </row>
    <row r="55" spans="1:53" ht="14.25" customHeight="1">
      <c r="A55" s="1045" t="s">
        <v>15</v>
      </c>
      <c r="B55" s="1045"/>
      <c r="C55" s="1045"/>
      <c r="D55" s="2"/>
      <c r="E55" s="740"/>
      <c r="F55" s="740"/>
      <c r="G55" s="740"/>
      <c r="H55" s="740"/>
      <c r="I55" s="740"/>
      <c r="J55" s="740"/>
      <c r="K55" s="740"/>
      <c r="L55" s="740"/>
      <c r="M55" s="740"/>
      <c r="N55" s="1045" t="s">
        <v>15</v>
      </c>
      <c r="O55" s="1045"/>
      <c r="P55" s="1045"/>
      <c r="Q55" s="2"/>
      <c r="R55" s="782"/>
      <c r="S55" s="740"/>
      <c r="T55" s="740"/>
      <c r="U55" s="740"/>
      <c r="V55" s="740"/>
      <c r="W55" s="740"/>
      <c r="X55" s="740"/>
      <c r="Y55" s="740"/>
      <c r="Z55" s="740"/>
      <c r="AA55" s="740"/>
      <c r="AB55" s="740"/>
    </row>
    <row r="56" spans="1:53" ht="14.25" customHeight="1">
      <c r="A56" s="108"/>
      <c r="B56" s="62" t="s">
        <v>455</v>
      </c>
      <c r="C56" s="108"/>
      <c r="D56" s="123"/>
      <c r="E56" s="740">
        <v>3201046.4833618999</v>
      </c>
      <c r="F56" s="740">
        <v>2071694.4120239327</v>
      </c>
      <c r="G56" s="740">
        <v>1652551.8863134508</v>
      </c>
      <c r="H56" s="740">
        <v>146582.96670941787</v>
      </c>
      <c r="I56" s="740">
        <v>6346.2630776458263</v>
      </c>
      <c r="J56" s="740">
        <v>109562.20908891158</v>
      </c>
      <c r="K56" s="740">
        <v>1390060.4474374752</v>
      </c>
      <c r="L56" s="740">
        <v>348626.6811822927</v>
      </c>
      <c r="M56" s="740">
        <v>84971.311433442548</v>
      </c>
      <c r="N56" s="108"/>
      <c r="O56" s="62" t="s">
        <v>455</v>
      </c>
      <c r="P56" s="108"/>
      <c r="Q56" s="123"/>
      <c r="R56" s="782">
        <v>29537.840969288176</v>
      </c>
      <c r="S56" s="740">
        <v>117692.20377003962</v>
      </c>
      <c r="T56" s="740">
        <v>75420.827096843816</v>
      </c>
      <c r="U56" s="740">
        <v>40954.235613791236</v>
      </c>
      <c r="V56" s="740">
        <v>50.262298887281119</v>
      </c>
      <c r="W56" s="740">
        <v>70515.844528188929</v>
      </c>
      <c r="X56" s="740">
        <v>0</v>
      </c>
      <c r="Y56" s="740">
        <v>1317.406926838039</v>
      </c>
      <c r="Z56" s="740">
        <v>69198.437601350888</v>
      </c>
      <c r="AA56" s="740">
        <v>1314413.058251864</v>
      </c>
      <c r="AB56" s="740">
        <v>185060.98691389695</v>
      </c>
    </row>
    <row r="57" spans="1:53" ht="14.25" customHeight="1">
      <c r="A57" s="6"/>
      <c r="B57" s="62" t="s">
        <v>456</v>
      </c>
      <c r="C57" s="6"/>
      <c r="D57" s="2"/>
      <c r="E57" s="740">
        <v>7934536.2428945294</v>
      </c>
      <c r="F57" s="740">
        <v>4475938.2101779096</v>
      </c>
      <c r="G57" s="740">
        <v>3613574.8081992315</v>
      </c>
      <c r="H57" s="740">
        <v>308194.02215890947</v>
      </c>
      <c r="I57" s="740">
        <v>6423.373887868046</v>
      </c>
      <c r="J57" s="740">
        <v>373468.84661585372</v>
      </c>
      <c r="K57" s="740">
        <v>2925488.5655366001</v>
      </c>
      <c r="L57" s="740">
        <v>711868.31420547981</v>
      </c>
      <c r="M57" s="740">
        <v>16577.525793564462</v>
      </c>
      <c r="N57" s="6"/>
      <c r="O57" s="62" t="s">
        <v>456</v>
      </c>
      <c r="P57" s="6"/>
      <c r="Q57" s="2"/>
      <c r="R57" s="782">
        <v>7737.395324069078</v>
      </c>
      <c r="S57" s="740">
        <v>277891.63713258493</v>
      </c>
      <c r="T57" s="740">
        <v>317337.29645179282</v>
      </c>
      <c r="U57" s="740">
        <v>92324.459503468461</v>
      </c>
      <c r="V57" s="740">
        <v>0</v>
      </c>
      <c r="W57" s="740">
        <v>150495.08777319975</v>
      </c>
      <c r="X57" s="740">
        <v>0</v>
      </c>
      <c r="Y57" s="740">
        <v>0</v>
      </c>
      <c r="Z57" s="740">
        <v>150495.08777319975</v>
      </c>
      <c r="AA57" s="740">
        <v>3458621.961821808</v>
      </c>
      <c r="AB57" s="740">
        <v>23.92910518661947</v>
      </c>
    </row>
    <row r="58" spans="1:53" ht="14.25" customHeight="1">
      <c r="A58" s="661"/>
      <c r="B58" s="62" t="s">
        <v>457</v>
      </c>
      <c r="C58" s="661"/>
      <c r="D58" s="122"/>
      <c r="E58" s="740">
        <v>14187507.624274949</v>
      </c>
      <c r="F58" s="740">
        <v>9431102.8198533766</v>
      </c>
      <c r="G58" s="740">
        <v>7862716.3781447681</v>
      </c>
      <c r="H58" s="740">
        <v>773076.31766699604</v>
      </c>
      <c r="I58" s="740">
        <v>38464.36402235656</v>
      </c>
      <c r="J58" s="740">
        <v>1279217.1603238424</v>
      </c>
      <c r="K58" s="740">
        <v>5771958.5361315673</v>
      </c>
      <c r="L58" s="740">
        <v>1121620.1411118526</v>
      </c>
      <c r="M58" s="740">
        <v>234665.16607004032</v>
      </c>
      <c r="N58" s="661"/>
      <c r="O58" s="62" t="s">
        <v>457</v>
      </c>
      <c r="P58" s="661"/>
      <c r="Q58" s="122"/>
      <c r="R58" s="782">
        <v>118462.16389282532</v>
      </c>
      <c r="S58" s="740">
        <v>286924.23986745975</v>
      </c>
      <c r="T58" s="740">
        <v>402996.53545049689</v>
      </c>
      <c r="U58" s="740">
        <v>77321.064902717946</v>
      </c>
      <c r="V58" s="740">
        <v>1250.9709283126006</v>
      </c>
      <c r="W58" s="740">
        <v>446766.30059675995</v>
      </c>
      <c r="X58" s="740">
        <v>1901.8963254878749</v>
      </c>
      <c r="Y58" s="740">
        <v>260.37545687912478</v>
      </c>
      <c r="Z58" s="740">
        <v>444604.02881439298</v>
      </c>
      <c r="AA58" s="740">
        <v>5181984.4320308911</v>
      </c>
      <c r="AB58" s="740">
        <v>425579.62760931347</v>
      </c>
    </row>
    <row r="59" spans="1:53" ht="14.25" customHeight="1">
      <c r="A59" s="661"/>
      <c r="B59" s="62" t="s">
        <v>458</v>
      </c>
      <c r="C59" s="661"/>
      <c r="D59" s="122"/>
      <c r="E59" s="740">
        <v>31652194.028109346</v>
      </c>
      <c r="F59" s="740">
        <v>23958944.238649797</v>
      </c>
      <c r="G59" s="740">
        <v>20084512.1390622</v>
      </c>
      <c r="H59" s="740">
        <v>1244572.8857969858</v>
      </c>
      <c r="I59" s="740">
        <v>141119.68716759732</v>
      </c>
      <c r="J59" s="740">
        <v>6323065.2794323545</v>
      </c>
      <c r="K59" s="740">
        <v>12375754.286665266</v>
      </c>
      <c r="L59" s="740">
        <v>2471839.7571389265</v>
      </c>
      <c r="M59" s="740">
        <v>554689.86008304392</v>
      </c>
      <c r="N59" s="661"/>
      <c r="O59" s="62" t="s">
        <v>458</v>
      </c>
      <c r="P59" s="661"/>
      <c r="Q59" s="122"/>
      <c r="R59" s="782">
        <v>231957.67344845692</v>
      </c>
      <c r="S59" s="740">
        <v>749949.0024330538</v>
      </c>
      <c r="T59" s="740">
        <v>754653.48633044737</v>
      </c>
      <c r="U59" s="740">
        <v>145527.6822230923</v>
      </c>
      <c r="V59" s="740">
        <v>35062.052620832845</v>
      </c>
      <c r="W59" s="740">
        <v>1402592.3424486467</v>
      </c>
      <c r="X59" s="740">
        <v>78494.203124592197</v>
      </c>
      <c r="Y59" s="740">
        <v>14336.148799490251</v>
      </c>
      <c r="Z59" s="740">
        <v>1309761.9905245646</v>
      </c>
      <c r="AA59" s="740">
        <v>7920607.2406115811</v>
      </c>
      <c r="AB59" s="740">
        <v>227357.45115200372</v>
      </c>
    </row>
    <row r="60" spans="1:53" ht="14.25" customHeight="1">
      <c r="A60" s="661"/>
      <c r="B60" s="62" t="s">
        <v>459</v>
      </c>
      <c r="C60" s="661"/>
      <c r="D60" s="122"/>
      <c r="E60" s="740">
        <v>71898514.959648564</v>
      </c>
      <c r="F60" s="740">
        <v>59835300.011034906</v>
      </c>
      <c r="G60" s="740">
        <v>50457911.34955056</v>
      </c>
      <c r="H60" s="740">
        <v>2735943.4473099676</v>
      </c>
      <c r="I60" s="740">
        <v>321711.50908493466</v>
      </c>
      <c r="J60" s="740">
        <v>18346156.027582455</v>
      </c>
      <c r="K60" s="740">
        <v>29054100.365573216</v>
      </c>
      <c r="L60" s="740">
        <v>5845327.6598512959</v>
      </c>
      <c r="M60" s="740">
        <v>1941526.3026451147</v>
      </c>
      <c r="N60" s="661"/>
      <c r="O60" s="62" t="s">
        <v>459</v>
      </c>
      <c r="P60" s="661"/>
      <c r="Q60" s="122"/>
      <c r="R60" s="782">
        <v>939127.80245109461</v>
      </c>
      <c r="S60" s="740">
        <v>765458.30060955114</v>
      </c>
      <c r="T60" s="740">
        <v>1850204.2755858887</v>
      </c>
      <c r="U60" s="740">
        <v>336024.67145995097</v>
      </c>
      <c r="V60" s="740">
        <v>12986.30709969352</v>
      </c>
      <c r="W60" s="740">
        <v>3532061.0016330415</v>
      </c>
      <c r="X60" s="740">
        <v>708874.63991666108</v>
      </c>
      <c r="Y60" s="740">
        <v>20847.123491653536</v>
      </c>
      <c r="Z60" s="740">
        <v>2802339.2382247285</v>
      </c>
      <c r="AA60" s="740">
        <v>13427730.948515795</v>
      </c>
      <c r="AB60" s="740">
        <v>1364515.9999021988</v>
      </c>
    </row>
    <row r="61" spans="1:53" ht="14.25" customHeight="1">
      <c r="A61" s="661"/>
      <c r="B61" s="62" t="s">
        <v>460</v>
      </c>
      <c r="C61" s="661"/>
      <c r="D61" s="122"/>
      <c r="E61" s="740">
        <v>173213425.52748543</v>
      </c>
      <c r="F61" s="740">
        <v>158397525.89367679</v>
      </c>
      <c r="G61" s="740">
        <v>130795476.82880762</v>
      </c>
      <c r="H61" s="740">
        <v>5406165.1387973838</v>
      </c>
      <c r="I61" s="740">
        <v>2891872.184600547</v>
      </c>
      <c r="J61" s="740">
        <v>63619110.796553478</v>
      </c>
      <c r="K61" s="740">
        <v>58878328.708856136</v>
      </c>
      <c r="L61" s="740">
        <v>14509559.50145187</v>
      </c>
      <c r="M61" s="740">
        <v>7354168.3286822801</v>
      </c>
      <c r="N61" s="661"/>
      <c r="O61" s="62" t="s">
        <v>460</v>
      </c>
      <c r="P61" s="661"/>
      <c r="Q61" s="122"/>
      <c r="R61" s="782">
        <v>1896833.7620671736</v>
      </c>
      <c r="S61" s="740">
        <v>1251531.7332047378</v>
      </c>
      <c r="T61" s="740">
        <v>2731602.9060759712</v>
      </c>
      <c r="U61" s="740">
        <v>828812.51588990446</v>
      </c>
      <c r="V61" s="740">
        <v>446610.25553180376</v>
      </c>
      <c r="W61" s="740">
        <v>13092489.563417234</v>
      </c>
      <c r="X61" s="740">
        <v>3232907.0549513125</v>
      </c>
      <c r="Y61" s="740">
        <v>490104.77576110227</v>
      </c>
      <c r="Z61" s="740">
        <v>9369477.7327048164</v>
      </c>
      <c r="AA61" s="740">
        <v>17228829.689160697</v>
      </c>
      <c r="AB61" s="740">
        <v>2412930.0553518469</v>
      </c>
    </row>
    <row r="62" spans="1:53" ht="14.25" customHeight="1">
      <c r="A62" s="661"/>
      <c r="B62" s="62" t="s">
        <v>461</v>
      </c>
      <c r="C62" s="661"/>
      <c r="D62" s="122"/>
      <c r="E62" s="740">
        <v>387352835.53774232</v>
      </c>
      <c r="F62" s="740">
        <v>369885130.05018902</v>
      </c>
      <c r="G62" s="740">
        <v>320504224.29521745</v>
      </c>
      <c r="H62" s="740">
        <v>8579310.0441738926</v>
      </c>
      <c r="I62" s="740">
        <v>2352059.8255402055</v>
      </c>
      <c r="J62" s="740">
        <v>185905727.67816374</v>
      </c>
      <c r="K62" s="740">
        <v>123667126.74733974</v>
      </c>
      <c r="L62" s="740">
        <v>27985505.60321705</v>
      </c>
      <c r="M62" s="740">
        <v>13769959.750953533</v>
      </c>
      <c r="N62" s="661"/>
      <c r="O62" s="62" t="s">
        <v>461</v>
      </c>
      <c r="P62" s="661"/>
      <c r="Q62" s="122"/>
      <c r="R62" s="782">
        <v>4155929.484136607</v>
      </c>
      <c r="S62" s="740">
        <v>1270371.2632322055</v>
      </c>
      <c r="T62" s="740">
        <v>5150291.0873162868</v>
      </c>
      <c r="U62" s="740">
        <v>1156511.5322453999</v>
      </c>
      <c r="V62" s="740">
        <v>2482442.4853330329</v>
      </c>
      <c r="W62" s="740">
        <v>21395400.151754592</v>
      </c>
      <c r="X62" s="740">
        <v>5590854.1883738274</v>
      </c>
      <c r="Y62" s="740">
        <v>194889.20216266319</v>
      </c>
      <c r="Z62" s="740">
        <v>15609656.761218112</v>
      </c>
      <c r="AA62" s="740">
        <v>22559160.11021762</v>
      </c>
      <c r="AB62" s="740">
        <v>5091454.6226643762</v>
      </c>
    </row>
    <row r="63" spans="1:53" ht="14.25" customHeight="1">
      <c r="A63" s="661"/>
      <c r="B63" s="62" t="s">
        <v>462</v>
      </c>
      <c r="C63" s="661"/>
      <c r="D63" s="122"/>
      <c r="E63" s="740">
        <v>739609705.19660866</v>
      </c>
      <c r="F63" s="740">
        <v>703130805.58555675</v>
      </c>
      <c r="G63" s="740">
        <v>625505048.73755014</v>
      </c>
      <c r="H63" s="740">
        <v>30855792.09722602</v>
      </c>
      <c r="I63" s="740">
        <v>12388695.322512316</v>
      </c>
      <c r="J63" s="740">
        <v>376003986.50319111</v>
      </c>
      <c r="K63" s="740">
        <v>206256574.81462076</v>
      </c>
      <c r="L63" s="740">
        <v>40620224.719269142</v>
      </c>
      <c r="M63" s="740">
        <v>19647629.726047993</v>
      </c>
      <c r="N63" s="661"/>
      <c r="O63" s="62" t="s">
        <v>462</v>
      </c>
      <c r="P63" s="661"/>
      <c r="Q63" s="122"/>
      <c r="R63" s="782">
        <v>6947481.7469067108</v>
      </c>
      <c r="S63" s="740">
        <v>2071267.5838587834</v>
      </c>
      <c r="T63" s="740">
        <v>8700360.1482035592</v>
      </c>
      <c r="U63" s="740">
        <v>1971649.5443107386</v>
      </c>
      <c r="V63" s="740">
        <v>1281835.969941349</v>
      </c>
      <c r="W63" s="740">
        <v>37005532.128737144</v>
      </c>
      <c r="X63" s="740">
        <v>16501195.392846834</v>
      </c>
      <c r="Y63" s="740">
        <v>950846.4077456852</v>
      </c>
      <c r="Z63" s="740">
        <v>19553490.328144629</v>
      </c>
      <c r="AA63" s="740">
        <v>42388598.077362441</v>
      </c>
      <c r="AB63" s="740">
        <v>5909698.4663100932</v>
      </c>
    </row>
    <row r="64" spans="1:53" ht="14.25" customHeight="1">
      <c r="A64" s="661"/>
      <c r="B64" s="62" t="s">
        <v>463</v>
      </c>
      <c r="C64" s="661"/>
      <c r="D64" s="122"/>
      <c r="E64" s="740">
        <v>1612241685.3135257</v>
      </c>
      <c r="F64" s="740">
        <v>1559292118.8502779</v>
      </c>
      <c r="G64" s="740">
        <v>1341749877.7823861</v>
      </c>
      <c r="H64" s="740">
        <v>42685561.295163587</v>
      </c>
      <c r="I64" s="740">
        <v>24751121.136927053</v>
      </c>
      <c r="J64" s="740">
        <v>831018342.76828301</v>
      </c>
      <c r="K64" s="740">
        <v>443294852.58201253</v>
      </c>
      <c r="L64" s="740">
        <v>104120525.64486107</v>
      </c>
      <c r="M64" s="740">
        <v>54189263.253372118</v>
      </c>
      <c r="N64" s="661"/>
      <c r="O64" s="62" t="s">
        <v>463</v>
      </c>
      <c r="P64" s="661"/>
      <c r="Q64" s="122"/>
      <c r="R64" s="782">
        <v>15087700.071954211</v>
      </c>
      <c r="S64" s="740">
        <v>8341516.819135542</v>
      </c>
      <c r="T64" s="740">
        <v>14359188.183319749</v>
      </c>
      <c r="U64" s="740">
        <v>3600130.1531023728</v>
      </c>
      <c r="V64" s="740">
        <v>8542727.1639770903</v>
      </c>
      <c r="W64" s="740">
        <v>113421715.42303085</v>
      </c>
      <c r="X64" s="740">
        <v>59086237.515981413</v>
      </c>
      <c r="Y64" s="740">
        <v>295845.03224045975</v>
      </c>
      <c r="Z64" s="740">
        <v>54039632.874808982</v>
      </c>
      <c r="AA64" s="740">
        <v>67996443.180081666</v>
      </c>
      <c r="AB64" s="740">
        <v>15046876.716834022</v>
      </c>
    </row>
    <row r="65" spans="1:28" ht="14.25" customHeight="1" thickBot="1">
      <c r="A65" s="662"/>
      <c r="B65" s="63" t="s">
        <v>403</v>
      </c>
      <c r="C65" s="662"/>
      <c r="D65" s="124"/>
      <c r="E65" s="752">
        <v>8498591138.1574783</v>
      </c>
      <c r="F65" s="752">
        <v>8383919129.8913765</v>
      </c>
      <c r="G65" s="752">
        <v>7201066831.2292585</v>
      </c>
      <c r="H65" s="752">
        <v>148659611.53002185</v>
      </c>
      <c r="I65" s="752">
        <v>229812166.69486901</v>
      </c>
      <c r="J65" s="752">
        <v>4471422877.3968344</v>
      </c>
      <c r="K65" s="752">
        <v>2351172175.607533</v>
      </c>
      <c r="L65" s="752">
        <v>352743392.48662668</v>
      </c>
      <c r="M65" s="752">
        <v>183294100.36653933</v>
      </c>
      <c r="N65" s="662"/>
      <c r="O65" s="63" t="s">
        <v>403</v>
      </c>
      <c r="P65" s="662"/>
      <c r="Q65" s="124"/>
      <c r="R65" s="783">
        <v>81421234.701419219</v>
      </c>
      <c r="S65" s="752">
        <v>10553849.638919216</v>
      </c>
      <c r="T65" s="752">
        <v>62476664.367085159</v>
      </c>
      <c r="U65" s="752">
        <v>10834298.202510918</v>
      </c>
      <c r="V65" s="752">
        <v>4163245.2101528388</v>
      </c>
      <c r="W65" s="752">
        <v>830108906.17549133</v>
      </c>
      <c r="X65" s="752">
        <v>605210773.56304586</v>
      </c>
      <c r="Y65" s="752">
        <v>868064.21397379914</v>
      </c>
      <c r="Z65" s="752">
        <v>224030068.39847162</v>
      </c>
      <c r="AA65" s="752">
        <v>171444658.3294214</v>
      </c>
      <c r="AB65" s="752">
        <v>56772650.063318782</v>
      </c>
    </row>
    <row r="66" spans="1:28" s="273" customFormat="1" ht="30.75" customHeight="1">
      <c r="A66" s="275"/>
      <c r="B66" s="275"/>
      <c r="C66" s="275"/>
      <c r="D66" s="275"/>
      <c r="E66" s="276"/>
      <c r="F66" s="276"/>
      <c r="G66" s="276"/>
      <c r="H66" s="276"/>
      <c r="K66" s="274"/>
      <c r="L66" s="274"/>
      <c r="M66" s="274"/>
      <c r="N66" s="1074" t="s">
        <v>1093</v>
      </c>
      <c r="O66" s="1074"/>
      <c r="P66" s="1074"/>
      <c r="Q66" s="1074"/>
      <c r="R66" s="1074"/>
      <c r="S66" s="1074"/>
      <c r="T66" s="1074"/>
      <c r="U66" s="1074"/>
      <c r="V66" s="1074"/>
      <c r="W66" s="1074" t="s">
        <v>1092</v>
      </c>
      <c r="X66" s="1074"/>
      <c r="Y66" s="1074"/>
      <c r="Z66" s="1074"/>
      <c r="AA66" s="1116"/>
      <c r="AB66" s="1116"/>
    </row>
    <row r="67" spans="1:28">
      <c r="K67" s="552"/>
      <c r="L67" s="552"/>
      <c r="M67" s="552"/>
    </row>
    <row r="68" spans="1:28">
      <c r="K68" s="552"/>
      <c r="L68" s="552"/>
      <c r="M68" s="552"/>
    </row>
    <row r="69" spans="1:28">
      <c r="K69" s="552"/>
      <c r="L69" s="552"/>
      <c r="M69" s="552"/>
    </row>
    <row r="70" spans="1:28">
      <c r="K70" s="552"/>
      <c r="L70" s="552"/>
      <c r="M70" s="552"/>
    </row>
    <row r="71" spans="1:28">
      <c r="K71" s="552"/>
      <c r="L71" s="552"/>
      <c r="M71" s="552"/>
    </row>
    <row r="72" spans="1:28">
      <c r="K72" s="552"/>
      <c r="L72" s="552"/>
      <c r="M72" s="552"/>
    </row>
    <row r="73" spans="1:28">
      <c r="K73" s="552"/>
      <c r="L73" s="552"/>
      <c r="M73" s="552"/>
    </row>
    <row r="74" spans="1:28">
      <c r="K74" s="552"/>
      <c r="L74" s="552"/>
      <c r="M74" s="552"/>
    </row>
  </sheetData>
  <mergeCells count="64">
    <mergeCell ref="N66:V66"/>
    <mergeCell ref="W66:AB66"/>
    <mergeCell ref="A16:C16"/>
    <mergeCell ref="A17:C17"/>
    <mergeCell ref="A18:C18"/>
    <mergeCell ref="A20:C20"/>
    <mergeCell ref="A21:C21"/>
    <mergeCell ref="N18:P18"/>
    <mergeCell ref="N20:P20"/>
    <mergeCell ref="A44:C44"/>
    <mergeCell ref="N55:P55"/>
    <mergeCell ref="N19:P19"/>
    <mergeCell ref="A55:C55"/>
    <mergeCell ref="N26:P26"/>
    <mergeCell ref="N33:P33"/>
    <mergeCell ref="N44:P44"/>
    <mergeCell ref="A26:C26"/>
    <mergeCell ref="A33:C33"/>
    <mergeCell ref="A19:C19"/>
    <mergeCell ref="N21:P21"/>
    <mergeCell ref="A22:C22"/>
    <mergeCell ref="N22:P22"/>
    <mergeCell ref="A24:C24"/>
    <mergeCell ref="A23:C23"/>
    <mergeCell ref="A25:C25"/>
    <mergeCell ref="N23:P23"/>
    <mergeCell ref="N25:P25"/>
    <mergeCell ref="N24:P24"/>
    <mergeCell ref="N17:P17"/>
    <mergeCell ref="R3:Z3"/>
    <mergeCell ref="R4:V4"/>
    <mergeCell ref="N15:P15"/>
    <mergeCell ref="N16:P16"/>
    <mergeCell ref="N14:P14"/>
    <mergeCell ref="N13:P13"/>
    <mergeCell ref="N7:P7"/>
    <mergeCell ref="A7:C7"/>
    <mergeCell ref="N10:P10"/>
    <mergeCell ref="A9:C9"/>
    <mergeCell ref="N8:P8"/>
    <mergeCell ref="N9:P9"/>
    <mergeCell ref="A10:C10"/>
    <mergeCell ref="A8:C8"/>
    <mergeCell ref="A14:C14"/>
    <mergeCell ref="A15:C15"/>
    <mergeCell ref="N11:P11"/>
    <mergeCell ref="A11:C11"/>
    <mergeCell ref="A13:C13"/>
    <mergeCell ref="N12:P12"/>
    <mergeCell ref="A12:C12"/>
    <mergeCell ref="I1:M1"/>
    <mergeCell ref="W1:AB1"/>
    <mergeCell ref="A6:C6"/>
    <mergeCell ref="N6:P6"/>
    <mergeCell ref="A3:C5"/>
    <mergeCell ref="N3:P5"/>
    <mergeCell ref="F3:M3"/>
    <mergeCell ref="E3:E5"/>
    <mergeCell ref="F4:F5"/>
    <mergeCell ref="W4:Z4"/>
    <mergeCell ref="G4:K4"/>
    <mergeCell ref="L4:M4"/>
    <mergeCell ref="AB3:AB5"/>
    <mergeCell ref="AA3:AA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A1:BE78"/>
  <sheetViews>
    <sheetView view="pageBreakPreview" topLeftCell="A30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8" width="15.5703125" style="531" customWidth="1"/>
    <col min="9" max="11" width="18.28515625" style="531" customWidth="1"/>
    <col min="12" max="12" width="18.28515625" style="280" customWidth="1"/>
    <col min="13" max="13" width="18.28515625" style="37" customWidth="1"/>
    <col min="14" max="14" width="2.28515625" style="37" customWidth="1"/>
    <col min="15" max="15" width="15.7109375" style="38" customWidth="1"/>
    <col min="16" max="16" width="2.28515625" style="531" customWidth="1"/>
    <col min="17" max="17" width="1.7109375" style="531" customWidth="1"/>
    <col min="18" max="22" width="15" style="531" customWidth="1"/>
    <col min="23" max="26" width="16.42578125" style="804" customWidth="1"/>
    <col min="27" max="27" width="16.42578125" style="531" customWidth="1"/>
    <col min="28" max="28" width="18.7109375" style="531" customWidth="1"/>
    <col min="29" max="29" width="14.85546875" style="531" bestFit="1" customWidth="1"/>
    <col min="30" max="30" width="12.28515625" style="531" bestFit="1" customWidth="1"/>
    <col min="31" max="33" width="9.140625" style="531"/>
    <col min="34" max="36" width="15.42578125" style="531" bestFit="1" customWidth="1"/>
    <col min="37" max="37" width="14.140625" style="531" bestFit="1" customWidth="1"/>
    <col min="38" max="38" width="12.85546875" style="531" bestFit="1" customWidth="1"/>
    <col min="39" max="41" width="14.140625" style="531" bestFit="1" customWidth="1"/>
    <col min="42" max="42" width="12.85546875" style="531" bestFit="1" customWidth="1"/>
    <col min="43" max="46" width="9.140625" style="531"/>
    <col min="47" max="50" width="12.85546875" style="531" bestFit="1" customWidth="1"/>
    <col min="51" max="51" width="11.5703125" style="531" bestFit="1" customWidth="1"/>
    <col min="52" max="52" width="14.140625" style="531" bestFit="1" customWidth="1"/>
    <col min="53" max="53" width="12.85546875" style="531" bestFit="1" customWidth="1"/>
    <col min="54" max="54" width="10.28515625" style="531" bestFit="1" customWidth="1"/>
    <col min="55" max="57" width="12.85546875" style="531" bestFit="1" customWidth="1"/>
    <col min="58" max="16384" width="9.140625" style="531"/>
  </cols>
  <sheetData>
    <row r="1" spans="1:57" s="24" customFormat="1" ht="35.1" customHeight="1">
      <c r="A1" s="263"/>
      <c r="B1" s="263"/>
      <c r="C1" s="263"/>
      <c r="D1" s="263"/>
      <c r="E1" s="263"/>
      <c r="F1" s="263"/>
      <c r="G1" s="263"/>
      <c r="H1" s="679" t="s">
        <v>551</v>
      </c>
      <c r="I1" s="1255" t="s">
        <v>305</v>
      </c>
      <c r="J1" s="1255"/>
      <c r="K1" s="1255"/>
      <c r="L1" s="1255"/>
      <c r="M1" s="1255"/>
      <c r="N1" s="263"/>
      <c r="O1" s="263"/>
      <c r="P1" s="263"/>
      <c r="Q1" s="263"/>
      <c r="R1" s="263"/>
      <c r="S1" s="263"/>
      <c r="T1" s="263"/>
      <c r="U1" s="263"/>
      <c r="V1" s="679" t="s">
        <v>551</v>
      </c>
      <c r="W1" s="670" t="s">
        <v>362</v>
      </c>
      <c r="Z1" s="264"/>
      <c r="AA1" s="263"/>
      <c r="AB1" s="263"/>
    </row>
    <row r="2" spans="1:57" ht="12.95" customHeight="1" thickBot="1">
      <c r="A2" s="531"/>
      <c r="B2" s="26"/>
      <c r="C2" s="26"/>
      <c r="D2" s="27"/>
      <c r="L2" s="531"/>
      <c r="M2" s="265" t="s">
        <v>60</v>
      </c>
      <c r="N2" s="531"/>
      <c r="O2" s="266"/>
      <c r="P2" s="26"/>
      <c r="Q2" s="27"/>
      <c r="AA2" s="608"/>
      <c r="AB2" s="28" t="s">
        <v>60</v>
      </c>
    </row>
    <row r="3" spans="1:57" s="155" customFormat="1" ht="17.25" customHeight="1">
      <c r="A3" s="1060" t="s">
        <v>1</v>
      </c>
      <c r="B3" s="1060"/>
      <c r="C3" s="1060"/>
      <c r="D3" s="641"/>
      <c r="E3" s="1051" t="s">
        <v>1257</v>
      </c>
      <c r="F3" s="1131" t="s">
        <v>136</v>
      </c>
      <c r="G3" s="1132"/>
      <c r="H3" s="1132"/>
      <c r="I3" s="1132"/>
      <c r="J3" s="1132"/>
      <c r="K3" s="1132"/>
      <c r="L3" s="1132"/>
      <c r="M3" s="1132"/>
      <c r="N3" s="1060" t="s">
        <v>1</v>
      </c>
      <c r="O3" s="1060"/>
      <c r="P3" s="1060"/>
      <c r="Q3" s="643"/>
      <c r="R3" s="1131" t="s">
        <v>136</v>
      </c>
      <c r="S3" s="1132"/>
      <c r="T3" s="1132"/>
      <c r="U3" s="1132"/>
      <c r="V3" s="1132"/>
      <c r="W3" s="1132"/>
      <c r="X3" s="1132"/>
      <c r="Y3" s="1132"/>
      <c r="Z3" s="1135"/>
      <c r="AA3" s="1051" t="s">
        <v>1258</v>
      </c>
      <c r="AB3" s="1054" t="s">
        <v>1259</v>
      </c>
    </row>
    <row r="4" spans="1:57" s="155" customFormat="1" ht="18" customHeight="1">
      <c r="A4" s="1061"/>
      <c r="B4" s="1061"/>
      <c r="C4" s="1061"/>
      <c r="D4" s="642"/>
      <c r="E4" s="1052"/>
      <c r="F4" s="1130" t="s">
        <v>1260</v>
      </c>
      <c r="G4" s="1124" t="s">
        <v>1261</v>
      </c>
      <c r="H4" s="1125"/>
      <c r="I4" s="1125"/>
      <c r="J4" s="1125"/>
      <c r="K4" s="1126"/>
      <c r="L4" s="1124" t="s">
        <v>1089</v>
      </c>
      <c r="M4" s="1126"/>
      <c r="N4" s="1061"/>
      <c r="O4" s="1061"/>
      <c r="P4" s="1061"/>
      <c r="Q4" s="644"/>
      <c r="R4" s="1124" t="s">
        <v>1090</v>
      </c>
      <c r="S4" s="1125"/>
      <c r="T4" s="1125"/>
      <c r="U4" s="1125"/>
      <c r="V4" s="1126"/>
      <c r="W4" s="1133" t="s">
        <v>1091</v>
      </c>
      <c r="X4" s="1133"/>
      <c r="Y4" s="1133"/>
      <c r="Z4" s="1134"/>
      <c r="AA4" s="1052"/>
      <c r="AB4" s="1055"/>
    </row>
    <row r="5" spans="1:57" s="658" customFormat="1" ht="45" customHeight="1">
      <c r="A5" s="1062"/>
      <c r="B5" s="1062"/>
      <c r="C5" s="1062"/>
      <c r="D5" s="162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062"/>
      <c r="O5" s="1062"/>
      <c r="P5" s="1062"/>
      <c r="Q5" s="162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57" s="33" customFormat="1" ht="23.45" hidden="1" customHeight="1">
      <c r="A6" s="1250" t="s">
        <v>192</v>
      </c>
      <c r="B6" s="1250"/>
      <c r="C6" s="1250"/>
      <c r="D6" s="32"/>
      <c r="E6" s="57">
        <v>58954089</v>
      </c>
      <c r="F6" s="58">
        <v>54706903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10503954</v>
      </c>
      <c r="M6" s="58">
        <v>2435850</v>
      </c>
      <c r="N6" s="1250" t="s">
        <v>192</v>
      </c>
      <c r="O6" s="1250"/>
      <c r="P6" s="1250"/>
      <c r="Q6" s="32"/>
      <c r="R6" s="57">
        <v>974751</v>
      </c>
      <c r="S6" s="58">
        <v>1326142</v>
      </c>
      <c r="T6" s="58">
        <v>3517296</v>
      </c>
      <c r="U6" s="58">
        <v>1307501</v>
      </c>
      <c r="V6" s="58">
        <v>942414</v>
      </c>
      <c r="W6" s="58">
        <f>Z6</f>
        <v>6574229</v>
      </c>
      <c r="X6" s="278" t="s">
        <v>9</v>
      </c>
      <c r="Y6" s="278" t="s">
        <v>9</v>
      </c>
      <c r="Z6" s="58">
        <v>6574229</v>
      </c>
      <c r="AA6" s="58">
        <v>4817778</v>
      </c>
      <c r="AB6" s="58">
        <v>570592</v>
      </c>
    </row>
    <row r="7" spans="1:57" s="33" customFormat="1" ht="23.45" hidden="1" customHeight="1">
      <c r="A7" s="1247" t="s">
        <v>193</v>
      </c>
      <c r="B7" s="1247"/>
      <c r="C7" s="1247"/>
      <c r="D7" s="32"/>
      <c r="E7" s="60">
        <v>82370387</v>
      </c>
      <c r="F7" s="59">
        <v>78444752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11851527-Y7</f>
        <v>11837832</v>
      </c>
      <c r="M7" s="59">
        <v>4246685</v>
      </c>
      <c r="N7" s="1247" t="s">
        <v>193</v>
      </c>
      <c r="O7" s="1247"/>
      <c r="P7" s="1247"/>
      <c r="Q7" s="32"/>
      <c r="R7" s="60">
        <v>1149949</v>
      </c>
      <c r="S7" s="59">
        <v>1387778</v>
      </c>
      <c r="T7" s="59">
        <v>3308611</v>
      </c>
      <c r="U7" s="59">
        <v>872439</v>
      </c>
      <c r="V7" s="59">
        <v>872370</v>
      </c>
      <c r="W7" s="59">
        <f>Y7+Z7</f>
        <v>10573109</v>
      </c>
      <c r="X7" s="270" t="s">
        <v>9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3.45" hidden="1" customHeight="1">
      <c r="A8" s="1247" t="s">
        <v>1214</v>
      </c>
      <c r="B8" s="1247"/>
      <c r="C8" s="1247"/>
      <c r="D8" s="32"/>
      <c r="E8" s="60">
        <f>F8+AA8-AB8</f>
        <v>63639364.904010072</v>
      </c>
      <c r="F8" s="59">
        <f>G8+L8+W8</f>
        <v>61033329.102146409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20689699.397122901</v>
      </c>
      <c r="M8" s="59">
        <v>4943881.5137587301</v>
      </c>
      <c r="N8" s="1247" t="s">
        <v>1214</v>
      </c>
      <c r="O8" s="1247"/>
      <c r="P8" s="1247"/>
      <c r="Q8" s="32"/>
      <c r="R8" s="60">
        <v>1172196.2633558169</v>
      </c>
      <c r="S8" s="59">
        <v>1498345.9081955471</v>
      </c>
      <c r="T8" s="59">
        <v>9113039.5427684318</v>
      </c>
      <c r="U8" s="59">
        <v>2472922.3745000982</v>
      </c>
      <c r="V8" s="59">
        <v>1489313.7945442607</v>
      </c>
      <c r="W8" s="59">
        <v>1568917.1162334478</v>
      </c>
      <c r="X8" s="270" t="s">
        <v>9</v>
      </c>
      <c r="Y8" s="270" t="s">
        <v>9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47" t="s">
        <v>1215</v>
      </c>
      <c r="B9" s="1247"/>
      <c r="C9" s="1247"/>
      <c r="D9" s="32"/>
      <c r="E9" s="60">
        <v>54930578.748789676</v>
      </c>
      <c r="F9" s="59">
        <v>53762201.877269588</v>
      </c>
      <c r="G9" s="59">
        <v>38751996.74430491</v>
      </c>
      <c r="H9" s="59">
        <v>3146771.4990197178</v>
      </c>
      <c r="I9" s="59">
        <v>639665.50707579928</v>
      </c>
      <c r="J9" s="59">
        <v>16544150.664766164</v>
      </c>
      <c r="K9" s="59">
        <v>18421409.073443234</v>
      </c>
      <c r="L9" s="59">
        <f>9191426.6022194-Y9</f>
        <v>9175734.5473850444</v>
      </c>
      <c r="M9" s="59">
        <v>3243874.3197505982</v>
      </c>
      <c r="N9" s="1247" t="s">
        <v>1215</v>
      </c>
      <c r="O9" s="1247"/>
      <c r="P9" s="1247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270" t="s">
        <v>9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47" t="s">
        <v>1216</v>
      </c>
      <c r="B10" s="1247"/>
      <c r="C10" s="1247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47" t="s">
        <v>1216</v>
      </c>
      <c r="O10" s="1247"/>
      <c r="P10" s="1247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271" customFormat="1" ht="19.5" hidden="1" customHeight="1">
      <c r="A11" s="1228" t="s">
        <v>1217</v>
      </c>
      <c r="B11" s="1228"/>
      <c r="C11" s="1228"/>
      <c r="D11" s="22"/>
      <c r="E11" s="50">
        <v>88771684.983000308</v>
      </c>
      <c r="F11" s="50">
        <v>85965626.198850051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12097337.800835583</v>
      </c>
      <c r="M11" s="50">
        <v>3932569.2989578741</v>
      </c>
      <c r="N11" s="1228" t="s">
        <v>1217</v>
      </c>
      <c r="O11" s="1228"/>
      <c r="P11" s="1228"/>
      <c r="Q11" s="22"/>
      <c r="R11" s="50">
        <v>1072728.8640189883</v>
      </c>
      <c r="S11" s="50">
        <v>1290226.9212124641</v>
      </c>
      <c r="T11" s="50">
        <v>4038696.2763020075</v>
      </c>
      <c r="U11" s="50">
        <v>860479.55366315669</v>
      </c>
      <c r="V11" s="50">
        <v>902636.88668106135</v>
      </c>
      <c r="W11" s="50">
        <v>8984570.4366504941</v>
      </c>
      <c r="X11" s="117">
        <v>4659800.8531221021</v>
      </c>
      <c r="Y11" s="117">
        <v>20046.728969005355</v>
      </c>
      <c r="Z11" s="117">
        <v>4304722.8545593433</v>
      </c>
      <c r="AA11" s="117">
        <v>4156986.945869247</v>
      </c>
      <c r="AB11" s="117">
        <v>1350928.1617188195</v>
      </c>
    </row>
    <row r="12" spans="1:57" s="33" customFormat="1" ht="19.5" hidden="1" customHeight="1">
      <c r="A12" s="1247" t="s">
        <v>1218</v>
      </c>
      <c r="B12" s="1247"/>
      <c r="C12" s="1247"/>
      <c r="D12" s="32"/>
      <c r="E12" s="50">
        <v>91598279.008505613</v>
      </c>
      <c r="F12" s="50">
        <v>88221088.293225616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12425634.816350238</v>
      </c>
      <c r="M12" s="50">
        <v>4668997.942584265</v>
      </c>
      <c r="N12" s="1247" t="s">
        <v>1218</v>
      </c>
      <c r="O12" s="1247"/>
      <c r="P12" s="1247"/>
      <c r="Q12" s="32"/>
      <c r="R12" s="50">
        <v>1351915.0504657042</v>
      </c>
      <c r="S12" s="50">
        <v>1341096.8476114171</v>
      </c>
      <c r="T12" s="50">
        <v>3698246.5128975613</v>
      </c>
      <c r="U12" s="50">
        <v>940142.74882915383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228" t="s">
        <v>1219</v>
      </c>
      <c r="B13" s="1228"/>
      <c r="C13" s="1228"/>
      <c r="D13" s="32"/>
      <c r="E13" s="50">
        <f>AH13/12.737</f>
        <v>146780622.53023165</v>
      </c>
      <c r="F13" s="50">
        <f t="shared" ref="F13:M13" si="0">AI13/12.737</f>
        <v>143001382.56733996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13530705.637603836</v>
      </c>
      <c r="M13" s="50">
        <f t="shared" si="0"/>
        <v>4675975.0158018842</v>
      </c>
      <c r="N13" s="1228" t="s">
        <v>1219</v>
      </c>
      <c r="O13" s="1228"/>
      <c r="P13" s="1228"/>
      <c r="Q13" s="32"/>
      <c r="R13" s="50">
        <f t="shared" ref="R13:AA13" si="1">AU13/12.737</f>
        <v>1490705.0193350115</v>
      </c>
      <c r="S13" s="50">
        <f t="shared" si="1"/>
        <v>1403260.7133909594</v>
      </c>
      <c r="T13" s="50">
        <f t="shared" si="1"/>
        <v>4286256.6598616885</v>
      </c>
      <c r="U13" s="50">
        <f t="shared" si="1"/>
        <v>998946.15075458155</v>
      </c>
      <c r="V13" s="50">
        <f t="shared" si="1"/>
        <v>675562.07845969696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045" t="s">
        <v>1207</v>
      </c>
      <c r="AE13" s="1045"/>
      <c r="AF13" s="1045"/>
      <c r="AG13" s="111"/>
      <c r="AH13" s="157">
        <v>1869544789.1675606</v>
      </c>
      <c r="AI13" s="157">
        <v>1821408609.7602091</v>
      </c>
      <c r="AJ13" s="157">
        <v>1527930552.4358261</v>
      </c>
      <c r="AK13" s="157">
        <v>100844952.89743455</v>
      </c>
      <c r="AL13" s="157">
        <v>25986855.63521735</v>
      </c>
      <c r="AM13" s="157">
        <v>914634281.11362016</v>
      </c>
      <c r="AN13" s="157">
        <v>486464462.78955406</v>
      </c>
      <c r="AO13" s="157">
        <v>172340597.70616007</v>
      </c>
      <c r="AP13" s="157">
        <v>59557893.776268601</v>
      </c>
      <c r="AQ13" s="1045" t="s">
        <v>1207</v>
      </c>
      <c r="AR13" s="1045"/>
      <c r="AS13" s="1045"/>
      <c r="AT13" s="111"/>
      <c r="AU13" s="157">
        <v>18987109.831270043</v>
      </c>
      <c r="AV13" s="157">
        <v>17873331.706460651</v>
      </c>
      <c r="AW13" s="157">
        <v>54594051.076658323</v>
      </c>
      <c r="AX13" s="157">
        <v>12723577.122161105</v>
      </c>
      <c r="AY13" s="157">
        <v>8604634.1933411602</v>
      </c>
      <c r="AZ13" s="157">
        <v>121137459.61822291</v>
      </c>
      <c r="BA13" s="157">
        <v>67631051.20047757</v>
      </c>
      <c r="BB13" s="157">
        <v>366411.61674574146</v>
      </c>
      <c r="BC13" s="157">
        <v>53139996.800999552</v>
      </c>
      <c r="BD13" s="157">
        <v>66151616.111287139</v>
      </c>
      <c r="BE13" s="157">
        <v>18015436.703935511</v>
      </c>
    </row>
    <row r="14" spans="1:57" s="33" customFormat="1" ht="18" hidden="1" customHeight="1">
      <c r="A14" s="1228" t="s">
        <v>1220</v>
      </c>
      <c r="B14" s="1228"/>
      <c r="C14" s="1228"/>
      <c r="D14" s="3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12595587.883650118</v>
      </c>
      <c r="M14" s="50">
        <v>4239219.5702600004</v>
      </c>
      <c r="N14" s="1228" t="s">
        <v>1220</v>
      </c>
      <c r="O14" s="1228"/>
      <c r="P14" s="1228"/>
      <c r="Q14" s="3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47" t="s">
        <v>1221</v>
      </c>
      <c r="B15" s="1247"/>
      <c r="C15" s="1247"/>
      <c r="D15" s="32"/>
      <c r="E15" s="60">
        <f>('11'!E15/'1'!$E$16)*1000</f>
        <v>125005487.21383116</v>
      </c>
      <c r="F15" s="59">
        <f>('11'!F15/'1'!$E$16)*1000</f>
        <v>120107007.28976133</v>
      </c>
      <c r="G15" s="59">
        <f>('11'!G15/'1'!$E$16)*1000</f>
        <v>99344878.109365329</v>
      </c>
      <c r="H15" s="59">
        <f>('11'!H15/'1'!$E$16)*1000</f>
        <v>5901751.8982499372</v>
      </c>
      <c r="I15" s="59">
        <f>('11'!I15/'1'!$E$16)*1000</f>
        <v>1851669.0540231902</v>
      </c>
      <c r="J15" s="59">
        <f>('11'!J15/'1'!$E$16)*1000</f>
        <v>58220775.785370037</v>
      </c>
      <c r="K15" s="59">
        <f>('11'!K15/'1'!$E$16)*1000</f>
        <v>33370681.371722151</v>
      </c>
      <c r="L15" s="59">
        <f>('11'!L15/'1'!$E$16)*1000</f>
        <v>11563395.124876047</v>
      </c>
      <c r="M15" s="59">
        <f>('11'!M15/'1'!$E$16)*1000</f>
        <v>3271480.4167044037</v>
      </c>
      <c r="N15" s="1247" t="s">
        <v>1221</v>
      </c>
      <c r="O15" s="1247"/>
      <c r="P15" s="1247"/>
      <c r="Q15" s="32"/>
      <c r="R15" s="60">
        <f>('11'!R15/'1'!$E$16)*1000</f>
        <v>1564970.2609267996</v>
      </c>
      <c r="S15" s="59">
        <f>('11'!S15/'1'!$E$16)*1000</f>
        <v>1295099.0748718949</v>
      </c>
      <c r="T15" s="59">
        <f>('11'!T15/'1'!$E$16)*1000</f>
        <v>4072134.433514433</v>
      </c>
      <c r="U15" s="59">
        <f>('11'!U15/'1'!$E$16)*1000</f>
        <v>992958.92069310474</v>
      </c>
      <c r="V15" s="59">
        <f>('11'!V15/'1'!$E$16)*1000</f>
        <v>366752.01816541789</v>
      </c>
      <c r="W15" s="59">
        <f>('11'!W15/'1'!$E$16)*1000</f>
        <v>9198734.0555199534</v>
      </c>
      <c r="X15" s="59">
        <f>('11'!X15/'1'!$E$16)*1000</f>
        <v>5459214.1753182644</v>
      </c>
      <c r="Y15" s="59">
        <f>('11'!Y15/'1'!$E$16)*1000</f>
        <v>12245.046602341225</v>
      </c>
      <c r="Z15" s="59">
        <f>('11'!Z15/'1'!$E$16)*1000</f>
        <v>3727274.8335993416</v>
      </c>
      <c r="AA15" s="59">
        <f>('11'!AA15/'1'!$E$16)*1000</f>
        <v>6396276.2625272684</v>
      </c>
      <c r="AB15" s="59">
        <f>('11'!AB15/'1'!$E$16)*1000</f>
        <v>1497796.3384574514</v>
      </c>
    </row>
    <row r="16" spans="1:57" s="33" customFormat="1" ht="18.75" hidden="1" customHeight="1">
      <c r="A16" s="1247" t="s">
        <v>1210</v>
      </c>
      <c r="B16" s="1247"/>
      <c r="C16" s="1247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47" t="s">
        <v>1210</v>
      </c>
      <c r="O16" s="1247"/>
      <c r="P16" s="1247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8.75" hidden="1" customHeight="1">
      <c r="A17" s="1247" t="s">
        <v>1157</v>
      </c>
      <c r="B17" s="1247"/>
      <c r="C17" s="1247"/>
      <c r="D17" s="32"/>
      <c r="E17" s="262">
        <v>141274629.52243242</v>
      </c>
      <c r="F17" s="262">
        <v>134142381.99444896</v>
      </c>
      <c r="G17" s="262">
        <v>114712954.49892333</v>
      </c>
      <c r="H17" s="262">
        <v>4035883.6265496998</v>
      </c>
      <c r="I17" s="262">
        <v>1461599.7471238622</v>
      </c>
      <c r="J17" s="262">
        <v>74709661.413526639</v>
      </c>
      <c r="K17" s="262">
        <v>34505809.71172294</v>
      </c>
      <c r="L17" s="262">
        <v>10627421.681619221</v>
      </c>
      <c r="M17" s="262">
        <v>2690930.7672343333</v>
      </c>
      <c r="N17" s="1247" t="s">
        <v>1157</v>
      </c>
      <c r="O17" s="1247"/>
      <c r="P17" s="1247"/>
      <c r="Q17" s="32"/>
      <c r="R17" s="262">
        <v>1315376.008510883</v>
      </c>
      <c r="S17" s="262">
        <v>1275279.0712456543</v>
      </c>
      <c r="T17" s="262">
        <v>3539614.9435191471</v>
      </c>
      <c r="U17" s="262">
        <v>1144189.0751976778</v>
      </c>
      <c r="V17" s="262">
        <v>662031.81591153692</v>
      </c>
      <c r="W17" s="262">
        <v>8802005.8139064535</v>
      </c>
      <c r="X17" s="262">
        <v>5124959.8067901563</v>
      </c>
      <c r="Y17" s="262">
        <v>25383.933866772786</v>
      </c>
      <c r="Z17" s="262">
        <v>3651662.0732495147</v>
      </c>
      <c r="AA17" s="262">
        <v>8539037.0184852835</v>
      </c>
      <c r="AB17" s="262">
        <v>1406789.490502018</v>
      </c>
    </row>
    <row r="18" spans="1:31" s="33" customFormat="1" ht="19.5" hidden="1" customHeight="1">
      <c r="A18" s="1247" t="s">
        <v>1158</v>
      </c>
      <c r="B18" s="1247"/>
      <c r="C18" s="1247"/>
      <c r="D18" s="32"/>
      <c r="E18" s="167">
        <f>'[1]11'!E18/'[1]1'!$E$19*1000</f>
        <v>114446958.49194515</v>
      </c>
      <c r="F18" s="167">
        <f>'[1]11'!F18/'[1]1'!$E$19*1000</f>
        <v>109583161.46628129</v>
      </c>
      <c r="G18" s="167">
        <f>'[1]11'!G18/'[1]1'!$E$19*1000</f>
        <v>93247508.794795215</v>
      </c>
      <c r="H18" s="167">
        <f>'[1]11'!H18/'[1]1'!$E$19*1000</f>
        <v>3395041.0590333133</v>
      </c>
      <c r="I18" s="167">
        <f>'[1]11'!I18/'[1]1'!$E$19*1000</f>
        <v>1525101.2626764025</v>
      </c>
      <c r="J18" s="167">
        <f>'[1]11'!J18/'[1]1'!$E$19*1000</f>
        <v>60367369.199577861</v>
      </c>
      <c r="K18" s="167">
        <f>'[1]11'!K18/'[1]1'!$E$19*1000</f>
        <v>27959997.273507643</v>
      </c>
      <c r="L18" s="167">
        <f>'[1]11'!L18/'[1]1'!$E$19*1000</f>
        <v>8919640.8999438006</v>
      </c>
      <c r="M18" s="167">
        <f>'[1]11'!M18/'[1]1'!$E$19*1000</f>
        <v>2401064.5057882848</v>
      </c>
      <c r="N18" s="1247" t="s">
        <v>1158</v>
      </c>
      <c r="O18" s="1247"/>
      <c r="P18" s="1247"/>
      <c r="Q18" s="32"/>
      <c r="R18" s="167">
        <f>'[1]11'!R18/'[1]1'!$E$19*1000</f>
        <v>1098867.7090195029</v>
      </c>
      <c r="S18" s="167">
        <f>'[1]11'!S18/'[1]1'!$E$19*1000</f>
        <v>1060278.4518592288</v>
      </c>
      <c r="T18" s="167">
        <f>'[1]11'!T18/'[1]1'!$E$19*1000</f>
        <v>2931895.2690630588</v>
      </c>
      <c r="U18" s="167">
        <f>'[1]11'!U18/'[1]1'!$E$19*1000</f>
        <v>1029199.2207673902</v>
      </c>
      <c r="V18" s="167">
        <f>'[1]11'!V18/'[1]1'!$E$19*1000</f>
        <v>398335.74344633892</v>
      </c>
      <c r="W18" s="167">
        <f>'[1]11'!W18/'[1]1'!$E$19*1000</f>
        <v>7416011.7715422865</v>
      </c>
      <c r="X18" s="167">
        <f>'[1]11'!X18/'[1]1'!$E$19*1000</f>
        <v>4265347.7597170947</v>
      </c>
      <c r="Y18" s="167">
        <f>'[1]11'!Y18/'[1]1'!$E$19*1000</f>
        <v>18602.583078554151</v>
      </c>
      <c r="Z18" s="167">
        <f>'[1]11'!Z18/'[1]1'!$E$19*1000</f>
        <v>3132061.4287466346</v>
      </c>
      <c r="AA18" s="167">
        <f>'[1]11'!AA18/'[1]1'!$E$19*1000</f>
        <v>5709187.877394814</v>
      </c>
      <c r="AB18" s="167">
        <f>'[1]11'!AB18/'[1]1'!$E$19*1000</f>
        <v>845390.85173096182</v>
      </c>
    </row>
    <row r="19" spans="1:31" s="33" customFormat="1" ht="18.75" hidden="1" customHeight="1">
      <c r="A19" s="1247" t="s">
        <v>1235</v>
      </c>
      <c r="B19" s="1247"/>
      <c r="C19" s="1247"/>
      <c r="D19" s="32"/>
      <c r="E19" s="262">
        <v>137147900.06457341</v>
      </c>
      <c r="F19" s="262">
        <v>130989321.04371627</v>
      </c>
      <c r="G19" s="262">
        <v>111291924.9787202</v>
      </c>
      <c r="H19" s="262">
        <v>3455054.3242028197</v>
      </c>
      <c r="I19" s="262">
        <v>2028155.1103764928</v>
      </c>
      <c r="J19" s="262">
        <v>73054826.979995519</v>
      </c>
      <c r="K19" s="262">
        <v>32753888.564145356</v>
      </c>
      <c r="L19" s="262">
        <v>11132294.350281619</v>
      </c>
      <c r="M19" s="262">
        <v>2872868.7127631912</v>
      </c>
      <c r="N19" s="1247" t="s">
        <v>1235</v>
      </c>
      <c r="O19" s="1247"/>
      <c r="P19" s="1247"/>
      <c r="Q19" s="32"/>
      <c r="R19" s="262">
        <v>1429316.4316769636</v>
      </c>
      <c r="S19" s="262">
        <v>1393076.1303157089</v>
      </c>
      <c r="T19" s="262">
        <v>3718742.0342102782</v>
      </c>
      <c r="U19" s="262">
        <v>1287348.0470051584</v>
      </c>
      <c r="V19" s="262">
        <v>430942.9943103047</v>
      </c>
      <c r="W19" s="262">
        <v>8565101.7147146482</v>
      </c>
      <c r="X19" s="262">
        <v>4559328.2581069004</v>
      </c>
      <c r="Y19" s="262">
        <v>21961.493155565771</v>
      </c>
      <c r="Z19" s="262">
        <v>3983811.9634521911</v>
      </c>
      <c r="AA19" s="262">
        <v>7519735.9777127951</v>
      </c>
      <c r="AB19" s="262">
        <v>1361156.9568557751</v>
      </c>
    </row>
    <row r="20" spans="1:31" s="33" customFormat="1" ht="18" hidden="1" customHeight="1">
      <c r="A20" s="1247" t="s">
        <v>1160</v>
      </c>
      <c r="B20" s="1247"/>
      <c r="C20" s="1247"/>
      <c r="D20" s="32"/>
      <c r="E20" s="262">
        <v>141563031.27312219</v>
      </c>
      <c r="F20" s="262">
        <v>135418557.56906894</v>
      </c>
      <c r="G20" s="262">
        <v>116235537.79577959</v>
      </c>
      <c r="H20" s="262">
        <v>2317008.6863031718</v>
      </c>
      <c r="I20" s="262">
        <v>1920600.0515636096</v>
      </c>
      <c r="J20" s="262">
        <v>77532382.107397094</v>
      </c>
      <c r="K20" s="262">
        <v>34465546.950515926</v>
      </c>
      <c r="L20" s="262">
        <v>10949863.740386892</v>
      </c>
      <c r="M20" s="262">
        <v>3012096.6369991056</v>
      </c>
      <c r="N20" s="1247" t="s">
        <v>1160</v>
      </c>
      <c r="O20" s="1247"/>
      <c r="P20" s="1247"/>
      <c r="Q20" s="32"/>
      <c r="R20" s="262">
        <v>1676373.873450367</v>
      </c>
      <c r="S20" s="262">
        <v>1378493.9970936168</v>
      </c>
      <c r="T20" s="262">
        <v>3475223.923718641</v>
      </c>
      <c r="U20" s="262">
        <v>1000138.900472324</v>
      </c>
      <c r="V20" s="262">
        <v>407536.40865282662</v>
      </c>
      <c r="W20" s="262">
        <v>8233156.0329025127</v>
      </c>
      <c r="X20" s="262">
        <v>4828324.219584736</v>
      </c>
      <c r="Y20" s="262">
        <v>30978.969950469778</v>
      </c>
      <c r="Z20" s="262">
        <v>3373852.8433673126</v>
      </c>
      <c r="AA20" s="262">
        <v>7578399.2825483959</v>
      </c>
      <c r="AB20" s="262">
        <v>1433925.578495237</v>
      </c>
    </row>
    <row r="21" spans="1:31" s="33" customFormat="1" ht="16.149999999999999" customHeight="1">
      <c r="A21" s="1247" t="s">
        <v>1161</v>
      </c>
      <c r="B21" s="1247"/>
      <c r="C21" s="1247"/>
      <c r="D21" s="32"/>
      <c r="E21" s="262">
        <v>118943885.54835701</v>
      </c>
      <c r="F21" s="262">
        <v>108190320.21087509</v>
      </c>
      <c r="G21" s="262">
        <v>87952602.65591085</v>
      </c>
      <c r="H21" s="262">
        <v>3403180.6123666912</v>
      </c>
      <c r="I21" s="262">
        <v>2126428.5064143222</v>
      </c>
      <c r="J21" s="262">
        <v>45738791.209266551</v>
      </c>
      <c r="K21" s="262">
        <v>36684202.327863112</v>
      </c>
      <c r="L21" s="262">
        <v>11538187.508254899</v>
      </c>
      <c r="M21" s="262">
        <v>3108235.7612018716</v>
      </c>
      <c r="N21" s="1247" t="s">
        <v>1161</v>
      </c>
      <c r="O21" s="1247"/>
      <c r="P21" s="1247"/>
      <c r="Q21" s="32"/>
      <c r="R21" s="262">
        <v>1752223.8296792305</v>
      </c>
      <c r="S21" s="262">
        <v>1448811.6378877421</v>
      </c>
      <c r="T21" s="262">
        <v>3824838.9874192812</v>
      </c>
      <c r="U21" s="262">
        <v>997281.11264588742</v>
      </c>
      <c r="V21" s="262">
        <v>406796.17942085967</v>
      </c>
      <c r="W21" s="262">
        <v>8699530.0467093103</v>
      </c>
      <c r="X21" s="262">
        <v>5148030.4085478857</v>
      </c>
      <c r="Y21" s="262">
        <v>23432.915222230971</v>
      </c>
      <c r="Z21" s="262">
        <v>3528066.7229391919</v>
      </c>
      <c r="AA21" s="262">
        <v>12119386.70443368</v>
      </c>
      <c r="AB21" s="262">
        <v>1365821.3669517497</v>
      </c>
    </row>
    <row r="22" spans="1:31" s="33" customFormat="1" ht="16.149999999999999" customHeight="1">
      <c r="A22" s="1247" t="s">
        <v>1162</v>
      </c>
      <c r="B22" s="1247"/>
      <c r="C22" s="1247"/>
      <c r="D22" s="32"/>
      <c r="E22" s="262">
        <v>113272021.65064327</v>
      </c>
      <c r="F22" s="262">
        <v>105572868.80063188</v>
      </c>
      <c r="G22" s="262">
        <v>85521281.912010163</v>
      </c>
      <c r="H22" s="262">
        <v>3761263.4514207854</v>
      </c>
      <c r="I22" s="262">
        <v>2429551.5259868787</v>
      </c>
      <c r="J22" s="262">
        <v>43996812.452806368</v>
      </c>
      <c r="K22" s="262">
        <v>35333654.481796093</v>
      </c>
      <c r="L22" s="262">
        <v>11261831.476431105</v>
      </c>
      <c r="M22" s="262">
        <v>3074515.3579280172</v>
      </c>
      <c r="N22" s="1247" t="s">
        <v>1162</v>
      </c>
      <c r="O22" s="1247"/>
      <c r="P22" s="1247"/>
      <c r="Q22" s="32"/>
      <c r="R22" s="262">
        <v>1797162.3930725965</v>
      </c>
      <c r="S22" s="262">
        <v>1370394.3338304157</v>
      </c>
      <c r="T22" s="262">
        <v>3783956.981339891</v>
      </c>
      <c r="U22" s="262">
        <v>915583.67381117796</v>
      </c>
      <c r="V22" s="262">
        <v>320218.73644902295</v>
      </c>
      <c r="W22" s="262">
        <v>8789755.4121904317</v>
      </c>
      <c r="X22" s="262">
        <v>4950849.7182957996</v>
      </c>
      <c r="Y22" s="262">
        <v>41271.386123445693</v>
      </c>
      <c r="Z22" s="262">
        <v>3797634.3077711905</v>
      </c>
      <c r="AA22" s="262">
        <v>9024129.8514902517</v>
      </c>
      <c r="AB22" s="262">
        <v>1324977.0014789547</v>
      </c>
    </row>
    <row r="23" spans="1:31" s="33" customFormat="1" ht="16.149999999999999" customHeight="1">
      <c r="A23" s="1247" t="s">
        <v>1163</v>
      </c>
      <c r="B23" s="1247"/>
      <c r="C23" s="1247"/>
      <c r="D23" s="3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247" t="s">
        <v>1163</v>
      </c>
      <c r="O23" s="1247"/>
      <c r="P23" s="1247"/>
      <c r="Q23" s="3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31" s="33" customFormat="1" ht="16.149999999999999" customHeight="1">
      <c r="A24" s="1247" t="s">
        <v>1155</v>
      </c>
      <c r="B24" s="1247"/>
      <c r="C24" s="1247"/>
      <c r="D24" s="32"/>
      <c r="E24" s="262">
        <v>112983342.07969041</v>
      </c>
      <c r="F24" s="262">
        <v>104013969.30919211</v>
      </c>
      <c r="G24" s="262">
        <v>83654204.723833367</v>
      </c>
      <c r="H24" s="262">
        <v>3477272.6658326136</v>
      </c>
      <c r="I24" s="262">
        <v>2839627.2960977829</v>
      </c>
      <c r="J24" s="262">
        <v>42039438.656428725</v>
      </c>
      <c r="K24" s="262">
        <v>35297866.10547439</v>
      </c>
      <c r="L24" s="262">
        <v>12022486.575039988</v>
      </c>
      <c r="M24" s="262">
        <v>3241565.5398335326</v>
      </c>
      <c r="N24" s="1247" t="s">
        <v>1155</v>
      </c>
      <c r="O24" s="1247"/>
      <c r="P24" s="1247"/>
      <c r="Q24" s="32"/>
      <c r="R24" s="262">
        <v>1631601.1007079179</v>
      </c>
      <c r="S24" s="262">
        <v>1539096.7730123345</v>
      </c>
      <c r="T24" s="262">
        <v>4449120.7141099442</v>
      </c>
      <c r="U24" s="262">
        <v>937985.09910698642</v>
      </c>
      <c r="V24" s="262">
        <v>223117.34826928438</v>
      </c>
      <c r="W24" s="262">
        <v>8337278.010318812</v>
      </c>
      <c r="X24" s="262">
        <v>4322797.3007123359</v>
      </c>
      <c r="Y24" s="262">
        <v>10874.526807038348</v>
      </c>
      <c r="Z24" s="262">
        <v>4003606.1827994222</v>
      </c>
      <c r="AA24" s="262">
        <v>10229007.755889878</v>
      </c>
      <c r="AB24" s="262">
        <v>1259634.9853915595</v>
      </c>
    </row>
    <row r="25" spans="1:31" s="33" customFormat="1" ht="16.149999999999999" customHeight="1">
      <c r="A25" s="1247" t="s">
        <v>1149</v>
      </c>
      <c r="B25" s="1247"/>
      <c r="C25" s="1247"/>
      <c r="D25" s="32"/>
      <c r="E25" s="262">
        <v>129405003.29458603</v>
      </c>
      <c r="F25" s="262">
        <v>121867046.52384724</v>
      </c>
      <c r="G25" s="262">
        <v>99769154.664950341</v>
      </c>
      <c r="H25" s="262">
        <v>3294706.074100126</v>
      </c>
      <c r="I25" s="262">
        <v>2290178.0431406302</v>
      </c>
      <c r="J25" s="262">
        <v>56777764.404874526</v>
      </c>
      <c r="K25" s="262">
        <v>37406506.142835021</v>
      </c>
      <c r="L25" s="262">
        <v>12755259.663643835</v>
      </c>
      <c r="M25" s="262">
        <v>3382137.3867652491</v>
      </c>
      <c r="N25" s="1247" t="s">
        <v>1149</v>
      </c>
      <c r="O25" s="1247"/>
      <c r="P25" s="1247"/>
      <c r="Q25" s="32"/>
      <c r="R25" s="262">
        <v>1884617.9944685164</v>
      </c>
      <c r="S25" s="262">
        <v>1606994.7775060618</v>
      </c>
      <c r="T25" s="262">
        <v>4657940.0331923291</v>
      </c>
      <c r="U25" s="262">
        <v>967967.10724806599</v>
      </c>
      <c r="V25" s="262">
        <v>255602.36446360021</v>
      </c>
      <c r="W25" s="262">
        <v>9342632.1952530928</v>
      </c>
      <c r="X25" s="262">
        <v>5196243.9829125004</v>
      </c>
      <c r="Y25" s="262">
        <v>75528.342704093535</v>
      </c>
      <c r="Z25" s="262">
        <v>4070859.8696365138</v>
      </c>
      <c r="AA25" s="262">
        <v>8764675.0333721656</v>
      </c>
      <c r="AB25" s="262">
        <v>1226718.2626331409</v>
      </c>
    </row>
    <row r="26" spans="1:31" ht="18" customHeight="1">
      <c r="A26" s="1247" t="s">
        <v>57</v>
      </c>
      <c r="B26" s="1247"/>
      <c r="C26" s="1247"/>
      <c r="D26" s="32"/>
      <c r="E26" s="805"/>
      <c r="F26" s="154"/>
      <c r="G26" s="154"/>
      <c r="H26" s="154"/>
      <c r="I26" s="154"/>
      <c r="J26" s="154"/>
      <c r="K26" s="154"/>
      <c r="L26" s="154"/>
      <c r="M26" s="154"/>
      <c r="N26" s="1247" t="s">
        <v>57</v>
      </c>
      <c r="O26" s="1247"/>
      <c r="P26" s="1247"/>
      <c r="Q26" s="3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D26" s="33"/>
      <c r="AE26" s="33"/>
    </row>
    <row r="27" spans="1:31" ht="18" customHeight="1">
      <c r="A27" s="34"/>
      <c r="B27" s="34" t="s">
        <v>58</v>
      </c>
      <c r="C27" s="34"/>
      <c r="D27" s="543"/>
      <c r="E27" s="782">
        <v>182276113.39695501</v>
      </c>
      <c r="F27" s="740">
        <v>172588485.57389736</v>
      </c>
      <c r="G27" s="740">
        <v>141673711.05406392</v>
      </c>
      <c r="H27" s="740">
        <v>4595710.8595510237</v>
      </c>
      <c r="I27" s="740">
        <v>3274370.7927830503</v>
      </c>
      <c r="J27" s="740">
        <v>81132764.019760072</v>
      </c>
      <c r="K27" s="740">
        <v>52670865.38196969</v>
      </c>
      <c r="L27" s="740">
        <v>17595208.416256856</v>
      </c>
      <c r="M27" s="740">
        <v>4826817.2852594294</v>
      </c>
      <c r="N27" s="34"/>
      <c r="O27" s="34" t="s">
        <v>47</v>
      </c>
      <c r="P27" s="34"/>
      <c r="Q27" s="543"/>
      <c r="R27" s="782">
        <v>2683937.3440476302</v>
      </c>
      <c r="S27" s="740">
        <v>2057854.0308159741</v>
      </c>
      <c r="T27" s="740">
        <v>6363947.0473318174</v>
      </c>
      <c r="U27" s="740">
        <v>1296944.5603102548</v>
      </c>
      <c r="V27" s="740">
        <v>365708.14849172917</v>
      </c>
      <c r="W27" s="740">
        <v>13319566.103576643</v>
      </c>
      <c r="X27" s="740">
        <v>7435035.7794151679</v>
      </c>
      <c r="Y27" s="740">
        <v>107545.98536478802</v>
      </c>
      <c r="Z27" s="740">
        <v>5776984.3387967059</v>
      </c>
      <c r="AA27" s="740">
        <v>11442875.306419473</v>
      </c>
      <c r="AB27" s="740">
        <v>1755247.4833614829</v>
      </c>
      <c r="AD27" s="33"/>
      <c r="AE27" s="33"/>
    </row>
    <row r="28" spans="1:31" ht="18" customHeight="1">
      <c r="A28" s="34"/>
      <c r="B28" s="34" t="s">
        <v>20</v>
      </c>
      <c r="C28" s="34"/>
      <c r="D28" s="543"/>
      <c r="E28" s="782">
        <v>6690962.5479159821</v>
      </c>
      <c r="F28" s="740">
        <v>4142400.185492713</v>
      </c>
      <c r="G28" s="740">
        <v>2508525.3676206339</v>
      </c>
      <c r="H28" s="740">
        <v>275069.18839227996</v>
      </c>
      <c r="I28" s="740">
        <v>5863.0562157422273</v>
      </c>
      <c r="J28" s="740">
        <v>249720.84120655773</v>
      </c>
      <c r="K28" s="740">
        <v>1977872.2818060543</v>
      </c>
      <c r="L28" s="740">
        <v>1521720.8313782758</v>
      </c>
      <c r="M28" s="740">
        <v>29030.035955778549</v>
      </c>
      <c r="N28" s="34"/>
      <c r="O28" s="34" t="s">
        <v>20</v>
      </c>
      <c r="P28" s="34"/>
      <c r="Q28" s="543"/>
      <c r="R28" s="782">
        <v>29394.848142744901</v>
      </c>
      <c r="S28" s="740">
        <v>560548.79453800141</v>
      </c>
      <c r="T28" s="740">
        <v>698291.48709838034</v>
      </c>
      <c r="U28" s="740">
        <v>204409.23033485841</v>
      </c>
      <c r="V28" s="740">
        <v>46.435308511963541</v>
      </c>
      <c r="W28" s="740">
        <v>112153.98649380375</v>
      </c>
      <c r="X28" s="740">
        <v>0</v>
      </c>
      <c r="Y28" s="740">
        <v>1215.2764857100715</v>
      </c>
      <c r="Z28" s="740">
        <v>110938.71000809368</v>
      </c>
      <c r="AA28" s="740">
        <v>2548562.36242327</v>
      </c>
      <c r="AB28" s="740">
        <v>0</v>
      </c>
      <c r="AD28" s="33"/>
      <c r="AE28" s="33"/>
    </row>
    <row r="29" spans="1:31" ht="18" customHeight="1">
      <c r="A29" s="1247" t="s">
        <v>21</v>
      </c>
      <c r="B29" s="1247"/>
      <c r="C29" s="1247"/>
      <c r="D29" s="32"/>
      <c r="E29" s="782"/>
      <c r="F29" s="740"/>
      <c r="G29" s="740"/>
      <c r="H29" s="740"/>
      <c r="I29" s="740"/>
      <c r="J29" s="740"/>
      <c r="K29" s="740"/>
      <c r="L29" s="740"/>
      <c r="M29" s="740"/>
      <c r="N29" s="1247" t="s">
        <v>21</v>
      </c>
      <c r="O29" s="1247"/>
      <c r="P29" s="1247"/>
      <c r="Q29" s="32"/>
      <c r="R29" s="782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D29" s="33"/>
      <c r="AE29" s="33"/>
    </row>
    <row r="30" spans="1:31" ht="18" customHeight="1">
      <c r="A30" s="34"/>
      <c r="B30" s="661" t="s">
        <v>71</v>
      </c>
      <c r="C30" s="34"/>
      <c r="D30" s="543"/>
      <c r="E30" s="782">
        <v>622571027.95445359</v>
      </c>
      <c r="F30" s="740">
        <v>605365733.5622263</v>
      </c>
      <c r="G30" s="740">
        <v>508334226.41267771</v>
      </c>
      <c r="H30" s="740">
        <v>15212071.493509991</v>
      </c>
      <c r="I30" s="740">
        <v>12729247.871981202</v>
      </c>
      <c r="J30" s="740">
        <v>299829144.30487305</v>
      </c>
      <c r="K30" s="740">
        <v>180563762.74231353</v>
      </c>
      <c r="L30" s="740">
        <v>49786404.789275184</v>
      </c>
      <c r="M30" s="740">
        <v>17031345.28324559</v>
      </c>
      <c r="N30" s="34"/>
      <c r="O30" s="34" t="s">
        <v>71</v>
      </c>
      <c r="P30" s="34"/>
      <c r="Q30" s="543"/>
      <c r="R30" s="782">
        <v>7619214.7146832068</v>
      </c>
      <c r="S30" s="740">
        <v>4853149.7700528484</v>
      </c>
      <c r="T30" s="740">
        <v>15350369.911906013</v>
      </c>
      <c r="U30" s="740">
        <v>3677146.2543081241</v>
      </c>
      <c r="V30" s="740">
        <v>1255178.8550793955</v>
      </c>
      <c r="W30" s="740">
        <v>47245102.36027278</v>
      </c>
      <c r="X30" s="740">
        <v>27510129.809887078</v>
      </c>
      <c r="Y30" s="740">
        <v>379468.19198406336</v>
      </c>
      <c r="Z30" s="740">
        <v>19355504.358401671</v>
      </c>
      <c r="AA30" s="740">
        <v>23281225.660598934</v>
      </c>
      <c r="AB30" s="740">
        <v>6075931.2683717031</v>
      </c>
      <c r="AD30" s="33"/>
      <c r="AE30" s="33"/>
    </row>
    <row r="31" spans="1:31" ht="18" customHeight="1">
      <c r="A31" s="34"/>
      <c r="B31" s="661" t="s">
        <v>72</v>
      </c>
      <c r="C31" s="34"/>
      <c r="D31" s="543"/>
      <c r="E31" s="782">
        <v>84799744.456561327</v>
      </c>
      <c r="F31" s="740">
        <v>74496336.788287252</v>
      </c>
      <c r="G31" s="740">
        <v>61238410.307162188</v>
      </c>
      <c r="H31" s="740">
        <v>3414518.4600149584</v>
      </c>
      <c r="I31" s="740">
        <v>768674.53631140513</v>
      </c>
      <c r="J31" s="740">
        <v>31277144.423556343</v>
      </c>
      <c r="K31" s="740">
        <v>25778072.887279496</v>
      </c>
      <c r="L31" s="740">
        <v>10179813.277521322</v>
      </c>
      <c r="M31" s="740">
        <v>759462.4613748889</v>
      </c>
      <c r="N31" s="34"/>
      <c r="O31" s="34" t="s">
        <v>72</v>
      </c>
      <c r="P31" s="34"/>
      <c r="Q31" s="543"/>
      <c r="R31" s="782">
        <v>1224675.9810930602</v>
      </c>
      <c r="S31" s="740">
        <v>1906669.3545480336</v>
      </c>
      <c r="T31" s="740">
        <v>5441359.4491179371</v>
      </c>
      <c r="U31" s="740">
        <v>679450.51743639447</v>
      </c>
      <c r="V31" s="740">
        <v>168195.5139510083</v>
      </c>
      <c r="W31" s="740">
        <v>3078113.2036037468</v>
      </c>
      <c r="X31" s="740">
        <v>913779.77955495182</v>
      </c>
      <c r="Y31" s="740">
        <v>35124.737108411238</v>
      </c>
      <c r="Z31" s="740">
        <v>2129208.686940385</v>
      </c>
      <c r="AA31" s="740">
        <v>11242619.070176413</v>
      </c>
      <c r="AB31" s="740">
        <v>939211.40190230659</v>
      </c>
      <c r="AD31" s="33"/>
      <c r="AE31" s="33"/>
    </row>
    <row r="32" spans="1:31" ht="18" customHeight="1">
      <c r="A32" s="34"/>
      <c r="B32" s="661" t="s">
        <v>73</v>
      </c>
      <c r="C32" s="34"/>
      <c r="D32" s="543"/>
      <c r="E32" s="782">
        <v>32713549.62393662</v>
      </c>
      <c r="F32" s="740">
        <v>26470947.813883614</v>
      </c>
      <c r="G32" s="740">
        <v>19703839.622031137</v>
      </c>
      <c r="H32" s="740">
        <v>1142096.0681893334</v>
      </c>
      <c r="I32" s="740">
        <v>272443.05543259648</v>
      </c>
      <c r="J32" s="740">
        <v>8520994.8673885074</v>
      </c>
      <c r="K32" s="740">
        <v>9768305.6310207024</v>
      </c>
      <c r="L32" s="740">
        <v>5254892.708085198</v>
      </c>
      <c r="M32" s="740">
        <v>669972.99985739833</v>
      </c>
      <c r="N32" s="34"/>
      <c r="O32" s="34" t="s">
        <v>73</v>
      </c>
      <c r="P32" s="34"/>
      <c r="Q32" s="543"/>
      <c r="R32" s="782">
        <v>494466.70847591228</v>
      </c>
      <c r="S32" s="740">
        <v>1213888.1352893501</v>
      </c>
      <c r="T32" s="740">
        <v>2493107.0530500179</v>
      </c>
      <c r="U32" s="740">
        <v>338594.71151763998</v>
      </c>
      <c r="V32" s="740">
        <v>44863.099894880448</v>
      </c>
      <c r="W32" s="740">
        <v>1512215.483767295</v>
      </c>
      <c r="X32" s="740">
        <v>230799.27872958983</v>
      </c>
      <c r="Y32" s="740">
        <v>10694.542634999296</v>
      </c>
      <c r="Z32" s="740">
        <v>1270721.662402706</v>
      </c>
      <c r="AA32" s="740">
        <v>6393721.1393052349</v>
      </c>
      <c r="AB32" s="740">
        <v>151119.3292522798</v>
      </c>
      <c r="AD32" s="33"/>
      <c r="AE32" s="33"/>
    </row>
    <row r="33" spans="1:31" ht="18" customHeight="1">
      <c r="A33" s="34"/>
      <c r="B33" s="661" t="s">
        <v>318</v>
      </c>
      <c r="C33" s="34"/>
      <c r="D33" s="543"/>
      <c r="E33" s="782">
        <v>7652100.1728769364</v>
      </c>
      <c r="F33" s="740">
        <v>4384778.7316363119</v>
      </c>
      <c r="G33" s="740">
        <v>2843886.3018737328</v>
      </c>
      <c r="H33" s="740">
        <v>257155.02793430194</v>
      </c>
      <c r="I33" s="740">
        <v>4653.8687367048778</v>
      </c>
      <c r="J33" s="740">
        <v>382772.10733801249</v>
      </c>
      <c r="K33" s="740">
        <v>2199305.2978647118</v>
      </c>
      <c r="L33" s="740">
        <v>1445945.5443545002</v>
      </c>
      <c r="M33" s="740">
        <v>63983.024378668648</v>
      </c>
      <c r="N33" s="34"/>
      <c r="O33" s="661" t="s">
        <v>318</v>
      </c>
      <c r="P33" s="34"/>
      <c r="Q33" s="543"/>
      <c r="R33" s="782">
        <v>100862.14604614158</v>
      </c>
      <c r="S33" s="740">
        <v>499992.75147385569</v>
      </c>
      <c r="T33" s="740">
        <v>592816.25625772006</v>
      </c>
      <c r="U33" s="740">
        <v>188254.50763448913</v>
      </c>
      <c r="V33" s="740">
        <v>36.858563624690674</v>
      </c>
      <c r="W33" s="740">
        <v>94946.88540807378</v>
      </c>
      <c r="X33" s="740">
        <v>0</v>
      </c>
      <c r="Y33" s="740">
        <v>964.63977747869728</v>
      </c>
      <c r="Z33" s="740">
        <v>93982.245630595076</v>
      </c>
      <c r="AA33" s="740">
        <v>3267321.4412406306</v>
      </c>
      <c r="AB33" s="740">
        <v>0</v>
      </c>
      <c r="AD33" s="33"/>
      <c r="AE33" s="33"/>
    </row>
    <row r="34" spans="1:31" ht="13.5" customHeight="1">
      <c r="A34" s="34"/>
      <c r="B34" s="661" t="s">
        <v>317</v>
      </c>
      <c r="C34" s="34"/>
      <c r="D34" s="543"/>
      <c r="E34" s="782">
        <v>437596975.53937948</v>
      </c>
      <c r="F34" s="740">
        <v>415017337.0190931</v>
      </c>
      <c r="G34" s="740">
        <v>303289136.3293556</v>
      </c>
      <c r="H34" s="740">
        <v>6533572.8377088308</v>
      </c>
      <c r="I34" s="740">
        <v>5790086.0906921243</v>
      </c>
      <c r="J34" s="740">
        <v>175207529.86873507</v>
      </c>
      <c r="K34" s="740">
        <v>115757947.53221957</v>
      </c>
      <c r="L34" s="740">
        <v>67601091.570405722</v>
      </c>
      <c r="M34" s="740">
        <v>15196726.128878282</v>
      </c>
      <c r="N34" s="34"/>
      <c r="O34" s="661" t="s">
        <v>317</v>
      </c>
      <c r="P34" s="34"/>
      <c r="Q34" s="543"/>
      <c r="R34" s="782">
        <v>14617806.281622911</v>
      </c>
      <c r="S34" s="740">
        <v>3093206.3198090694</v>
      </c>
      <c r="T34" s="740">
        <v>27828308.248210024</v>
      </c>
      <c r="U34" s="740">
        <v>5667466.8281622911</v>
      </c>
      <c r="V34" s="740">
        <v>1197577.7637231504</v>
      </c>
      <c r="W34" s="740">
        <v>44127109.11933174</v>
      </c>
      <c r="X34" s="740">
        <v>28559670.391408116</v>
      </c>
      <c r="Y34" s="740">
        <v>363166.21479713602</v>
      </c>
      <c r="Z34" s="740">
        <v>15204272.513126493</v>
      </c>
      <c r="AA34" s="740">
        <v>28574287</v>
      </c>
      <c r="AB34" s="740">
        <v>5994648.4797136039</v>
      </c>
      <c r="AD34" s="33"/>
      <c r="AE34" s="33"/>
    </row>
    <row r="35" spans="1:31" ht="18" customHeight="1">
      <c r="A35" s="1247" t="s">
        <v>22</v>
      </c>
      <c r="B35" s="1247"/>
      <c r="C35" s="1247"/>
      <c r="D35" s="32"/>
      <c r="E35" s="782"/>
      <c r="F35" s="740"/>
      <c r="G35" s="740"/>
      <c r="H35" s="740"/>
      <c r="I35" s="740"/>
      <c r="J35" s="740"/>
      <c r="K35" s="740"/>
      <c r="L35" s="740"/>
      <c r="M35" s="740"/>
      <c r="N35" s="1247" t="s">
        <v>22</v>
      </c>
      <c r="O35" s="1247"/>
      <c r="P35" s="1247"/>
      <c r="Q35" s="32"/>
      <c r="R35" s="782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  <c r="AD35" s="33"/>
      <c r="AE35" s="33"/>
    </row>
    <row r="36" spans="1:31" ht="18" customHeight="1">
      <c r="A36" s="1049" t="s">
        <v>59</v>
      </c>
      <c r="B36" s="1049"/>
      <c r="C36" s="35"/>
      <c r="D36" s="32"/>
      <c r="E36" s="782">
        <v>131925773.97419523</v>
      </c>
      <c r="F36" s="740">
        <v>124321408.86985058</v>
      </c>
      <c r="G36" s="740">
        <v>101798504.72943263</v>
      </c>
      <c r="H36" s="740">
        <v>3358628.4036543542</v>
      </c>
      <c r="I36" s="740">
        <v>2346697.5885946201</v>
      </c>
      <c r="J36" s="740">
        <v>57987179.795993827</v>
      </c>
      <c r="K36" s="740">
        <v>38105998.941189855</v>
      </c>
      <c r="L36" s="740">
        <v>12990440.651882783</v>
      </c>
      <c r="M36" s="740">
        <v>3463130.7765269079</v>
      </c>
      <c r="N36" s="1049" t="s">
        <v>59</v>
      </c>
      <c r="O36" s="1049"/>
      <c r="P36" s="35"/>
      <c r="Q36" s="32"/>
      <c r="R36" s="782">
        <v>1928947.0392242586</v>
      </c>
      <c r="S36" s="740">
        <v>1620247.4951106545</v>
      </c>
      <c r="T36" s="740">
        <v>4732126.6239891704</v>
      </c>
      <c r="U36" s="740">
        <v>984172.10207632883</v>
      </c>
      <c r="V36" s="740">
        <v>261816.61495544683</v>
      </c>
      <c r="W36" s="740">
        <v>9532463.4885351527</v>
      </c>
      <c r="X36" s="740">
        <v>5324446.5978655117</v>
      </c>
      <c r="Y36" s="740">
        <v>77392.314639076591</v>
      </c>
      <c r="Z36" s="740">
        <v>4130624.576030578</v>
      </c>
      <c r="AA36" s="740">
        <v>8859749.4885811117</v>
      </c>
      <c r="AB36" s="740">
        <v>1255384.3842361923</v>
      </c>
      <c r="AD36" s="33"/>
      <c r="AE36" s="33"/>
    </row>
    <row r="37" spans="1:31" ht="18" customHeight="1">
      <c r="A37" s="7"/>
      <c r="B37" s="661" t="s">
        <v>23</v>
      </c>
      <c r="C37" s="36"/>
      <c r="D37" s="32"/>
      <c r="E37" s="782">
        <v>248639152.09703752</v>
      </c>
      <c r="F37" s="740">
        <v>235620007.76641598</v>
      </c>
      <c r="G37" s="740">
        <v>194615523.73860586</v>
      </c>
      <c r="H37" s="740">
        <v>6393127.5322414925</v>
      </c>
      <c r="I37" s="740">
        <v>6098754.0095100692</v>
      </c>
      <c r="J37" s="740">
        <v>107758198.97928581</v>
      </c>
      <c r="K37" s="740">
        <v>74365443.217568249</v>
      </c>
      <c r="L37" s="740">
        <v>21648101.172829591</v>
      </c>
      <c r="M37" s="740">
        <v>7102584.8747275304</v>
      </c>
      <c r="N37" s="7"/>
      <c r="O37" s="661" t="s">
        <v>23</v>
      </c>
      <c r="P37" s="36"/>
      <c r="Q37" s="32"/>
      <c r="R37" s="782">
        <v>3501088.6782827699</v>
      </c>
      <c r="S37" s="740">
        <v>1923982.2070762923</v>
      </c>
      <c r="T37" s="740">
        <v>7050760.3271168508</v>
      </c>
      <c r="U37" s="740">
        <v>1503600.0846043255</v>
      </c>
      <c r="V37" s="740">
        <v>566085.00102182326</v>
      </c>
      <c r="W37" s="740">
        <v>19356382.854980499</v>
      </c>
      <c r="X37" s="740">
        <v>11188353.771729494</v>
      </c>
      <c r="Y37" s="740">
        <v>95248.526074945796</v>
      </c>
      <c r="Z37" s="740">
        <v>8072780.5571760582</v>
      </c>
      <c r="AA37" s="740">
        <v>15784511.790039653</v>
      </c>
      <c r="AB37" s="740">
        <v>2765367.4594174279</v>
      </c>
      <c r="AD37" s="33"/>
      <c r="AE37" s="33"/>
    </row>
    <row r="38" spans="1:31" ht="18" customHeight="1">
      <c r="A38" s="121"/>
      <c r="B38" s="121" t="s">
        <v>1150</v>
      </c>
      <c r="C38" s="542"/>
      <c r="D38" s="543"/>
      <c r="E38" s="782">
        <v>163141295.26255491</v>
      </c>
      <c r="F38" s="740">
        <v>149887386.28134131</v>
      </c>
      <c r="G38" s="740">
        <v>126302100.24055786</v>
      </c>
      <c r="H38" s="740">
        <v>4683238.8564536432</v>
      </c>
      <c r="I38" s="740">
        <v>3555699.3839512882</v>
      </c>
      <c r="J38" s="740">
        <v>70966093.516320437</v>
      </c>
      <c r="K38" s="740">
        <v>47097068.483832546</v>
      </c>
      <c r="L38" s="740">
        <v>13932478.451621804</v>
      </c>
      <c r="M38" s="740">
        <v>4953166.4382000538</v>
      </c>
      <c r="N38" s="121"/>
      <c r="O38" s="121" t="s">
        <v>1150</v>
      </c>
      <c r="P38" s="542"/>
      <c r="Q38" s="543"/>
      <c r="R38" s="782">
        <v>1548695.041982857</v>
      </c>
      <c r="S38" s="740">
        <v>1581605.7856836664</v>
      </c>
      <c r="T38" s="740">
        <v>4325500.2231294001</v>
      </c>
      <c r="U38" s="740">
        <v>996179.30264547491</v>
      </c>
      <c r="V38" s="740">
        <v>527331.65998035565</v>
      </c>
      <c r="W38" s="740">
        <v>9652807.5891615376</v>
      </c>
      <c r="X38" s="740">
        <v>3151077.5273472206</v>
      </c>
      <c r="Y38" s="740">
        <v>57989.64562797753</v>
      </c>
      <c r="Z38" s="740">
        <v>6443740.416186342</v>
      </c>
      <c r="AA38" s="740">
        <v>15024336.338126456</v>
      </c>
      <c r="AB38" s="740">
        <v>1770427.3569128038</v>
      </c>
      <c r="AD38" s="33"/>
      <c r="AE38" s="33"/>
    </row>
    <row r="39" spans="1:31" ht="18" customHeight="1">
      <c r="A39" s="121"/>
      <c r="B39" s="121" t="s">
        <v>1151</v>
      </c>
      <c r="C39" s="542"/>
      <c r="D39" s="543"/>
      <c r="E39" s="782">
        <v>752778615.90108716</v>
      </c>
      <c r="F39" s="740">
        <v>722856588.98809433</v>
      </c>
      <c r="G39" s="740">
        <v>588416040.79505622</v>
      </c>
      <c r="H39" s="740">
        <v>15568330.269952256</v>
      </c>
      <c r="I39" s="740">
        <v>19774706.986835089</v>
      </c>
      <c r="J39" s="740">
        <v>327650138.12931627</v>
      </c>
      <c r="K39" s="740">
        <v>225422865.40895259</v>
      </c>
      <c r="L39" s="740">
        <v>63999160.012649313</v>
      </c>
      <c r="M39" s="740">
        <v>22379411.120309073</v>
      </c>
      <c r="N39" s="121"/>
      <c r="O39" s="121" t="s">
        <v>1151</v>
      </c>
      <c r="P39" s="542"/>
      <c r="Q39" s="543"/>
      <c r="R39" s="782">
        <v>12135105.065892585</v>
      </c>
      <c r="S39" s="740">
        <v>3653197.429498917</v>
      </c>
      <c r="T39" s="740">
        <v>20215270.243496262</v>
      </c>
      <c r="U39" s="740">
        <v>3794465.8779321383</v>
      </c>
      <c r="V39" s="740">
        <v>1821710.2755203068</v>
      </c>
      <c r="W39" s="740">
        <v>70441388.1803886</v>
      </c>
      <c r="X39" s="740">
        <v>47185849.658022493</v>
      </c>
      <c r="Y39" s="740">
        <v>148118.67423788819</v>
      </c>
      <c r="Z39" s="740">
        <v>23107419.848128214</v>
      </c>
      <c r="AA39" s="740">
        <v>39738317.337552764</v>
      </c>
      <c r="AB39" s="740">
        <v>9816290.4245597497</v>
      </c>
      <c r="AD39" s="33"/>
      <c r="AE39" s="33"/>
    </row>
    <row r="40" spans="1:31" ht="18" customHeight="1">
      <c r="A40" s="121"/>
      <c r="B40" s="121" t="s">
        <v>1152</v>
      </c>
      <c r="C40" s="542"/>
      <c r="D40" s="543"/>
      <c r="E40" s="782">
        <v>112616404.09920159</v>
      </c>
      <c r="F40" s="740">
        <v>105286962.89313687</v>
      </c>
      <c r="G40" s="740">
        <v>91215649.733702481</v>
      </c>
      <c r="H40" s="740">
        <v>5090138.531818524</v>
      </c>
      <c r="I40" s="740">
        <v>1926512.4069652311</v>
      </c>
      <c r="J40" s="740">
        <v>49053852.33481314</v>
      </c>
      <c r="K40" s="740">
        <v>35145146.460105658</v>
      </c>
      <c r="L40" s="740">
        <v>10262693.86163168</v>
      </c>
      <c r="M40" s="740">
        <v>2603286.8516236111</v>
      </c>
      <c r="N40" s="121"/>
      <c r="O40" s="121" t="s">
        <v>1152</v>
      </c>
      <c r="P40" s="542"/>
      <c r="Q40" s="543"/>
      <c r="R40" s="782">
        <v>1581015.876777258</v>
      </c>
      <c r="S40" s="740">
        <v>1503267.0234962455</v>
      </c>
      <c r="T40" s="740">
        <v>3734516.293372192</v>
      </c>
      <c r="U40" s="740">
        <v>733441.72932060331</v>
      </c>
      <c r="V40" s="740">
        <v>107166.08704177145</v>
      </c>
      <c r="W40" s="740">
        <v>3808619.297802614</v>
      </c>
      <c r="X40" s="740">
        <v>1066748.9463338121</v>
      </c>
      <c r="Y40" s="740">
        <v>179098.20884671743</v>
      </c>
      <c r="Z40" s="740">
        <v>2562772.1426220862</v>
      </c>
      <c r="AA40" s="740">
        <v>7995940.7754891897</v>
      </c>
      <c r="AB40" s="740">
        <v>666499.56942446204</v>
      </c>
      <c r="AD40" s="33"/>
      <c r="AE40" s="33"/>
    </row>
    <row r="41" spans="1:31" ht="18" customHeight="1">
      <c r="A41" s="121"/>
      <c r="B41" s="121" t="s">
        <v>1153</v>
      </c>
      <c r="C41" s="542"/>
      <c r="D41" s="543"/>
      <c r="E41" s="782">
        <v>66984152.824374869</v>
      </c>
      <c r="F41" s="740">
        <v>62727348.47180713</v>
      </c>
      <c r="G41" s="740">
        <v>51743066.640154578</v>
      </c>
      <c r="H41" s="740">
        <v>2104853.0956759783</v>
      </c>
      <c r="I41" s="740">
        <v>1926513.6592093618</v>
      </c>
      <c r="J41" s="740">
        <v>27289010.915939193</v>
      </c>
      <c r="K41" s="740">
        <v>20422688.969330009</v>
      </c>
      <c r="L41" s="740">
        <v>6999730.379882507</v>
      </c>
      <c r="M41" s="740">
        <v>1434042.9478096187</v>
      </c>
      <c r="N41" s="121"/>
      <c r="O41" s="121" t="s">
        <v>1153</v>
      </c>
      <c r="P41" s="542"/>
      <c r="Q41" s="543"/>
      <c r="R41" s="782">
        <v>579153.63451101398</v>
      </c>
      <c r="S41" s="740">
        <v>1315292.3524715966</v>
      </c>
      <c r="T41" s="740">
        <v>2675424.2890113215</v>
      </c>
      <c r="U41" s="740">
        <v>975604.40115530801</v>
      </c>
      <c r="V41" s="740">
        <v>20212.754923646629</v>
      </c>
      <c r="W41" s="740">
        <v>3984551.4517700789</v>
      </c>
      <c r="X41" s="740">
        <v>992985.8084847565</v>
      </c>
      <c r="Y41" s="740">
        <v>12901.633005457456</v>
      </c>
      <c r="Z41" s="740">
        <v>2978664.0102798655</v>
      </c>
      <c r="AA41" s="740">
        <v>4431640.2543321336</v>
      </c>
      <c r="AB41" s="740">
        <v>174835.90176443948</v>
      </c>
      <c r="AD41" s="33"/>
      <c r="AE41" s="33"/>
    </row>
    <row r="42" spans="1:31" ht="18" customHeight="1">
      <c r="A42" s="121"/>
      <c r="B42" s="661" t="s">
        <v>25</v>
      </c>
      <c r="C42" s="542"/>
      <c r="D42" s="543"/>
      <c r="E42" s="782">
        <v>64140735.078419521</v>
      </c>
      <c r="F42" s="740">
        <v>58733778.31522315</v>
      </c>
      <c r="G42" s="740">
        <v>47116194.696652398</v>
      </c>
      <c r="H42" s="740">
        <v>1269583.8714397058</v>
      </c>
      <c r="I42" s="740">
        <v>908557.51175097912</v>
      </c>
      <c r="J42" s="740">
        <v>22907298.74177216</v>
      </c>
      <c r="K42" s="740">
        <v>22030754.571689609</v>
      </c>
      <c r="L42" s="740">
        <v>7738005.859884005</v>
      </c>
      <c r="M42" s="740">
        <v>1773711.6973844743</v>
      </c>
      <c r="N42" s="121"/>
      <c r="O42" s="661" t="s">
        <v>25</v>
      </c>
      <c r="P42" s="542"/>
      <c r="Q42" s="543"/>
      <c r="R42" s="782">
        <v>1136489.409774269</v>
      </c>
      <c r="S42" s="740">
        <v>1375923.3697176636</v>
      </c>
      <c r="T42" s="740">
        <v>2645903.1284475778</v>
      </c>
      <c r="U42" s="740">
        <v>718646.28937554534</v>
      </c>
      <c r="V42" s="740">
        <v>87331.965184473098</v>
      </c>
      <c r="W42" s="740">
        <v>3879577.7586866873</v>
      </c>
      <c r="X42" s="740">
        <v>1752623.5649011445</v>
      </c>
      <c r="Y42" s="740">
        <v>136475.33319895837</v>
      </c>
      <c r="Z42" s="740">
        <v>1990478.8605865822</v>
      </c>
      <c r="AA42" s="740">
        <v>6019083.9904896114</v>
      </c>
      <c r="AB42" s="740">
        <v>612127.22729324992</v>
      </c>
      <c r="AD42" s="33"/>
      <c r="AE42" s="33"/>
    </row>
    <row r="43" spans="1:31" ht="18" customHeight="1">
      <c r="A43" s="121"/>
      <c r="B43" s="121" t="s">
        <v>1136</v>
      </c>
      <c r="C43" s="542"/>
      <c r="D43" s="543"/>
      <c r="E43" s="782">
        <v>97729571.313539475</v>
      </c>
      <c r="F43" s="740">
        <v>90267716.002004117</v>
      </c>
      <c r="G43" s="740">
        <v>73729962.020759001</v>
      </c>
      <c r="H43" s="740">
        <v>1348514.6895788123</v>
      </c>
      <c r="I43" s="740">
        <v>1294637.0044399276</v>
      </c>
      <c r="J43" s="740">
        <v>35778758.348992378</v>
      </c>
      <c r="K43" s="740">
        <v>35308051.977747865</v>
      </c>
      <c r="L43" s="740">
        <v>10224587.158869406</v>
      </c>
      <c r="M43" s="740">
        <v>2934890.8916115472</v>
      </c>
      <c r="N43" s="121"/>
      <c r="O43" s="121" t="s">
        <v>1136</v>
      </c>
      <c r="P43" s="542"/>
      <c r="Q43" s="543"/>
      <c r="R43" s="782">
        <v>1851528.7260055542</v>
      </c>
      <c r="S43" s="740">
        <v>1572170.4070542499</v>
      </c>
      <c r="T43" s="740">
        <v>2661938.0541811814</v>
      </c>
      <c r="U43" s="740">
        <v>1030804.9056592665</v>
      </c>
      <c r="V43" s="740">
        <v>173254.17435760924</v>
      </c>
      <c r="W43" s="740">
        <v>6313166.8223757055</v>
      </c>
      <c r="X43" s="740">
        <v>3356120.3701309683</v>
      </c>
      <c r="Y43" s="740">
        <v>273027.19382921082</v>
      </c>
      <c r="Z43" s="740">
        <v>2684019.2584155276</v>
      </c>
      <c r="AA43" s="740">
        <v>8641317.980731681</v>
      </c>
      <c r="AB43" s="740">
        <v>1179462.6691963666</v>
      </c>
      <c r="AD43" s="33"/>
      <c r="AE43" s="33"/>
    </row>
    <row r="44" spans="1:31" ht="18" customHeight="1">
      <c r="A44" s="121"/>
      <c r="B44" s="121" t="s">
        <v>1137</v>
      </c>
      <c r="C44" s="542"/>
      <c r="D44" s="543"/>
      <c r="E44" s="782">
        <v>32642373.091637071</v>
      </c>
      <c r="F44" s="740">
        <v>29162423.798083793</v>
      </c>
      <c r="G44" s="740">
        <v>22158793.042759851</v>
      </c>
      <c r="H44" s="740">
        <v>1195565.4843703997</v>
      </c>
      <c r="I44" s="740">
        <v>546506.51566214615</v>
      </c>
      <c r="J44" s="740">
        <v>10836922.406954085</v>
      </c>
      <c r="K44" s="740">
        <v>9579798.6357732266</v>
      </c>
      <c r="L44" s="740">
        <v>5406182.3540992765</v>
      </c>
      <c r="M44" s="740">
        <v>684801.01482137432</v>
      </c>
      <c r="N44" s="121"/>
      <c r="O44" s="121" t="s">
        <v>1137</v>
      </c>
      <c r="P44" s="542"/>
      <c r="Q44" s="543"/>
      <c r="R44" s="782">
        <v>465952.11995042115</v>
      </c>
      <c r="S44" s="740">
        <v>1191890.1934089705</v>
      </c>
      <c r="T44" s="740">
        <v>2630866.1711784108</v>
      </c>
      <c r="U44" s="740">
        <v>425915.54323802062</v>
      </c>
      <c r="V44" s="740">
        <v>6757.3115020781061</v>
      </c>
      <c r="W44" s="740">
        <v>1597448.4012246567</v>
      </c>
      <c r="X44" s="740">
        <v>248923.86949555806</v>
      </c>
      <c r="Y44" s="740">
        <v>8422.0744914382467</v>
      </c>
      <c r="Z44" s="740">
        <v>1340102.4572376602</v>
      </c>
      <c r="AA44" s="740">
        <v>3560050.4336101189</v>
      </c>
      <c r="AB44" s="740">
        <v>80101.140056837961</v>
      </c>
      <c r="AD44" s="33"/>
      <c r="AE44" s="33"/>
    </row>
    <row r="45" spans="1:31" ht="18" customHeight="1">
      <c r="A45" s="121"/>
      <c r="B45" s="661" t="s">
        <v>26</v>
      </c>
      <c r="C45" s="542"/>
      <c r="D45" s="543"/>
      <c r="E45" s="782">
        <v>93271867.338947922</v>
      </c>
      <c r="F45" s="740">
        <v>88224769.353209555</v>
      </c>
      <c r="G45" s="740">
        <v>71831339.53976965</v>
      </c>
      <c r="H45" s="740">
        <v>2594224.5584287192</v>
      </c>
      <c r="I45" s="740">
        <v>226240.76609933531</v>
      </c>
      <c r="J45" s="740">
        <v>47953573.170608312</v>
      </c>
      <c r="K45" s="740">
        <v>21057301.044633269</v>
      </c>
      <c r="L45" s="740">
        <v>10215883.80633609</v>
      </c>
      <c r="M45" s="740">
        <v>1729943.7548732907</v>
      </c>
      <c r="N45" s="121"/>
      <c r="O45" s="661" t="s">
        <v>26</v>
      </c>
      <c r="P45" s="542"/>
      <c r="Q45" s="543"/>
      <c r="R45" s="782">
        <v>1345031.2002139853</v>
      </c>
      <c r="S45" s="740">
        <v>1608087.8005968696</v>
      </c>
      <c r="T45" s="740">
        <v>4621296.6706025656</v>
      </c>
      <c r="U45" s="740">
        <v>754793.85518033803</v>
      </c>
      <c r="V45" s="740">
        <v>156730.52486904259</v>
      </c>
      <c r="W45" s="740">
        <v>6177546.0071038743</v>
      </c>
      <c r="X45" s="740">
        <v>3538283.3396457671</v>
      </c>
      <c r="Y45" s="740">
        <v>11852.234005376946</v>
      </c>
      <c r="Z45" s="740">
        <v>2627410.4334527254</v>
      </c>
      <c r="AA45" s="740">
        <v>5556291.9077178976</v>
      </c>
      <c r="AB45" s="740">
        <v>509193.92197941698</v>
      </c>
      <c r="AD45" s="33"/>
      <c r="AE45" s="33"/>
    </row>
    <row r="46" spans="1:31" ht="18" customHeight="1">
      <c r="A46" s="121"/>
      <c r="B46" s="121" t="s">
        <v>1138</v>
      </c>
      <c r="C46" s="35"/>
      <c r="D46" s="32"/>
      <c r="E46" s="782">
        <v>71721485.952148631</v>
      </c>
      <c r="F46" s="740">
        <v>67725201.412552163</v>
      </c>
      <c r="G46" s="740">
        <v>56485530.879838094</v>
      </c>
      <c r="H46" s="740">
        <v>2180340.6872057351</v>
      </c>
      <c r="I46" s="740">
        <v>247303.11943847526</v>
      </c>
      <c r="J46" s="740">
        <v>35664680.230839126</v>
      </c>
      <c r="K46" s="740">
        <v>18393206.842354726</v>
      </c>
      <c r="L46" s="740">
        <v>8163911.3395672468</v>
      </c>
      <c r="M46" s="740">
        <v>1700606.5040477347</v>
      </c>
      <c r="N46" s="121"/>
      <c r="O46" s="121" t="s">
        <v>1138</v>
      </c>
      <c r="P46" s="35"/>
      <c r="Q46" s="32"/>
      <c r="R46" s="782">
        <v>781704.33592834638</v>
      </c>
      <c r="S46" s="740">
        <v>1089544.6977393455</v>
      </c>
      <c r="T46" s="740">
        <v>4077144.5069851023</v>
      </c>
      <c r="U46" s="740">
        <v>507805.81712475413</v>
      </c>
      <c r="V46" s="740">
        <v>7105.4777419703069</v>
      </c>
      <c r="W46" s="740">
        <v>3075759.1931468346</v>
      </c>
      <c r="X46" s="740">
        <v>1276368.8645099383</v>
      </c>
      <c r="Y46" s="740">
        <v>26649.923170235994</v>
      </c>
      <c r="Z46" s="740">
        <v>1772740.4054666602</v>
      </c>
      <c r="AA46" s="740">
        <v>4189123.0162214912</v>
      </c>
      <c r="AB46" s="740">
        <v>192838.47662496573</v>
      </c>
      <c r="AD46" s="33"/>
      <c r="AE46" s="33"/>
    </row>
    <row r="47" spans="1:31" ht="18" customHeight="1">
      <c r="A47" s="121"/>
      <c r="B47" s="121" t="s">
        <v>1139</v>
      </c>
      <c r="C47" s="35"/>
      <c r="D47" s="32"/>
      <c r="E47" s="782">
        <v>152103013.34955803</v>
      </c>
      <c r="F47" s="740">
        <v>144119627.44624758</v>
      </c>
      <c r="G47" s="740">
        <v>118022095.43710472</v>
      </c>
      <c r="H47" s="740">
        <v>2498524.7229717346</v>
      </c>
      <c r="I47" s="740">
        <v>179895.04293527521</v>
      </c>
      <c r="J47" s="740">
        <v>84167164.928416669</v>
      </c>
      <c r="K47" s="740">
        <v>31176510.742781039</v>
      </c>
      <c r="L47" s="740">
        <v>15333730.072194906</v>
      </c>
      <c r="M47" s="740">
        <v>2452371.17722181</v>
      </c>
      <c r="N47" s="121"/>
      <c r="O47" s="121" t="s">
        <v>1139</v>
      </c>
      <c r="P47" s="35"/>
      <c r="Q47" s="32"/>
      <c r="R47" s="782">
        <v>2307946.2986631393</v>
      </c>
      <c r="S47" s="740">
        <v>2449836.0450168359</v>
      </c>
      <c r="T47" s="740">
        <v>6757138.8545277128</v>
      </c>
      <c r="U47" s="740">
        <v>1047923.6777347653</v>
      </c>
      <c r="V47" s="740">
        <v>318514.01903064351</v>
      </c>
      <c r="W47" s="740">
        <v>10763801.936947914</v>
      </c>
      <c r="X47" s="740">
        <v>6239650.9052778948</v>
      </c>
      <c r="Y47" s="740">
        <v>10376.701310334316</v>
      </c>
      <c r="Z47" s="740">
        <v>4513774.3303596815</v>
      </c>
      <c r="AA47" s="740">
        <v>8644910.6340295151</v>
      </c>
      <c r="AB47" s="740">
        <v>661524.73071897367</v>
      </c>
      <c r="AD47" s="33"/>
      <c r="AE47" s="33"/>
    </row>
    <row r="48" spans="1:31" ht="18" customHeight="1">
      <c r="A48" s="121"/>
      <c r="B48" s="121" t="s">
        <v>1140</v>
      </c>
      <c r="C48" s="35"/>
      <c r="D48" s="32"/>
      <c r="E48" s="782">
        <v>42390333.652205803</v>
      </c>
      <c r="F48" s="740">
        <v>39903897.504699998</v>
      </c>
      <c r="G48" s="740">
        <v>30538710.374727223</v>
      </c>
      <c r="H48" s="740">
        <v>3060103.0489930492</v>
      </c>
      <c r="I48" s="740">
        <v>262837.55459178309</v>
      </c>
      <c r="J48" s="740">
        <v>15800085.848851869</v>
      </c>
      <c r="K48" s="740">
        <v>11415683.922290521</v>
      </c>
      <c r="L48" s="740">
        <v>5940858.1935352702</v>
      </c>
      <c r="M48" s="740">
        <v>904342.49929024209</v>
      </c>
      <c r="N48" s="121"/>
      <c r="O48" s="121" t="s">
        <v>1140</v>
      </c>
      <c r="P48" s="35"/>
      <c r="Q48" s="32"/>
      <c r="R48" s="782">
        <v>691951.95459921379</v>
      </c>
      <c r="S48" s="740">
        <v>1059461.9240179914</v>
      </c>
      <c r="T48" s="740">
        <v>2570767.7893220922</v>
      </c>
      <c r="U48" s="740">
        <v>620413.66737958335</v>
      </c>
      <c r="V48" s="740">
        <v>93920.35892615006</v>
      </c>
      <c r="W48" s="740">
        <v>3424328.936437509</v>
      </c>
      <c r="X48" s="740">
        <v>2287746.7208967833</v>
      </c>
      <c r="Y48" s="740">
        <v>961.7715544433338</v>
      </c>
      <c r="Z48" s="740">
        <v>1135620.4439862829</v>
      </c>
      <c r="AA48" s="740">
        <v>3086232.3606947483</v>
      </c>
      <c r="AB48" s="740">
        <v>599796.21318897395</v>
      </c>
      <c r="AD48" s="33"/>
      <c r="AE48" s="33"/>
    </row>
    <row r="49" spans="1:31" ht="18" customHeight="1">
      <c r="A49" s="121"/>
      <c r="B49" s="661" t="s">
        <v>28</v>
      </c>
      <c r="C49" s="35"/>
      <c r="D49" s="32"/>
      <c r="E49" s="782">
        <v>26074033.88634681</v>
      </c>
      <c r="F49" s="740">
        <v>24303058.532983273</v>
      </c>
      <c r="G49" s="740">
        <v>17423472.675194457</v>
      </c>
      <c r="H49" s="740">
        <v>1072409.8991216619</v>
      </c>
      <c r="I49" s="740">
        <v>36749.299501239955</v>
      </c>
      <c r="J49" s="740">
        <v>9334599.8465059157</v>
      </c>
      <c r="K49" s="740">
        <v>6979713.6300656488</v>
      </c>
      <c r="L49" s="740">
        <v>5926860.4796411023</v>
      </c>
      <c r="M49" s="740">
        <v>951211.21038922702</v>
      </c>
      <c r="N49" s="121"/>
      <c r="O49" s="661" t="s">
        <v>28</v>
      </c>
      <c r="P49" s="35"/>
      <c r="Q49" s="32"/>
      <c r="R49" s="782">
        <v>165467.05287932698</v>
      </c>
      <c r="S49" s="740">
        <v>1193009.2869852725</v>
      </c>
      <c r="T49" s="740">
        <v>2956740.3698848011</v>
      </c>
      <c r="U49" s="740">
        <v>660432.55950247461</v>
      </c>
      <c r="V49" s="740">
        <v>0</v>
      </c>
      <c r="W49" s="740">
        <v>952725.37814770325</v>
      </c>
      <c r="X49" s="740">
        <v>26379.265475531236</v>
      </c>
      <c r="Y49" s="740">
        <v>17002.068731025938</v>
      </c>
      <c r="Z49" s="740">
        <v>909344.04394114611</v>
      </c>
      <c r="AA49" s="740">
        <v>1802443.0109488321</v>
      </c>
      <c r="AB49" s="740">
        <v>31467.65758529766</v>
      </c>
      <c r="AD49" s="33"/>
      <c r="AE49" s="33"/>
    </row>
    <row r="50" spans="1:31" ht="18" customHeight="1">
      <c r="A50" s="1049" t="s">
        <v>29</v>
      </c>
      <c r="B50" s="1049"/>
      <c r="C50" s="35"/>
      <c r="D50" s="32"/>
      <c r="E50" s="782">
        <v>27263105.02094778</v>
      </c>
      <c r="F50" s="740">
        <v>22416021.049771223</v>
      </c>
      <c r="G50" s="740">
        <v>17539672.417842843</v>
      </c>
      <c r="H50" s="740">
        <v>704566.42531853623</v>
      </c>
      <c r="I50" s="740">
        <v>0</v>
      </c>
      <c r="J50" s="740">
        <v>7772123.0549719566</v>
      </c>
      <c r="K50" s="740">
        <v>9062982.9375523515</v>
      </c>
      <c r="L50" s="740">
        <v>3225700.7986065801</v>
      </c>
      <c r="M50" s="740">
        <v>100276.54762101054</v>
      </c>
      <c r="N50" s="1049" t="s">
        <v>29</v>
      </c>
      <c r="O50" s="1049"/>
      <c r="P50" s="35"/>
      <c r="Q50" s="32"/>
      <c r="R50" s="782">
        <v>88400.346970914659</v>
      </c>
      <c r="S50" s="740">
        <v>1069993.238902264</v>
      </c>
      <c r="T50" s="740">
        <v>1651891.4180863544</v>
      </c>
      <c r="U50" s="740">
        <v>311338.97892905347</v>
      </c>
      <c r="V50" s="740">
        <v>3800.2680969834523</v>
      </c>
      <c r="W50" s="740">
        <v>1650647.8333217944</v>
      </c>
      <c r="X50" s="740">
        <v>1460.2761395902912</v>
      </c>
      <c r="Y50" s="740">
        <v>0</v>
      </c>
      <c r="Z50" s="740">
        <v>1649187.557182204</v>
      </c>
      <c r="AA50" s="740">
        <v>4912247.9122033706</v>
      </c>
      <c r="AB50" s="740">
        <v>65163.941026803768</v>
      </c>
      <c r="AD50" s="33"/>
      <c r="AE50" s="33"/>
    </row>
    <row r="51" spans="1:31" ht="18" customHeight="1">
      <c r="A51" s="1045" t="s">
        <v>152</v>
      </c>
      <c r="B51" s="1045"/>
      <c r="C51" s="1045"/>
      <c r="D51" s="543"/>
      <c r="E51" s="782"/>
      <c r="F51" s="740"/>
      <c r="G51" s="740"/>
      <c r="H51" s="740"/>
      <c r="I51" s="740"/>
      <c r="J51" s="740"/>
      <c r="K51" s="740"/>
      <c r="L51" s="740"/>
      <c r="M51" s="740"/>
      <c r="N51" s="1045" t="s">
        <v>152</v>
      </c>
      <c r="O51" s="1045"/>
      <c r="P51" s="1045"/>
      <c r="Q51" s="543"/>
      <c r="R51" s="782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  <c r="AD51" s="33"/>
      <c r="AE51" s="33"/>
    </row>
    <row r="52" spans="1:31" ht="18" customHeight="1">
      <c r="A52" s="647"/>
      <c r="B52" s="661" t="s">
        <v>30</v>
      </c>
      <c r="C52" s="647"/>
      <c r="D52" s="543"/>
      <c r="E52" s="782">
        <v>173934328.06185064</v>
      </c>
      <c r="F52" s="740">
        <v>165618609.16253299</v>
      </c>
      <c r="G52" s="740">
        <v>133322326.69769084</v>
      </c>
      <c r="H52" s="740">
        <v>3525856.9938440537</v>
      </c>
      <c r="I52" s="740">
        <v>3329465.8127291328</v>
      </c>
      <c r="J52" s="740">
        <v>77287106.611006141</v>
      </c>
      <c r="K52" s="740">
        <v>49179897.280111589</v>
      </c>
      <c r="L52" s="740">
        <v>18805437.703498896</v>
      </c>
      <c r="M52" s="740">
        <v>4306419.7514141751</v>
      </c>
      <c r="N52" s="1049" t="s">
        <v>30</v>
      </c>
      <c r="O52" s="1049" t="s">
        <v>30</v>
      </c>
      <c r="P52" s="647"/>
      <c r="Q52" s="543"/>
      <c r="R52" s="782">
        <v>2246929.3410495976</v>
      </c>
      <c r="S52" s="740">
        <v>2580997.3541239928</v>
      </c>
      <c r="T52" s="740">
        <v>8005265.4632811444</v>
      </c>
      <c r="U52" s="740">
        <v>1333116.97048583</v>
      </c>
      <c r="V52" s="740">
        <v>332708.82314414694</v>
      </c>
      <c r="W52" s="740">
        <v>13490844.761343181</v>
      </c>
      <c r="X52" s="740">
        <v>7264086.6901360378</v>
      </c>
      <c r="Y52" s="740">
        <v>86268.830571585582</v>
      </c>
      <c r="Z52" s="740">
        <v>6140489.2406355655</v>
      </c>
      <c r="AA52" s="740">
        <v>10107488.076652685</v>
      </c>
      <c r="AB52" s="740">
        <v>1791769.1773351515</v>
      </c>
      <c r="AD52" s="33"/>
      <c r="AE52" s="33"/>
    </row>
    <row r="53" spans="1:31" ht="18" customHeight="1">
      <c r="A53" s="661"/>
      <c r="B53" s="279" t="s">
        <v>31</v>
      </c>
      <c r="C53" s="661"/>
      <c r="D53" s="543"/>
      <c r="E53" s="782">
        <v>96491506.578388497</v>
      </c>
      <c r="F53" s="740">
        <v>88841420.076090783</v>
      </c>
      <c r="G53" s="740">
        <v>70390326.791717544</v>
      </c>
      <c r="H53" s="740">
        <v>2680526.267684408</v>
      </c>
      <c r="I53" s="740">
        <v>343747.67151209607</v>
      </c>
      <c r="J53" s="740">
        <v>42051594.522965878</v>
      </c>
      <c r="K53" s="740">
        <v>25314458.329555228</v>
      </c>
      <c r="L53" s="740">
        <v>12850154.951990556</v>
      </c>
      <c r="M53" s="740">
        <v>1992079.9939960197</v>
      </c>
      <c r="N53" s="661"/>
      <c r="O53" s="661" t="s">
        <v>31</v>
      </c>
      <c r="P53" s="661"/>
      <c r="Q53" s="543"/>
      <c r="R53" s="782">
        <v>968748.43102134415</v>
      </c>
      <c r="S53" s="740">
        <v>2564794.8997452497</v>
      </c>
      <c r="T53" s="740">
        <v>6027055.3156510945</v>
      </c>
      <c r="U53" s="740">
        <v>1009319.6335126337</v>
      </c>
      <c r="V53" s="740">
        <v>288156.67806420033</v>
      </c>
      <c r="W53" s="740">
        <v>5600938.3323826287</v>
      </c>
      <c r="X53" s="740">
        <v>1647718.9693377228</v>
      </c>
      <c r="Y53" s="740">
        <v>74115.463840983692</v>
      </c>
      <c r="Z53" s="740">
        <v>3879103.8992039245</v>
      </c>
      <c r="AA53" s="740">
        <v>8736293.097850848</v>
      </c>
      <c r="AB53" s="740">
        <v>1086206.5955530303</v>
      </c>
      <c r="AD53" s="33"/>
      <c r="AE53" s="33"/>
    </row>
    <row r="54" spans="1:31" ht="18" customHeight="1">
      <c r="A54" s="661"/>
      <c r="B54" s="279" t="s">
        <v>32</v>
      </c>
      <c r="C54" s="661"/>
      <c r="D54" s="543"/>
      <c r="E54" s="782">
        <v>285031114.87394047</v>
      </c>
      <c r="F54" s="740">
        <v>276430256.71882075</v>
      </c>
      <c r="G54" s="740">
        <v>226307649.12062532</v>
      </c>
      <c r="H54" s="740">
        <v>4645280.6909269923</v>
      </c>
      <c r="I54" s="740">
        <v>12383841.073938614</v>
      </c>
      <c r="J54" s="740">
        <v>130320110.69998969</v>
      </c>
      <c r="K54" s="740">
        <v>78958416.655770019</v>
      </c>
      <c r="L54" s="740">
        <v>29622492.690708619</v>
      </c>
      <c r="M54" s="740">
        <v>8990089.9819597695</v>
      </c>
      <c r="N54" s="661"/>
      <c r="O54" s="1257" t="s">
        <v>32</v>
      </c>
      <c r="P54" s="1257"/>
      <c r="Q54" s="543"/>
      <c r="R54" s="782">
        <v>3638150.9735503979</v>
      </c>
      <c r="S54" s="740">
        <v>2704437.128945888</v>
      </c>
      <c r="T54" s="740">
        <v>12206110.29196595</v>
      </c>
      <c r="U54" s="740">
        <v>1797032.527617781</v>
      </c>
      <c r="V54" s="740">
        <v>286671.78666882921</v>
      </c>
      <c r="W54" s="740">
        <v>20500114.907487005</v>
      </c>
      <c r="X54" s="740">
        <v>11757651.363872999</v>
      </c>
      <c r="Y54" s="740">
        <v>72975.499649768259</v>
      </c>
      <c r="Z54" s="740">
        <v>8669488.0439642426</v>
      </c>
      <c r="AA54" s="740">
        <v>10979924.552531119</v>
      </c>
      <c r="AB54" s="740">
        <v>2379066.3974116324</v>
      </c>
      <c r="AD54" s="33"/>
      <c r="AE54" s="33"/>
    </row>
    <row r="55" spans="1:31" ht="18" customHeight="1">
      <c r="A55" s="661"/>
      <c r="B55" s="279" t="s">
        <v>33</v>
      </c>
      <c r="C55" s="661"/>
      <c r="D55" s="543"/>
      <c r="E55" s="782">
        <v>466158257.58087468</v>
      </c>
      <c r="F55" s="740">
        <v>454108390.54294997</v>
      </c>
      <c r="G55" s="740">
        <v>365853240.77021307</v>
      </c>
      <c r="H55" s="740">
        <v>6885857.0561995832</v>
      </c>
      <c r="I55" s="740">
        <v>5887443.9433822474</v>
      </c>
      <c r="J55" s="740">
        <v>205709027.20943153</v>
      </c>
      <c r="K55" s="740">
        <v>147370912.56119978</v>
      </c>
      <c r="L55" s="740">
        <v>37127009.984327175</v>
      </c>
      <c r="M55" s="740">
        <v>10550532.746852245</v>
      </c>
      <c r="N55" s="661"/>
      <c r="O55" s="1257" t="s">
        <v>33</v>
      </c>
      <c r="P55" s="1257"/>
      <c r="Q55" s="543"/>
      <c r="R55" s="782">
        <v>7877531.7138735699</v>
      </c>
      <c r="S55" s="740">
        <v>2459256.7939333357</v>
      </c>
      <c r="T55" s="740">
        <v>12982163.536561631</v>
      </c>
      <c r="U55" s="740">
        <v>2556020.9281683327</v>
      </c>
      <c r="V55" s="740">
        <v>701504.26493806893</v>
      </c>
      <c r="W55" s="740">
        <v>51128139.788409881</v>
      </c>
      <c r="X55" s="740">
        <v>34961072.593638077</v>
      </c>
      <c r="Y55" s="740">
        <v>188213.78001666677</v>
      </c>
      <c r="Z55" s="740">
        <v>15978853.414755143</v>
      </c>
      <c r="AA55" s="740">
        <v>17279508.622792691</v>
      </c>
      <c r="AB55" s="740">
        <v>5229641.5848681526</v>
      </c>
      <c r="AD55" s="33"/>
      <c r="AE55" s="33"/>
    </row>
    <row r="56" spans="1:31" ht="18" customHeight="1" thickBot="1">
      <c r="A56" s="662"/>
      <c r="B56" s="662" t="s">
        <v>34</v>
      </c>
      <c r="C56" s="662"/>
      <c r="D56" s="606"/>
      <c r="E56" s="783">
        <v>105572678.66796765</v>
      </c>
      <c r="F56" s="752">
        <v>98450984.205885857</v>
      </c>
      <c r="G56" s="752">
        <v>81811323.677921385</v>
      </c>
      <c r="H56" s="752">
        <v>3170992.9078693106</v>
      </c>
      <c r="I56" s="752">
        <v>1733945.8605337089</v>
      </c>
      <c r="J56" s="752">
        <v>45801058.517470822</v>
      </c>
      <c r="K56" s="752">
        <v>31105326.392047405</v>
      </c>
      <c r="L56" s="752">
        <v>9517173.1252046097</v>
      </c>
      <c r="M56" s="752">
        <v>2887456.6909293751</v>
      </c>
      <c r="N56" s="1050" t="s">
        <v>34</v>
      </c>
      <c r="O56" s="1050"/>
      <c r="P56" s="662"/>
      <c r="Q56" s="606"/>
      <c r="R56" s="783">
        <v>1690707.0903001358</v>
      </c>
      <c r="S56" s="752">
        <v>1085703.5674002548</v>
      </c>
      <c r="T56" s="752">
        <v>2866434.1727787592</v>
      </c>
      <c r="U56" s="752">
        <v>772537.01430299133</v>
      </c>
      <c r="V56" s="752">
        <v>214334.58949310065</v>
      </c>
      <c r="W56" s="752">
        <v>7122487.4027599571</v>
      </c>
      <c r="X56" s="752">
        <v>4089523.884799384</v>
      </c>
      <c r="Y56" s="752">
        <v>69779.978118639439</v>
      </c>
      <c r="Z56" s="752">
        <v>2963183.5398419322</v>
      </c>
      <c r="AA56" s="752">
        <v>8045994.5564599326</v>
      </c>
      <c r="AB56" s="752">
        <v>924300.09437818301</v>
      </c>
      <c r="AD56" s="33"/>
      <c r="AE56" s="33"/>
    </row>
    <row r="57" spans="1:31" s="104" customFormat="1" ht="32.25" customHeight="1">
      <c r="B57" s="14"/>
      <c r="C57" s="14"/>
      <c r="D57" s="15"/>
      <c r="H57" s="108"/>
      <c r="N57" s="1074" t="s">
        <v>1093</v>
      </c>
      <c r="O57" s="1074"/>
      <c r="P57" s="1074"/>
      <c r="Q57" s="1074"/>
      <c r="R57" s="1074"/>
      <c r="S57" s="1074"/>
      <c r="T57" s="1074"/>
      <c r="U57" s="1074"/>
      <c r="V57" s="1074"/>
      <c r="W57" s="1074" t="s">
        <v>1092</v>
      </c>
      <c r="X57" s="1074"/>
      <c r="Y57" s="1074"/>
      <c r="Z57" s="1074"/>
      <c r="AA57" s="1116"/>
      <c r="AB57" s="1116"/>
    </row>
    <row r="58" spans="1:31" ht="26.1" customHeight="1"/>
    <row r="59" spans="1:31" ht="26.1" customHeight="1"/>
    <row r="60" spans="1:31" ht="26.1" customHeight="1"/>
    <row r="61" spans="1:31" ht="26.1" customHeight="1"/>
    <row r="62" spans="1:31" ht="26.1" customHeight="1"/>
    <row r="63" spans="1:31" ht="26.1" customHeight="1"/>
    <row r="64" spans="1:31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73">
    <mergeCell ref="W57:AB57"/>
    <mergeCell ref="N57:V57"/>
    <mergeCell ref="I1:M1"/>
    <mergeCell ref="N26:P26"/>
    <mergeCell ref="A3:C5"/>
    <mergeCell ref="N11:P11"/>
    <mergeCell ref="A8:C8"/>
    <mergeCell ref="A9:C9"/>
    <mergeCell ref="A10:C10"/>
    <mergeCell ref="F4:F5"/>
    <mergeCell ref="F3:M3"/>
    <mergeCell ref="E3:E5"/>
    <mergeCell ref="A11:C11"/>
    <mergeCell ref="A6:C6"/>
    <mergeCell ref="A7:C7"/>
    <mergeCell ref="N8:P8"/>
    <mergeCell ref="G4:K4"/>
    <mergeCell ref="L4:M4"/>
    <mergeCell ref="N9:P9"/>
    <mergeCell ref="A12:C12"/>
    <mergeCell ref="A29:C29"/>
    <mergeCell ref="A19:C19"/>
    <mergeCell ref="A16:C16"/>
    <mergeCell ref="A18:C18"/>
    <mergeCell ref="A21:C21"/>
    <mergeCell ref="A20:C20"/>
    <mergeCell ref="A22:C22"/>
    <mergeCell ref="A23:C23"/>
    <mergeCell ref="A25:C25"/>
    <mergeCell ref="N10:P10"/>
    <mergeCell ref="N19:P19"/>
    <mergeCell ref="N24:P24"/>
    <mergeCell ref="AB3:AB5"/>
    <mergeCell ref="N6:P6"/>
    <mergeCell ref="N7:P7"/>
    <mergeCell ref="N3:P5"/>
    <mergeCell ref="AA3:AA5"/>
    <mergeCell ref="R4:V4"/>
    <mergeCell ref="R3:Z3"/>
    <mergeCell ref="W4:Z4"/>
    <mergeCell ref="N23:P23"/>
    <mergeCell ref="AQ13:AS13"/>
    <mergeCell ref="N13:P13"/>
    <mergeCell ref="A13:C13"/>
    <mergeCell ref="A17:C17"/>
    <mergeCell ref="AD13:AF13"/>
    <mergeCell ref="A15:C15"/>
    <mergeCell ref="N15:P15"/>
    <mergeCell ref="N17:P17"/>
    <mergeCell ref="A14:C14"/>
    <mergeCell ref="N14:P14"/>
    <mergeCell ref="N16:P16"/>
    <mergeCell ref="N12:P12"/>
    <mergeCell ref="N18:P18"/>
    <mergeCell ref="N20:P20"/>
    <mergeCell ref="N21:P21"/>
    <mergeCell ref="N22:P22"/>
    <mergeCell ref="N56:O56"/>
    <mergeCell ref="A51:C51"/>
    <mergeCell ref="A50:B50"/>
    <mergeCell ref="A24:C24"/>
    <mergeCell ref="A36:B36"/>
    <mergeCell ref="N35:P35"/>
    <mergeCell ref="A35:C35"/>
    <mergeCell ref="A26:C26"/>
    <mergeCell ref="O55:P55"/>
    <mergeCell ref="O54:P54"/>
    <mergeCell ref="N52:O52"/>
    <mergeCell ref="N51:P51"/>
    <mergeCell ref="N29:P29"/>
    <mergeCell ref="N36:O36"/>
    <mergeCell ref="N50:O50"/>
    <mergeCell ref="N25:P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FF00"/>
  </sheetPr>
  <dimension ref="A1:AY74"/>
  <sheetViews>
    <sheetView view="pageBreakPreview" topLeftCell="V2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8" width="15.85546875" style="104" customWidth="1"/>
    <col min="9" max="13" width="18.28515625" style="104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6.28515625" style="104" customWidth="1"/>
    <col min="23" max="26" width="17.85546875" style="104" customWidth="1"/>
    <col min="27" max="27" width="16.28515625" style="104" customWidth="1"/>
    <col min="28" max="28" width="18.7109375" style="104" customWidth="1"/>
    <col min="29" max="16384" width="9.140625" style="104"/>
  </cols>
  <sheetData>
    <row r="1" spans="1:28" s="103" customFormat="1" ht="28.5" customHeight="1">
      <c r="A1" s="1070" t="s">
        <v>552</v>
      </c>
      <c r="B1" s="1070"/>
      <c r="C1" s="1070"/>
      <c r="D1" s="1070"/>
      <c r="E1" s="1070"/>
      <c r="F1" s="1070"/>
      <c r="G1" s="1070"/>
      <c r="H1" s="1070"/>
      <c r="I1" s="1048" t="s">
        <v>363</v>
      </c>
      <c r="J1" s="1048"/>
      <c r="K1" s="1048"/>
      <c r="L1" s="1048"/>
      <c r="M1" s="1048"/>
      <c r="N1" s="1070" t="s">
        <v>552</v>
      </c>
      <c r="O1" s="1070"/>
      <c r="P1" s="1070"/>
      <c r="Q1" s="1070"/>
      <c r="R1" s="1070"/>
      <c r="S1" s="1070"/>
      <c r="T1" s="1070"/>
      <c r="U1" s="1070"/>
      <c r="V1" s="1070"/>
      <c r="W1" s="1048" t="s">
        <v>364</v>
      </c>
      <c r="X1" s="1048"/>
      <c r="Y1" s="1048"/>
      <c r="Z1" s="1048"/>
      <c r="AA1" s="1048"/>
      <c r="AB1" s="160"/>
    </row>
    <row r="2" spans="1:28" ht="12.95" customHeight="1" thickBot="1">
      <c r="A2" s="104"/>
      <c r="B2" s="105"/>
      <c r="C2" s="105"/>
      <c r="D2" s="106"/>
      <c r="M2" s="177" t="s">
        <v>284</v>
      </c>
      <c r="N2" s="161"/>
      <c r="O2" s="161"/>
      <c r="P2" s="161"/>
      <c r="Q2" s="161"/>
      <c r="R2" s="161"/>
      <c r="S2" s="161"/>
      <c r="T2" s="161"/>
      <c r="U2" s="161"/>
      <c r="AA2" s="711"/>
      <c r="AB2" s="107" t="s">
        <v>284</v>
      </c>
    </row>
    <row r="3" spans="1:28" s="155" customFormat="1" ht="17.25" customHeight="1">
      <c r="A3" s="1060" t="s">
        <v>1</v>
      </c>
      <c r="B3" s="1060"/>
      <c r="C3" s="1060"/>
      <c r="D3" s="641"/>
      <c r="E3" s="1051" t="s">
        <v>1257</v>
      </c>
      <c r="F3" s="1131" t="s">
        <v>136</v>
      </c>
      <c r="G3" s="1132"/>
      <c r="H3" s="1132"/>
      <c r="I3" s="1132"/>
      <c r="J3" s="1132"/>
      <c r="K3" s="1132"/>
      <c r="L3" s="1132"/>
      <c r="M3" s="1132"/>
      <c r="N3" s="1060" t="s">
        <v>1</v>
      </c>
      <c r="O3" s="1060"/>
      <c r="P3" s="1060"/>
      <c r="Q3" s="643"/>
      <c r="R3" s="1131" t="s">
        <v>136</v>
      </c>
      <c r="S3" s="1132"/>
      <c r="T3" s="1132"/>
      <c r="U3" s="1132"/>
      <c r="V3" s="1132"/>
      <c r="W3" s="1132"/>
      <c r="X3" s="1132"/>
      <c r="Y3" s="1132"/>
      <c r="Z3" s="1135"/>
      <c r="AA3" s="1051" t="s">
        <v>1258</v>
      </c>
      <c r="AB3" s="1054" t="s">
        <v>1259</v>
      </c>
    </row>
    <row r="4" spans="1:28" s="155" customFormat="1" ht="18" customHeight="1">
      <c r="A4" s="1061"/>
      <c r="B4" s="1061"/>
      <c r="C4" s="1061"/>
      <c r="D4" s="642"/>
      <c r="E4" s="1052"/>
      <c r="F4" s="1130" t="s">
        <v>1260</v>
      </c>
      <c r="G4" s="1124" t="s">
        <v>1261</v>
      </c>
      <c r="H4" s="1125"/>
      <c r="I4" s="1125"/>
      <c r="J4" s="1125"/>
      <c r="K4" s="1126"/>
      <c r="L4" s="1124" t="s">
        <v>1089</v>
      </c>
      <c r="M4" s="1126"/>
      <c r="N4" s="1061"/>
      <c r="O4" s="1061"/>
      <c r="P4" s="1061"/>
      <c r="Q4" s="644"/>
      <c r="R4" s="1124" t="s">
        <v>1090</v>
      </c>
      <c r="S4" s="1125"/>
      <c r="T4" s="1125"/>
      <c r="U4" s="1125"/>
      <c r="V4" s="1126"/>
      <c r="W4" s="1133" t="s">
        <v>1091</v>
      </c>
      <c r="X4" s="1133"/>
      <c r="Y4" s="1133"/>
      <c r="Z4" s="1134"/>
      <c r="AA4" s="1052"/>
      <c r="AB4" s="1055"/>
    </row>
    <row r="5" spans="1:28" s="658" customFormat="1" ht="48.75" customHeight="1">
      <c r="A5" s="1062"/>
      <c r="B5" s="1062"/>
      <c r="C5" s="1062"/>
      <c r="D5" s="162"/>
      <c r="E5" s="1053"/>
      <c r="F5" s="1053"/>
      <c r="G5" s="653" t="s">
        <v>61</v>
      </c>
      <c r="H5" s="110" t="s">
        <v>74</v>
      </c>
      <c r="I5" s="671" t="s">
        <v>62</v>
      </c>
      <c r="J5" s="653" t="s">
        <v>383</v>
      </c>
      <c r="K5" s="156" t="s">
        <v>67</v>
      </c>
      <c r="L5" s="653" t="s">
        <v>61</v>
      </c>
      <c r="M5" s="653" t="s">
        <v>63</v>
      </c>
      <c r="N5" s="1062"/>
      <c r="O5" s="1062"/>
      <c r="P5" s="1062"/>
      <c r="Q5" s="162"/>
      <c r="R5" s="168" t="s">
        <v>56</v>
      </c>
      <c r="S5" s="168" t="s">
        <v>64</v>
      </c>
      <c r="T5" s="168" t="s">
        <v>65</v>
      </c>
      <c r="U5" s="168" t="s">
        <v>1094</v>
      </c>
      <c r="V5" s="170" t="s">
        <v>1095</v>
      </c>
      <c r="W5" s="169" t="s">
        <v>61</v>
      </c>
      <c r="X5" s="170" t="s">
        <v>1086</v>
      </c>
      <c r="Y5" s="170" t="s">
        <v>1087</v>
      </c>
      <c r="Z5" s="170" t="s">
        <v>1088</v>
      </c>
      <c r="AA5" s="1053"/>
      <c r="AB5" s="1056"/>
    </row>
    <row r="6" spans="1:28" s="115" customFormat="1" ht="13.5" hidden="1" customHeight="1">
      <c r="A6" s="1066" t="s">
        <v>779</v>
      </c>
      <c r="B6" s="1066"/>
      <c r="C6" s="1066"/>
      <c r="D6" s="111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115159176</v>
      </c>
      <c r="M6" s="113">
        <v>38654505</v>
      </c>
      <c r="N6" s="1066" t="s">
        <v>779</v>
      </c>
      <c r="O6" s="1066"/>
      <c r="P6" s="1066"/>
      <c r="Q6" s="2"/>
      <c r="R6" s="112">
        <v>13161363.5</v>
      </c>
      <c r="S6" s="113">
        <v>9300868.9700000007</v>
      </c>
      <c r="T6" s="113">
        <v>24730148.800000001</v>
      </c>
      <c r="U6" s="113">
        <v>14357118.5</v>
      </c>
      <c r="V6" s="113">
        <v>14955171</v>
      </c>
      <c r="W6" s="113">
        <v>104326441</v>
      </c>
      <c r="X6" s="163" t="s">
        <v>66</v>
      </c>
      <c r="Y6" s="163" t="s">
        <v>66</v>
      </c>
      <c r="Z6" s="113">
        <v>104326441</v>
      </c>
      <c r="AA6" s="113">
        <v>76453319</v>
      </c>
      <c r="AB6" s="113">
        <v>9054729</v>
      </c>
    </row>
    <row r="7" spans="1:28" s="115" customFormat="1" ht="13.5" hidden="1" customHeight="1">
      <c r="A7" s="1045" t="s">
        <v>780</v>
      </c>
      <c r="B7" s="1045"/>
      <c r="C7" s="1045"/>
      <c r="D7" s="111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128972230.68458322</v>
      </c>
      <c r="M7" s="117">
        <v>65227930.940402821</v>
      </c>
      <c r="N7" s="1045" t="s">
        <v>780</v>
      </c>
      <c r="O7" s="1045"/>
      <c r="P7" s="1045"/>
      <c r="Q7" s="2"/>
      <c r="R7" s="116">
        <v>14934836.423175786</v>
      </c>
      <c r="S7" s="117">
        <v>8358378.8585563535</v>
      </c>
      <c r="T7" s="117">
        <v>20710325.182485808</v>
      </c>
      <c r="U7" s="117">
        <v>6131037.8917467138</v>
      </c>
      <c r="V7" s="117">
        <v>13399372.418269351</v>
      </c>
      <c r="W7" s="117">
        <v>162400101.85289735</v>
      </c>
      <c r="X7" s="164" t="s">
        <v>66</v>
      </c>
      <c r="Y7" s="117">
        <v>210348.96994636179</v>
      </c>
      <c r="Z7" s="117">
        <v>162189752.88295099</v>
      </c>
      <c r="AA7" s="117">
        <v>78676303.587583244</v>
      </c>
      <c r="AB7" s="117">
        <v>18379616.300594278</v>
      </c>
    </row>
    <row r="8" spans="1:28" s="115" customFormat="1" ht="13.5" hidden="1" customHeight="1">
      <c r="A8" s="1045" t="s">
        <v>1202</v>
      </c>
      <c r="B8" s="1045"/>
      <c r="C8" s="1045"/>
      <c r="D8" s="111"/>
      <c r="E8" s="116">
        <v>948584982</v>
      </c>
      <c r="F8" s="117"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281966764</v>
      </c>
      <c r="M8" s="117">
        <v>82824847</v>
      </c>
      <c r="N8" s="1045" t="s">
        <v>1202</v>
      </c>
      <c r="O8" s="1045"/>
      <c r="P8" s="1045"/>
      <c r="Q8" s="2"/>
      <c r="R8" s="116">
        <v>15951384</v>
      </c>
      <c r="S8" s="117">
        <v>12407920</v>
      </c>
      <c r="T8" s="117">
        <v>114995367.11999992</v>
      </c>
      <c r="U8" s="117">
        <v>30836771.879999924</v>
      </c>
      <c r="V8" s="117">
        <v>24950474</v>
      </c>
      <c r="W8" s="117">
        <v>6398044</v>
      </c>
      <c r="X8" s="164" t="s">
        <v>66</v>
      </c>
      <c r="Y8" s="164" t="s">
        <v>66</v>
      </c>
      <c r="Z8" s="117">
        <v>6398044</v>
      </c>
      <c r="AA8" s="117">
        <v>11727329</v>
      </c>
      <c r="AB8" s="117">
        <v>1099915</v>
      </c>
    </row>
    <row r="9" spans="1:28" s="115" customFormat="1" ht="13.5" hidden="1" customHeight="1">
      <c r="A9" s="1045" t="s">
        <v>1203</v>
      </c>
      <c r="B9" s="1045"/>
      <c r="C9" s="1045"/>
      <c r="D9" s="111"/>
      <c r="E9" s="158">
        <v>887937777.42154884</v>
      </c>
      <c r="F9" s="157">
        <v>868414421.03194356</v>
      </c>
      <c r="G9" s="157">
        <v>647532310.41547668</v>
      </c>
      <c r="H9" s="157">
        <v>52581956.153102256</v>
      </c>
      <c r="I9" s="157">
        <v>10688689.552511062</v>
      </c>
      <c r="J9" s="157">
        <v>276449626.26490414</v>
      </c>
      <c r="K9" s="157">
        <v>307812038.4449591</v>
      </c>
      <c r="L9" s="157">
        <v>121604697.7510175</v>
      </c>
      <c r="M9" s="157">
        <v>54210746.42529235</v>
      </c>
      <c r="N9" s="1045" t="s">
        <v>1203</v>
      </c>
      <c r="O9" s="1045"/>
      <c r="P9" s="1045"/>
      <c r="Q9" s="2"/>
      <c r="R9" s="116">
        <v>9975501.050405724</v>
      </c>
      <c r="S9" s="117">
        <v>7094721.0586746205</v>
      </c>
      <c r="T9" s="117">
        <v>19192127.933018804</v>
      </c>
      <c r="U9" s="117">
        <v>23702336.870805494</v>
      </c>
      <c r="V9" s="117">
        <v>7167053.1466036355</v>
      </c>
      <c r="W9" s="117">
        <v>99539624.131666765</v>
      </c>
      <c r="X9" s="164" t="s">
        <v>66</v>
      </c>
      <c r="Y9" s="117">
        <v>262211.26621657744</v>
      </c>
      <c r="Z9" s="117">
        <v>99277412.865450189</v>
      </c>
      <c r="AA9" s="117">
        <v>56690793.854573004</v>
      </c>
      <c r="AB9" s="117">
        <v>37167437.464967608</v>
      </c>
    </row>
    <row r="10" spans="1:28" s="115" customFormat="1" ht="13.5" hidden="1" customHeight="1">
      <c r="A10" s="1045" t="s">
        <v>1204</v>
      </c>
      <c r="B10" s="1045"/>
      <c r="C10" s="1045"/>
      <c r="D10" s="111"/>
      <c r="E10" s="158">
        <v>1094008385.2415526</v>
      </c>
      <c r="F10" s="157">
        <v>1050978800.6989181</v>
      </c>
      <c r="G10" s="157">
        <v>817188245.88725257</v>
      </c>
      <c r="H10" s="157">
        <v>141809653.47389013</v>
      </c>
      <c r="I10" s="157">
        <v>20316280.878726214</v>
      </c>
      <c r="J10" s="157">
        <v>296025460.82286692</v>
      </c>
      <c r="K10" s="157">
        <v>359036850.71176863</v>
      </c>
      <c r="L10" s="157">
        <v>118356200.48719232</v>
      </c>
      <c r="M10" s="157">
        <v>56668654.987001732</v>
      </c>
      <c r="N10" s="1045" t="s">
        <v>1204</v>
      </c>
      <c r="O10" s="1045"/>
      <c r="P10" s="1045"/>
      <c r="Q10" s="2"/>
      <c r="R10" s="116">
        <v>18549099.55864086</v>
      </c>
      <c r="S10" s="117">
        <v>7603529.6621497804</v>
      </c>
      <c r="T10" s="117">
        <v>21131095.142126884</v>
      </c>
      <c r="U10" s="117">
        <v>7135229.0334181515</v>
      </c>
      <c r="V10" s="117">
        <v>7268592.103854835</v>
      </c>
      <c r="W10" s="117">
        <v>115434354.32447402</v>
      </c>
      <c r="X10" s="117">
        <v>57305211.741886877</v>
      </c>
      <c r="Y10" s="117">
        <v>200175.56460030255</v>
      </c>
      <c r="Z10" s="117">
        <v>57928967.017986692</v>
      </c>
      <c r="AA10" s="117">
        <v>56317162.047994226</v>
      </c>
      <c r="AB10" s="117">
        <v>13287577.505359702</v>
      </c>
    </row>
    <row r="11" spans="1:28" s="115" customFormat="1" ht="13.7" hidden="1" customHeight="1">
      <c r="A11" s="1045" t="s">
        <v>1205</v>
      </c>
      <c r="B11" s="1045"/>
      <c r="C11" s="1045"/>
      <c r="D11" s="111"/>
      <c r="E11" s="158">
        <v>1104507474.4175601</v>
      </c>
      <c r="F11" s="98">
        <v>1067995063.900094</v>
      </c>
      <c r="G11" s="98">
        <v>844266328.09188735</v>
      </c>
      <c r="H11" s="98">
        <v>83545723.626557037</v>
      </c>
      <c r="I11" s="98">
        <v>16213505.051686004</v>
      </c>
      <c r="J11" s="98">
        <v>331835129.9245007</v>
      </c>
      <c r="K11" s="98">
        <v>412671969.48914409</v>
      </c>
      <c r="L11" s="98">
        <v>106821589.75731826</v>
      </c>
      <c r="M11" s="98">
        <v>51170554.744952828</v>
      </c>
      <c r="N11" s="1045" t="s">
        <v>1205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15" customFormat="1" ht="13.7" hidden="1" customHeight="1">
      <c r="A12" s="1045" t="s">
        <v>1206</v>
      </c>
      <c r="B12" s="1045"/>
      <c r="C12" s="1045"/>
      <c r="D12" s="111"/>
      <c r="E12" s="158">
        <v>1110604457.444062</v>
      </c>
      <c r="F12" s="98">
        <v>1067774924.8796263</v>
      </c>
      <c r="G12" s="98">
        <v>840124875.26148772</v>
      </c>
      <c r="H12" s="98">
        <v>59000259.028558321</v>
      </c>
      <c r="I12" s="98">
        <v>22343556.438847698</v>
      </c>
      <c r="J12" s="98">
        <v>368720316.52669519</v>
      </c>
      <c r="K12" s="98">
        <v>390060743.2673859</v>
      </c>
      <c r="L12" s="98">
        <v>106536985.83278736</v>
      </c>
      <c r="M12" s="98">
        <v>59212231.787924983</v>
      </c>
      <c r="N12" s="1045" t="s">
        <v>1206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15" customFormat="1" ht="13.7" hidden="1" customHeight="1">
      <c r="A13" s="1228" t="s">
        <v>1219</v>
      </c>
      <c r="B13" s="1228"/>
      <c r="C13" s="1228"/>
      <c r="D13" s="111"/>
      <c r="E13" s="158">
        <v>146780622.53023165</v>
      </c>
      <c r="F13" s="98">
        <v>143001382.56733996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13530705.637603836</v>
      </c>
      <c r="M13" s="50">
        <v>4675975.0158018842</v>
      </c>
      <c r="N13" s="1228" t="s">
        <v>1219</v>
      </c>
      <c r="O13" s="1228"/>
      <c r="P13" s="1228"/>
      <c r="Q13" s="2"/>
      <c r="R13" s="50">
        <v>1490705.0193350115</v>
      </c>
      <c r="S13" s="50">
        <v>1403260.7133909594</v>
      </c>
      <c r="T13" s="50">
        <v>4286256.6598616885</v>
      </c>
      <c r="U13" s="50">
        <v>998946.15075458155</v>
      </c>
      <c r="V13" s="50">
        <v>675562.07845969696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115" customFormat="1" ht="13.7" hidden="1" customHeight="1">
      <c r="A14" s="1228" t="s">
        <v>1220</v>
      </c>
      <c r="B14" s="1228"/>
      <c r="C14" s="1228"/>
      <c r="D14" s="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98">
        <v>31419035.095702622</v>
      </c>
      <c r="L14" s="98">
        <v>12595587.883650118</v>
      </c>
      <c r="M14" s="98">
        <v>4239219.5702600004</v>
      </c>
      <c r="N14" s="1228" t="s">
        <v>1220</v>
      </c>
      <c r="O14" s="1228"/>
      <c r="P14" s="1228"/>
      <c r="Q14" s="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115" customFormat="1" ht="13.7" hidden="1" customHeight="1">
      <c r="A15" s="1247" t="s">
        <v>1221</v>
      </c>
      <c r="B15" s="1247"/>
      <c r="C15" s="1247"/>
      <c r="D15" s="111"/>
      <c r="E15" s="60">
        <v>125005487.21383116</v>
      </c>
      <c r="F15" s="59">
        <v>120107007.28976133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157">
        <v>33370681.371722151</v>
      </c>
      <c r="L15" s="157">
        <v>11563395.124876047</v>
      </c>
      <c r="M15" s="157">
        <v>3271480.4167044037</v>
      </c>
      <c r="N15" s="1247" t="s">
        <v>1221</v>
      </c>
      <c r="O15" s="1247"/>
      <c r="P15" s="1247"/>
      <c r="Q15" s="2"/>
      <c r="R15" s="116">
        <v>1564970.2609267996</v>
      </c>
      <c r="S15" s="117">
        <v>1295099.0748718949</v>
      </c>
      <c r="T15" s="117">
        <v>4072134.433514433</v>
      </c>
      <c r="U15" s="117">
        <v>992958.92069310474</v>
      </c>
      <c r="V15" s="117">
        <v>366752.01816541789</v>
      </c>
      <c r="W15" s="117">
        <v>9198734.0555199534</v>
      </c>
      <c r="X15" s="117">
        <v>5459214.1753182644</v>
      </c>
      <c r="Y15" s="117">
        <v>12245.046602341225</v>
      </c>
      <c r="Z15" s="117">
        <v>3727274.8335993416</v>
      </c>
      <c r="AA15" s="117">
        <v>6396276.2625272684</v>
      </c>
      <c r="AB15" s="117">
        <v>1497796.3384574514</v>
      </c>
    </row>
    <row r="16" spans="1:28" s="33" customFormat="1" ht="15.75" hidden="1" customHeight="1">
      <c r="A16" s="1247" t="s">
        <v>1210</v>
      </c>
      <c r="B16" s="1247"/>
      <c r="C16" s="1247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47" t="s">
        <v>1210</v>
      </c>
      <c r="O16" s="1247"/>
      <c r="P16" s="1247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29" s="33" customFormat="1" ht="15.75" hidden="1" customHeight="1">
      <c r="A17" s="1247" t="s">
        <v>1157</v>
      </c>
      <c r="B17" s="1247"/>
      <c r="C17" s="1247"/>
      <c r="D17" s="32"/>
      <c r="E17" s="262">
        <v>141274629.52243242</v>
      </c>
      <c r="F17" s="262">
        <v>134142381.99444896</v>
      </c>
      <c r="G17" s="262">
        <v>114712954.49892333</v>
      </c>
      <c r="H17" s="262">
        <v>4035883.6265496998</v>
      </c>
      <c r="I17" s="262">
        <v>1461599.7471238622</v>
      </c>
      <c r="J17" s="262">
        <v>74709661.413526639</v>
      </c>
      <c r="K17" s="262">
        <v>34505809.71172294</v>
      </c>
      <c r="L17" s="262">
        <v>10627421.681619221</v>
      </c>
      <c r="M17" s="262">
        <v>2690930.7672343333</v>
      </c>
      <c r="N17" s="1247" t="s">
        <v>1157</v>
      </c>
      <c r="O17" s="1247"/>
      <c r="P17" s="1247"/>
      <c r="Q17" s="32"/>
      <c r="R17" s="262">
        <v>1315376.008510883</v>
      </c>
      <c r="S17" s="262">
        <v>1275279.0712456543</v>
      </c>
      <c r="T17" s="262">
        <v>3539614.9435191471</v>
      </c>
      <c r="U17" s="262">
        <v>1144189.0751976778</v>
      </c>
      <c r="V17" s="262">
        <v>662031.81591153692</v>
      </c>
      <c r="W17" s="262">
        <v>8802005.8139064535</v>
      </c>
      <c r="X17" s="262">
        <v>5124959.8067901563</v>
      </c>
      <c r="Y17" s="262">
        <v>25383.933866772786</v>
      </c>
      <c r="Z17" s="262">
        <v>3651662.0732495147</v>
      </c>
      <c r="AA17" s="262">
        <v>8539037.0184852835</v>
      </c>
      <c r="AB17" s="262">
        <v>1406789.490502018</v>
      </c>
    </row>
    <row r="18" spans="1:29" s="33" customFormat="1" ht="14.25" hidden="1" customHeight="1">
      <c r="A18" s="1247" t="s">
        <v>1158</v>
      </c>
      <c r="B18" s="1247"/>
      <c r="C18" s="1247"/>
      <c r="D18" s="32"/>
      <c r="E18" s="167">
        <f>'[1]11'!E18/'[1]1'!$E$19*1000</f>
        <v>114446958.49194515</v>
      </c>
      <c r="F18" s="167">
        <f>'[1]11'!F18/'[1]1'!$E$19*1000</f>
        <v>109583161.46628129</v>
      </c>
      <c r="G18" s="167">
        <f>'[1]11'!G18/'[1]1'!$E$19*1000</f>
        <v>93247508.794795215</v>
      </c>
      <c r="H18" s="167">
        <f>'[1]11'!H18/'[1]1'!$E$19*1000</f>
        <v>3395041.0590333133</v>
      </c>
      <c r="I18" s="167">
        <f>'[1]11'!I18/'[1]1'!$E$19*1000</f>
        <v>1525101.2626764025</v>
      </c>
      <c r="J18" s="167">
        <f>'[1]11'!J18/'[1]1'!$E$19*1000</f>
        <v>60367369.199577861</v>
      </c>
      <c r="K18" s="167">
        <f>'[1]11'!K18/'[1]1'!$E$19*1000</f>
        <v>27959997.273507643</v>
      </c>
      <c r="L18" s="167">
        <f>'[1]11'!L18/'[1]1'!$E$19*1000</f>
        <v>8919640.8999438006</v>
      </c>
      <c r="M18" s="167">
        <f>'[1]11'!M18/'[1]1'!$E$19*1000</f>
        <v>2401064.5057882848</v>
      </c>
      <c r="N18" s="1247" t="s">
        <v>1158</v>
      </c>
      <c r="O18" s="1247"/>
      <c r="P18" s="1247"/>
      <c r="Q18" s="32"/>
      <c r="R18" s="167">
        <f>'[1]11'!R18/'[1]1'!$E$19*1000</f>
        <v>1098867.7090195029</v>
      </c>
      <c r="S18" s="167">
        <f>'[1]11'!S18/'[1]1'!$E$19*1000</f>
        <v>1060278.4518592288</v>
      </c>
      <c r="T18" s="167">
        <f>'[1]11'!T18/'[1]1'!$E$19*1000</f>
        <v>2931895.2690630588</v>
      </c>
      <c r="U18" s="167">
        <f>'[1]11'!U18/'[1]1'!$E$19*1000</f>
        <v>1029199.2207673902</v>
      </c>
      <c r="V18" s="167">
        <f>'[1]11'!V18/'[1]1'!$E$19*1000</f>
        <v>398335.74344633892</v>
      </c>
      <c r="W18" s="167">
        <f>'[1]11'!W18/'[1]1'!$E$19*1000</f>
        <v>7416011.7715422865</v>
      </c>
      <c r="X18" s="167">
        <f>'[1]11'!X18/'[1]1'!$E$19*1000</f>
        <v>4265347.7597170947</v>
      </c>
      <c r="Y18" s="167">
        <f>'[1]11'!Y18/'[1]1'!$E$19*1000</f>
        <v>18602.583078554151</v>
      </c>
      <c r="Z18" s="167">
        <f>'[1]11'!Z18/'[1]1'!$E$19*1000</f>
        <v>3132061.4287466346</v>
      </c>
      <c r="AA18" s="167">
        <f>'[1]11'!AA18/'[1]1'!$E$19*1000</f>
        <v>5709187.877394814</v>
      </c>
      <c r="AB18" s="167">
        <f>'[1]11'!AB18/'[1]1'!$E$19*1000</f>
        <v>845390.85173096182</v>
      </c>
    </row>
    <row r="19" spans="1:29" s="33" customFormat="1" ht="14.25" hidden="1" customHeight="1">
      <c r="A19" s="1247" t="s">
        <v>1235</v>
      </c>
      <c r="B19" s="1247"/>
      <c r="C19" s="1247"/>
      <c r="D19" s="32"/>
      <c r="E19" s="262">
        <v>137147900.06457341</v>
      </c>
      <c r="F19" s="262">
        <v>130989321.04371627</v>
      </c>
      <c r="G19" s="262">
        <v>111291924.9787202</v>
      </c>
      <c r="H19" s="262">
        <v>3455054.3242028197</v>
      </c>
      <c r="I19" s="262">
        <v>2028155.1103764928</v>
      </c>
      <c r="J19" s="262">
        <v>73054826.979995519</v>
      </c>
      <c r="K19" s="262">
        <v>32753888.564145356</v>
      </c>
      <c r="L19" s="262">
        <v>11132294.350281619</v>
      </c>
      <c r="M19" s="262">
        <v>2872868.7127631912</v>
      </c>
      <c r="N19" s="1247" t="s">
        <v>1235</v>
      </c>
      <c r="O19" s="1247"/>
      <c r="P19" s="1247"/>
      <c r="Q19" s="32"/>
      <c r="R19" s="262">
        <v>1429316.4316769636</v>
      </c>
      <c r="S19" s="262">
        <v>1393076.1303157089</v>
      </c>
      <c r="T19" s="262">
        <v>3718742.0342102782</v>
      </c>
      <c r="U19" s="262">
        <v>1287348.0470051584</v>
      </c>
      <c r="V19" s="262">
        <v>430942.9943103047</v>
      </c>
      <c r="W19" s="262">
        <v>8565101.7147146482</v>
      </c>
      <c r="X19" s="262">
        <v>4559328.2581069004</v>
      </c>
      <c r="Y19" s="262">
        <v>21961.493155565771</v>
      </c>
      <c r="Z19" s="262">
        <v>3983811.9634521911</v>
      </c>
      <c r="AA19" s="262">
        <v>7519735.9777127951</v>
      </c>
      <c r="AB19" s="262">
        <v>1361156.9568557751</v>
      </c>
    </row>
    <row r="20" spans="1:29" s="33" customFormat="1" ht="14.25" hidden="1" customHeight="1">
      <c r="A20" s="1247" t="s">
        <v>1160</v>
      </c>
      <c r="B20" s="1247"/>
      <c r="C20" s="1247"/>
      <c r="D20" s="32"/>
      <c r="E20" s="262">
        <v>141563031.27312219</v>
      </c>
      <c r="F20" s="262">
        <v>135418557.56906894</v>
      </c>
      <c r="G20" s="262">
        <v>116235537.79577959</v>
      </c>
      <c r="H20" s="262">
        <v>2317008.6863031718</v>
      </c>
      <c r="I20" s="262">
        <v>1920600.0515636096</v>
      </c>
      <c r="J20" s="262">
        <v>77532382.107397094</v>
      </c>
      <c r="K20" s="262">
        <v>34465546.950515926</v>
      </c>
      <c r="L20" s="262">
        <v>10949863.740386892</v>
      </c>
      <c r="M20" s="262">
        <v>3012096.6369991056</v>
      </c>
      <c r="N20" s="1247" t="s">
        <v>1160</v>
      </c>
      <c r="O20" s="1247"/>
      <c r="P20" s="1247"/>
      <c r="Q20" s="32"/>
      <c r="R20" s="262">
        <v>1676373.873450367</v>
      </c>
      <c r="S20" s="262">
        <v>1378493.9970936168</v>
      </c>
      <c r="T20" s="262">
        <v>3475223.923718641</v>
      </c>
      <c r="U20" s="262">
        <v>1000138.900472324</v>
      </c>
      <c r="V20" s="262">
        <v>407536.40865282662</v>
      </c>
      <c r="W20" s="262">
        <v>8233156.0329025127</v>
      </c>
      <c r="X20" s="262">
        <v>4828324.219584736</v>
      </c>
      <c r="Y20" s="262">
        <v>30978.969950469778</v>
      </c>
      <c r="Z20" s="262">
        <v>3373852.8433673126</v>
      </c>
      <c r="AA20" s="262">
        <v>7578399.2825483959</v>
      </c>
      <c r="AB20" s="262">
        <v>1433925.578495237</v>
      </c>
    </row>
    <row r="21" spans="1:29" s="33" customFormat="1" ht="13.15" customHeight="1">
      <c r="A21" s="1247" t="s">
        <v>1161</v>
      </c>
      <c r="B21" s="1247"/>
      <c r="C21" s="1247"/>
      <c r="D21" s="32"/>
      <c r="E21" s="262">
        <v>118943885.54835701</v>
      </c>
      <c r="F21" s="262">
        <v>108190320.21087509</v>
      </c>
      <c r="G21" s="262">
        <v>87952602.65591085</v>
      </c>
      <c r="H21" s="262">
        <v>3403180.6123666912</v>
      </c>
      <c r="I21" s="262">
        <v>2126428.5064143222</v>
      </c>
      <c r="J21" s="262">
        <v>45738791.209266551</v>
      </c>
      <c r="K21" s="262">
        <v>36684202.327863112</v>
      </c>
      <c r="L21" s="262">
        <v>11538187.508254899</v>
      </c>
      <c r="M21" s="262">
        <v>3108235.7612018716</v>
      </c>
      <c r="N21" s="1247" t="s">
        <v>1161</v>
      </c>
      <c r="O21" s="1247"/>
      <c r="P21" s="1247"/>
      <c r="Q21" s="32"/>
      <c r="R21" s="262">
        <v>1752223.8296792305</v>
      </c>
      <c r="S21" s="262">
        <v>1448811.6378877421</v>
      </c>
      <c r="T21" s="262">
        <v>3824838.9874192812</v>
      </c>
      <c r="U21" s="262">
        <v>997281.11264588742</v>
      </c>
      <c r="V21" s="262">
        <v>406796.17942085967</v>
      </c>
      <c r="W21" s="262">
        <v>8699530.0467093103</v>
      </c>
      <c r="X21" s="262">
        <v>5148030.4085478857</v>
      </c>
      <c r="Y21" s="262">
        <v>23432.915222230971</v>
      </c>
      <c r="Z21" s="262">
        <v>3528066.7229391919</v>
      </c>
      <c r="AA21" s="262">
        <v>12119386.70443368</v>
      </c>
      <c r="AB21" s="262">
        <v>1365821.3669517497</v>
      </c>
    </row>
    <row r="22" spans="1:29" s="33" customFormat="1" ht="13.15" customHeight="1">
      <c r="A22" s="1247" t="s">
        <v>1162</v>
      </c>
      <c r="B22" s="1247"/>
      <c r="C22" s="1247"/>
      <c r="D22" s="32"/>
      <c r="E22" s="262">
        <v>113272021.65064327</v>
      </c>
      <c r="F22" s="262">
        <v>105572868.80063188</v>
      </c>
      <c r="G22" s="262">
        <v>85521281.912010163</v>
      </c>
      <c r="H22" s="262">
        <v>3761263.4514207854</v>
      </c>
      <c r="I22" s="262">
        <v>2429551.5259868787</v>
      </c>
      <c r="J22" s="262">
        <v>43996812.452806368</v>
      </c>
      <c r="K22" s="262">
        <v>35333654.481796093</v>
      </c>
      <c r="L22" s="262">
        <v>11261831.476431105</v>
      </c>
      <c r="M22" s="262">
        <v>3074515.3579280172</v>
      </c>
      <c r="N22" s="1247" t="s">
        <v>1162</v>
      </c>
      <c r="O22" s="1247"/>
      <c r="P22" s="1247"/>
      <c r="Q22" s="32"/>
      <c r="R22" s="262">
        <v>1797162.3930725965</v>
      </c>
      <c r="S22" s="262">
        <v>1370394.3338304157</v>
      </c>
      <c r="T22" s="262">
        <v>3783956.981339891</v>
      </c>
      <c r="U22" s="262">
        <v>915583.67381117796</v>
      </c>
      <c r="V22" s="262">
        <v>320218.73644902295</v>
      </c>
      <c r="W22" s="262">
        <v>8789755.4121904317</v>
      </c>
      <c r="X22" s="262">
        <v>4950849.7182957996</v>
      </c>
      <c r="Y22" s="262">
        <v>41271.386123445693</v>
      </c>
      <c r="Z22" s="262">
        <v>3797634.3077711905</v>
      </c>
      <c r="AA22" s="262">
        <v>9024129.8514902517</v>
      </c>
      <c r="AB22" s="262">
        <v>1324977.0014789547</v>
      </c>
    </row>
    <row r="23" spans="1:29" s="33" customFormat="1" ht="13.15" customHeight="1">
      <c r="A23" s="1247" t="s">
        <v>1163</v>
      </c>
      <c r="B23" s="1247"/>
      <c r="C23" s="1247"/>
      <c r="D23" s="32"/>
      <c r="E23" s="167" t="s">
        <v>821</v>
      </c>
      <c r="F23" s="167" t="s">
        <v>821</v>
      </c>
      <c r="G23" s="167" t="s">
        <v>821</v>
      </c>
      <c r="H23" s="167" t="s">
        <v>821</v>
      </c>
      <c r="I23" s="167" t="s">
        <v>821</v>
      </c>
      <c r="J23" s="167" t="s">
        <v>821</v>
      </c>
      <c r="K23" s="167" t="s">
        <v>821</v>
      </c>
      <c r="L23" s="167" t="s">
        <v>821</v>
      </c>
      <c r="M23" s="167" t="s">
        <v>821</v>
      </c>
      <c r="N23" s="1247" t="s">
        <v>1163</v>
      </c>
      <c r="O23" s="1247"/>
      <c r="P23" s="1247"/>
      <c r="Q23" s="32"/>
      <c r="R23" s="167" t="s">
        <v>821</v>
      </c>
      <c r="S23" s="167" t="s">
        <v>821</v>
      </c>
      <c r="T23" s="167" t="s">
        <v>821</v>
      </c>
      <c r="U23" s="167" t="s">
        <v>821</v>
      </c>
      <c r="V23" s="167" t="s">
        <v>821</v>
      </c>
      <c r="W23" s="167" t="s">
        <v>821</v>
      </c>
      <c r="X23" s="167" t="s">
        <v>821</v>
      </c>
      <c r="Y23" s="167" t="s">
        <v>821</v>
      </c>
      <c r="Z23" s="167" t="s">
        <v>821</v>
      </c>
      <c r="AA23" s="167" t="s">
        <v>821</v>
      </c>
      <c r="AB23" s="167" t="s">
        <v>821</v>
      </c>
    </row>
    <row r="24" spans="1:29" s="33" customFormat="1" ht="16.149999999999999" customHeight="1">
      <c r="A24" s="1247" t="s">
        <v>1155</v>
      </c>
      <c r="B24" s="1247"/>
      <c r="C24" s="1247"/>
      <c r="D24" s="32"/>
      <c r="E24" s="262">
        <v>112983342.07969041</v>
      </c>
      <c r="F24" s="262">
        <v>104013969.30919211</v>
      </c>
      <c r="G24" s="262">
        <v>83654204.723833367</v>
      </c>
      <c r="H24" s="262">
        <v>3477272.6658326136</v>
      </c>
      <c r="I24" s="262">
        <v>2839627.2960977829</v>
      </c>
      <c r="J24" s="262">
        <v>42039438.656428725</v>
      </c>
      <c r="K24" s="262">
        <v>35297866.10547439</v>
      </c>
      <c r="L24" s="262">
        <v>12022486.575039988</v>
      </c>
      <c r="M24" s="262">
        <v>3241565.5398335326</v>
      </c>
      <c r="N24" s="1247" t="s">
        <v>1155</v>
      </c>
      <c r="O24" s="1247"/>
      <c r="P24" s="1247"/>
      <c r="Q24" s="32"/>
      <c r="R24" s="262">
        <v>1631601.1007079179</v>
      </c>
      <c r="S24" s="262">
        <v>1539096.7730123345</v>
      </c>
      <c r="T24" s="262">
        <v>4449120.7141099442</v>
      </c>
      <c r="U24" s="262">
        <v>937985.09910698642</v>
      </c>
      <c r="V24" s="262">
        <v>223117.34826928438</v>
      </c>
      <c r="W24" s="262">
        <v>8337278.010318812</v>
      </c>
      <c r="X24" s="262">
        <v>4322797.3007123359</v>
      </c>
      <c r="Y24" s="262">
        <v>10874.526807038348</v>
      </c>
      <c r="Z24" s="262">
        <v>4003606.1827994222</v>
      </c>
      <c r="AA24" s="262">
        <v>10229007.755889878</v>
      </c>
      <c r="AB24" s="262">
        <v>1259634.9853915595</v>
      </c>
    </row>
    <row r="25" spans="1:29" s="33" customFormat="1" ht="13.15" customHeight="1">
      <c r="A25" s="1247" t="s">
        <v>1149</v>
      </c>
      <c r="B25" s="1247"/>
      <c r="C25" s="1247"/>
      <c r="D25" s="32"/>
      <c r="E25" s="262">
        <v>129405003.29458603</v>
      </c>
      <c r="F25" s="262">
        <v>121867046.52384724</v>
      </c>
      <c r="G25" s="262">
        <v>99769154.664950341</v>
      </c>
      <c r="H25" s="262">
        <v>3294706.074100126</v>
      </c>
      <c r="I25" s="262">
        <v>2290178.0431406302</v>
      </c>
      <c r="J25" s="262">
        <v>56777764.404874526</v>
      </c>
      <c r="K25" s="262">
        <v>37406506.142835021</v>
      </c>
      <c r="L25" s="262">
        <v>12755259.663643835</v>
      </c>
      <c r="M25" s="262">
        <v>3382137.3867652491</v>
      </c>
      <c r="N25" s="1247" t="s">
        <v>1149</v>
      </c>
      <c r="O25" s="1247"/>
      <c r="P25" s="1247"/>
      <c r="Q25" s="32"/>
      <c r="R25" s="262">
        <v>1884617.9944685164</v>
      </c>
      <c r="S25" s="262">
        <v>1606994.7775060618</v>
      </c>
      <c r="T25" s="262">
        <v>4657940.0331923291</v>
      </c>
      <c r="U25" s="262">
        <v>967967.10724806599</v>
      </c>
      <c r="V25" s="262">
        <v>255602.36446360021</v>
      </c>
      <c r="W25" s="262">
        <v>9342632.1952530928</v>
      </c>
      <c r="X25" s="262">
        <v>5196243.9829125004</v>
      </c>
      <c r="Y25" s="262">
        <v>75528.342704093535</v>
      </c>
      <c r="Z25" s="262">
        <v>4070859.8696365138</v>
      </c>
      <c r="AA25" s="262">
        <v>8764675.0333721656</v>
      </c>
      <c r="AB25" s="262">
        <v>1226718.2626331409</v>
      </c>
    </row>
    <row r="26" spans="1:29" ht="13.7" customHeight="1">
      <c r="A26" s="1045" t="s">
        <v>677</v>
      </c>
      <c r="B26" s="1045"/>
      <c r="C26" s="1045"/>
      <c r="D26" s="111"/>
      <c r="E26" s="159"/>
      <c r="F26" s="154"/>
      <c r="G26" s="154"/>
      <c r="H26" s="154"/>
      <c r="I26" s="154"/>
      <c r="J26" s="154"/>
      <c r="K26" s="154"/>
      <c r="L26" s="154"/>
      <c r="M26" s="154"/>
      <c r="N26" s="1045" t="s">
        <v>677</v>
      </c>
      <c r="O26" s="1045"/>
      <c r="P26" s="1045"/>
      <c r="Q26" s="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15"/>
    </row>
    <row r="27" spans="1:29" ht="13.7" customHeight="1">
      <c r="A27" s="661"/>
      <c r="B27" s="121" t="s">
        <v>1154</v>
      </c>
      <c r="C27" s="661"/>
      <c r="D27" s="122"/>
      <c r="E27" s="740">
        <v>31166985.711347148</v>
      </c>
      <c r="F27" s="740">
        <v>26055128.009235173</v>
      </c>
      <c r="G27" s="740">
        <v>20924587.06642548</v>
      </c>
      <c r="H27" s="740">
        <v>864928.74606882769</v>
      </c>
      <c r="I27" s="740">
        <v>352664.5159971799</v>
      </c>
      <c r="J27" s="740">
        <v>8544924.9483761564</v>
      </c>
      <c r="K27" s="740">
        <v>11162068.855983328</v>
      </c>
      <c r="L27" s="740">
        <v>3761552.4426876432</v>
      </c>
      <c r="M27" s="740">
        <v>720080.8751396283</v>
      </c>
      <c r="N27" s="661"/>
      <c r="O27" s="121" t="s">
        <v>1154</v>
      </c>
      <c r="P27" s="661"/>
      <c r="Q27" s="122"/>
      <c r="R27" s="740">
        <v>392072.25031229283</v>
      </c>
      <c r="S27" s="740">
        <v>886475.01194419898</v>
      </c>
      <c r="T27" s="740">
        <v>1385374.9301121817</v>
      </c>
      <c r="U27" s="740">
        <v>353816.45732115547</v>
      </c>
      <c r="V27" s="740">
        <v>23732.91785818151</v>
      </c>
      <c r="W27" s="740">
        <v>1368988.5001220561</v>
      </c>
      <c r="X27" s="740">
        <v>385827.60673526843</v>
      </c>
      <c r="Y27" s="740">
        <v>2839.0216117245709</v>
      </c>
      <c r="Z27" s="740">
        <v>980321.87177506252</v>
      </c>
      <c r="AA27" s="740">
        <v>5403780.6785900434</v>
      </c>
      <c r="AB27" s="740">
        <v>291922.97647801676</v>
      </c>
      <c r="AC27" s="115"/>
    </row>
    <row r="28" spans="1:29" ht="13.7" customHeight="1">
      <c r="A28" s="661"/>
      <c r="B28" s="121" t="s">
        <v>1144</v>
      </c>
      <c r="C28" s="661"/>
      <c r="D28" s="122"/>
      <c r="E28" s="740">
        <v>173778849.82796597</v>
      </c>
      <c r="F28" s="740">
        <v>163839546.06024545</v>
      </c>
      <c r="G28" s="740">
        <v>136115303.66965526</v>
      </c>
      <c r="H28" s="740">
        <v>5242969.7515080776</v>
      </c>
      <c r="I28" s="740">
        <v>3383715.7165154717</v>
      </c>
      <c r="J28" s="740">
        <v>76933390.191626623</v>
      </c>
      <c r="K28" s="740">
        <v>50555228.010005198</v>
      </c>
      <c r="L28" s="740">
        <v>18008142.68003995</v>
      </c>
      <c r="M28" s="740">
        <v>4696815.7731284872</v>
      </c>
      <c r="N28" s="661"/>
      <c r="O28" s="121" t="s">
        <v>1144</v>
      </c>
      <c r="P28" s="661"/>
      <c r="Q28" s="122"/>
      <c r="R28" s="740">
        <v>1592541.0731028034</v>
      </c>
      <c r="S28" s="740">
        <v>2808674.7397071966</v>
      </c>
      <c r="T28" s="740">
        <v>6767404.7474260777</v>
      </c>
      <c r="U28" s="740">
        <v>1250559.26553578</v>
      </c>
      <c r="V28" s="740">
        <v>892147.08113958524</v>
      </c>
      <c r="W28" s="740">
        <v>9716099.7105501853</v>
      </c>
      <c r="X28" s="740">
        <v>2823497.4695742941</v>
      </c>
      <c r="Y28" s="740">
        <v>311602.23544143396</v>
      </c>
      <c r="Z28" s="740">
        <v>6581000.005534458</v>
      </c>
      <c r="AA28" s="740">
        <v>11825399.310019286</v>
      </c>
      <c r="AB28" s="740">
        <v>1886095.542299021</v>
      </c>
      <c r="AC28" s="115"/>
    </row>
    <row r="29" spans="1:29" ht="13.7" customHeight="1">
      <c r="A29" s="661"/>
      <c r="B29" s="121" t="s">
        <v>1145</v>
      </c>
      <c r="C29" s="661"/>
      <c r="D29" s="122"/>
      <c r="E29" s="740">
        <v>442305547.66156971</v>
      </c>
      <c r="F29" s="740">
        <v>423408683.0189448</v>
      </c>
      <c r="G29" s="740">
        <v>350836587.48020601</v>
      </c>
      <c r="H29" s="740">
        <v>17084802.123269603</v>
      </c>
      <c r="I29" s="740">
        <v>3549995.64511484</v>
      </c>
      <c r="J29" s="740">
        <v>199612785.12489295</v>
      </c>
      <c r="K29" s="740">
        <v>130589004.58692868</v>
      </c>
      <c r="L29" s="740">
        <v>43112020.522916913</v>
      </c>
      <c r="M29" s="740">
        <v>12670831.625068614</v>
      </c>
      <c r="N29" s="661"/>
      <c r="O29" s="121" t="s">
        <v>1145</v>
      </c>
      <c r="P29" s="661"/>
      <c r="Q29" s="122"/>
      <c r="R29" s="740">
        <v>4854174.8928490058</v>
      </c>
      <c r="S29" s="740">
        <v>4800885.5130610485</v>
      </c>
      <c r="T29" s="740">
        <v>16110349.491199818</v>
      </c>
      <c r="U29" s="740">
        <v>3746469.2875331743</v>
      </c>
      <c r="V29" s="740">
        <v>929309.71320522786</v>
      </c>
      <c r="W29" s="740">
        <v>29460075.015821964</v>
      </c>
      <c r="X29" s="740">
        <v>14702857.322330816</v>
      </c>
      <c r="Y29" s="740">
        <v>462187.03619964747</v>
      </c>
      <c r="Z29" s="740">
        <v>14295030.657291505</v>
      </c>
      <c r="AA29" s="740">
        <v>23899174.845832784</v>
      </c>
      <c r="AB29" s="740">
        <v>5002310.2032079594</v>
      </c>
      <c r="AC29" s="115"/>
    </row>
    <row r="30" spans="1:29" ht="13.7" customHeight="1">
      <c r="A30" s="661"/>
      <c r="B30" s="121" t="s">
        <v>1146</v>
      </c>
      <c r="C30" s="661"/>
      <c r="D30" s="122"/>
      <c r="E30" s="740">
        <v>1602158091.5592515</v>
      </c>
      <c r="F30" s="740">
        <v>1568695104.925056</v>
      </c>
      <c r="G30" s="740">
        <v>1229861749.2952302</v>
      </c>
      <c r="H30" s="740">
        <v>37348608.497562043</v>
      </c>
      <c r="I30" s="740">
        <v>36976425.286000013</v>
      </c>
      <c r="J30" s="740">
        <v>723674497.91853368</v>
      </c>
      <c r="K30" s="740">
        <v>431862217.5931344</v>
      </c>
      <c r="L30" s="740">
        <v>185639044.20376036</v>
      </c>
      <c r="M30" s="740">
        <v>45059856.407575898</v>
      </c>
      <c r="N30" s="661"/>
      <c r="O30" s="121" t="s">
        <v>1146</v>
      </c>
      <c r="P30" s="661"/>
      <c r="Q30" s="122"/>
      <c r="R30" s="740">
        <v>41738113.190958828</v>
      </c>
      <c r="S30" s="740">
        <v>15836900.538747612</v>
      </c>
      <c r="T30" s="740">
        <v>72741029.024415225</v>
      </c>
      <c r="U30" s="740">
        <v>7905906.9190181196</v>
      </c>
      <c r="V30" s="740">
        <v>2357238.1230446822</v>
      </c>
      <c r="W30" s="740">
        <v>153194311.42606547</v>
      </c>
      <c r="X30" s="740">
        <v>95028550.457352325</v>
      </c>
      <c r="Y30" s="740">
        <v>587563.84037879726</v>
      </c>
      <c r="Z30" s="740">
        <v>57578197.128334336</v>
      </c>
      <c r="AA30" s="740">
        <v>53760250.947688907</v>
      </c>
      <c r="AB30" s="740">
        <v>20297264.313493539</v>
      </c>
      <c r="AC30" s="115"/>
    </row>
    <row r="31" spans="1:29" ht="13.7" customHeight="1">
      <c r="A31" s="661"/>
      <c r="B31" s="121" t="s">
        <v>1147</v>
      </c>
      <c r="C31" s="661"/>
      <c r="D31" s="122"/>
      <c r="E31" s="740">
        <v>4197617860.2446203</v>
      </c>
      <c r="F31" s="740">
        <v>4069722228.1565876</v>
      </c>
      <c r="G31" s="740">
        <v>3497907970.4544978</v>
      </c>
      <c r="H31" s="740">
        <v>100411832.39993536</v>
      </c>
      <c r="I31" s="740">
        <v>74801463.461799115</v>
      </c>
      <c r="J31" s="740">
        <v>2333356793.0933537</v>
      </c>
      <c r="K31" s="740">
        <v>989337881.49940908</v>
      </c>
      <c r="L31" s="740">
        <v>317375699.63927305</v>
      </c>
      <c r="M31" s="740">
        <v>90597995.833447188</v>
      </c>
      <c r="N31" s="661"/>
      <c r="O31" s="121" t="s">
        <v>1147</v>
      </c>
      <c r="P31" s="661"/>
      <c r="Q31" s="122"/>
      <c r="R31" s="740">
        <v>58541846.740883678</v>
      </c>
      <c r="S31" s="740">
        <v>9211457.4509249646</v>
      </c>
      <c r="T31" s="740">
        <v>127285352.20293684</v>
      </c>
      <c r="U31" s="740">
        <v>21052481.891745884</v>
      </c>
      <c r="V31" s="740">
        <v>10686565.519334458</v>
      </c>
      <c r="W31" s="740">
        <v>254438558.06281751</v>
      </c>
      <c r="X31" s="740">
        <v>159308588.89770305</v>
      </c>
      <c r="Y31" s="740">
        <v>554270.06422680279</v>
      </c>
      <c r="Z31" s="740">
        <v>94575699.100887671</v>
      </c>
      <c r="AA31" s="740">
        <v>145855954.96578604</v>
      </c>
      <c r="AB31" s="740">
        <v>17960322.877753008</v>
      </c>
      <c r="AC31" s="115"/>
    </row>
    <row r="32" spans="1:29" ht="13.7" customHeight="1">
      <c r="A32" s="661"/>
      <c r="B32" s="121" t="s">
        <v>1148</v>
      </c>
      <c r="C32" s="661"/>
      <c r="D32" s="122"/>
      <c r="E32" s="740">
        <v>12267457920.571428</v>
      </c>
      <c r="F32" s="740">
        <v>12150873451.428572</v>
      </c>
      <c r="G32" s="740">
        <v>9693927819.4285717</v>
      </c>
      <c r="H32" s="740">
        <v>91466402.464285716</v>
      </c>
      <c r="I32" s="740">
        <v>368876553.60714287</v>
      </c>
      <c r="J32" s="740">
        <v>5932128187.5714283</v>
      </c>
      <c r="K32" s="740">
        <v>3301456675.7857141</v>
      </c>
      <c r="L32" s="740">
        <v>988950775.75</v>
      </c>
      <c r="M32" s="740">
        <v>358853098.60714287</v>
      </c>
      <c r="N32" s="661"/>
      <c r="O32" s="121" t="s">
        <v>1148</v>
      </c>
      <c r="P32" s="661"/>
      <c r="Q32" s="122"/>
      <c r="R32" s="740">
        <v>218148384.89285713</v>
      </c>
      <c r="S32" s="740">
        <v>56334904.75</v>
      </c>
      <c r="T32" s="740">
        <v>272231246.3214286</v>
      </c>
      <c r="U32" s="740">
        <v>79850215.821428567</v>
      </c>
      <c r="V32" s="740">
        <v>3532925.3571428573</v>
      </c>
      <c r="W32" s="740">
        <v>1467994856.25</v>
      </c>
      <c r="X32" s="740">
        <v>1088429748.1785715</v>
      </c>
      <c r="Y32" s="740">
        <v>2571805.9642857141</v>
      </c>
      <c r="Z32" s="740">
        <v>376993302.10714287</v>
      </c>
      <c r="AA32" s="740">
        <v>231371120.7857143</v>
      </c>
      <c r="AB32" s="740">
        <v>114786651.64285715</v>
      </c>
      <c r="AC32" s="115"/>
    </row>
    <row r="33" spans="1:29" ht="13.7" customHeight="1">
      <c r="A33" s="1045" t="s">
        <v>678</v>
      </c>
      <c r="B33" s="1045"/>
      <c r="C33" s="1045"/>
      <c r="D33" s="2"/>
      <c r="E33" s="740"/>
      <c r="F33" s="740"/>
      <c r="G33" s="740"/>
      <c r="H33" s="740"/>
      <c r="I33" s="740"/>
      <c r="J33" s="740"/>
      <c r="K33" s="740"/>
      <c r="L33" s="740"/>
      <c r="M33" s="740"/>
      <c r="N33" s="1045" t="s">
        <v>678</v>
      </c>
      <c r="O33" s="1045"/>
      <c r="P33" s="1045"/>
      <c r="Q33" s="2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  <c r="AC33" s="115"/>
    </row>
    <row r="34" spans="1:29" ht="13.5" customHeight="1">
      <c r="A34" s="661"/>
      <c r="B34" s="62" t="s">
        <v>679</v>
      </c>
      <c r="C34" s="661"/>
      <c r="D34" s="122"/>
      <c r="E34" s="740">
        <v>21715119.67479416</v>
      </c>
      <c r="F34" s="740">
        <v>17532887.031000361</v>
      </c>
      <c r="G34" s="740">
        <v>13900145.644181093</v>
      </c>
      <c r="H34" s="740">
        <v>498341.81653104565</v>
      </c>
      <c r="I34" s="740">
        <v>552756.35148915823</v>
      </c>
      <c r="J34" s="740">
        <v>3433160.6611396731</v>
      </c>
      <c r="K34" s="740">
        <v>9415886.815021215</v>
      </c>
      <c r="L34" s="740">
        <v>2394104.729484295</v>
      </c>
      <c r="M34" s="740">
        <v>472784.95249918709</v>
      </c>
      <c r="N34" s="661"/>
      <c r="O34" s="661" t="s">
        <v>1262</v>
      </c>
      <c r="P34" s="661"/>
      <c r="Q34" s="122"/>
      <c r="R34" s="740">
        <v>276192.25518539327</v>
      </c>
      <c r="S34" s="740">
        <v>526059.31090845168</v>
      </c>
      <c r="T34" s="740">
        <v>874405.63335710496</v>
      </c>
      <c r="U34" s="740">
        <v>230276.10543151724</v>
      </c>
      <c r="V34" s="740">
        <v>14386.472102643305</v>
      </c>
      <c r="W34" s="740">
        <v>1238636.6573349875</v>
      </c>
      <c r="X34" s="740">
        <v>249409.57692894238</v>
      </c>
      <c r="Y34" s="740">
        <v>2207.4626350485323</v>
      </c>
      <c r="Z34" s="740">
        <v>987019.61777099676</v>
      </c>
      <c r="AA34" s="740">
        <v>4376752.7116863029</v>
      </c>
      <c r="AB34" s="740">
        <v>194520.06789251772</v>
      </c>
      <c r="AC34" s="115"/>
    </row>
    <row r="35" spans="1:29" ht="13.7" customHeight="1">
      <c r="A35" s="661"/>
      <c r="B35" s="62" t="s">
        <v>680</v>
      </c>
      <c r="C35" s="661"/>
      <c r="D35" s="122"/>
      <c r="E35" s="740">
        <v>22144590.416889537</v>
      </c>
      <c r="F35" s="740">
        <v>16697002.920746628</v>
      </c>
      <c r="G35" s="740">
        <v>12823158.570637301</v>
      </c>
      <c r="H35" s="740">
        <v>691708.65761843137</v>
      </c>
      <c r="I35" s="740">
        <v>50.240997256716952</v>
      </c>
      <c r="J35" s="740">
        <v>4963195.4820959885</v>
      </c>
      <c r="K35" s="740">
        <v>7168204.1899256166</v>
      </c>
      <c r="L35" s="740">
        <v>3239610.5836567227</v>
      </c>
      <c r="M35" s="740">
        <v>746056.46049146471</v>
      </c>
      <c r="N35" s="661"/>
      <c r="O35" s="661" t="s">
        <v>681</v>
      </c>
      <c r="P35" s="661"/>
      <c r="Q35" s="122"/>
      <c r="R35" s="740">
        <v>233065.15415560923</v>
      </c>
      <c r="S35" s="740">
        <v>914673.77573271084</v>
      </c>
      <c r="T35" s="740">
        <v>980955.80370081158</v>
      </c>
      <c r="U35" s="740">
        <v>342222.14165932796</v>
      </c>
      <c r="V35" s="740">
        <v>22637.247916798526</v>
      </c>
      <c r="W35" s="740">
        <v>634233.76645261096</v>
      </c>
      <c r="X35" s="740">
        <v>74105.215535411451</v>
      </c>
      <c r="Y35" s="740">
        <v>2762.9760836511327</v>
      </c>
      <c r="Z35" s="740">
        <v>557365.57483354828</v>
      </c>
      <c r="AA35" s="740">
        <v>5702231.8934222478</v>
      </c>
      <c r="AB35" s="740">
        <v>254644.39727934822</v>
      </c>
      <c r="AC35" s="115"/>
    </row>
    <row r="36" spans="1:29" ht="13.7" customHeight="1">
      <c r="A36" s="121"/>
      <c r="B36" s="62" t="s">
        <v>682</v>
      </c>
      <c r="C36" s="121"/>
      <c r="D36" s="122"/>
      <c r="E36" s="740">
        <v>30527669.915100094</v>
      </c>
      <c r="F36" s="740">
        <v>25590622.099350024</v>
      </c>
      <c r="G36" s="740">
        <v>19656492.136675373</v>
      </c>
      <c r="H36" s="740">
        <v>762939.73229476693</v>
      </c>
      <c r="I36" s="740">
        <v>187900.41643794291</v>
      </c>
      <c r="J36" s="740">
        <v>8623104.0913336296</v>
      </c>
      <c r="K36" s="740">
        <v>10082547.896609031</v>
      </c>
      <c r="L36" s="740">
        <v>4494372.5061682258</v>
      </c>
      <c r="M36" s="740">
        <v>916945.08888110309</v>
      </c>
      <c r="N36" s="121"/>
      <c r="O36" s="661" t="s">
        <v>683</v>
      </c>
      <c r="P36" s="121"/>
      <c r="Q36" s="122"/>
      <c r="R36" s="740">
        <v>298177.7161943902</v>
      </c>
      <c r="S36" s="740">
        <v>1017244.2566402968</v>
      </c>
      <c r="T36" s="740">
        <v>1697365.4116020401</v>
      </c>
      <c r="U36" s="740">
        <v>346782.55386588944</v>
      </c>
      <c r="V36" s="740">
        <v>217857.47898451082</v>
      </c>
      <c r="W36" s="740">
        <v>1439757.4565064132</v>
      </c>
      <c r="X36" s="740">
        <v>470308.25800608651</v>
      </c>
      <c r="Y36" s="740">
        <v>7279.0462090071724</v>
      </c>
      <c r="Z36" s="740">
        <v>962170.15229131922</v>
      </c>
      <c r="AA36" s="740">
        <v>5081042.731630682</v>
      </c>
      <c r="AB36" s="740">
        <v>143994.91588059641</v>
      </c>
      <c r="AC36" s="115"/>
    </row>
    <row r="37" spans="1:29" ht="13.7" customHeight="1">
      <c r="A37" s="121"/>
      <c r="B37" s="62" t="s">
        <v>684</v>
      </c>
      <c r="C37" s="121"/>
      <c r="D37" s="122"/>
      <c r="E37" s="740">
        <v>79652153.373392612</v>
      </c>
      <c r="F37" s="740">
        <v>71123295.448563144</v>
      </c>
      <c r="G37" s="740">
        <v>55925313.941346943</v>
      </c>
      <c r="H37" s="740">
        <v>2533058.4862306612</v>
      </c>
      <c r="I37" s="740">
        <v>826034.77056542458</v>
      </c>
      <c r="J37" s="740">
        <v>24983806.980151221</v>
      </c>
      <c r="K37" s="740">
        <v>27582413.704399638</v>
      </c>
      <c r="L37" s="740">
        <v>11061622.141839255</v>
      </c>
      <c r="M37" s="740">
        <v>2140515.9105699211</v>
      </c>
      <c r="N37" s="121"/>
      <c r="O37" s="661" t="s">
        <v>685</v>
      </c>
      <c r="P37" s="121"/>
      <c r="Q37" s="122"/>
      <c r="R37" s="740">
        <v>1118247.952677174</v>
      </c>
      <c r="S37" s="740">
        <v>2052294.49608305</v>
      </c>
      <c r="T37" s="740">
        <v>4687365.3480767151</v>
      </c>
      <c r="U37" s="740">
        <v>915937.273769174</v>
      </c>
      <c r="V37" s="740">
        <v>147261.16066321381</v>
      </c>
      <c r="W37" s="740">
        <v>4136359.3653769251</v>
      </c>
      <c r="X37" s="740">
        <v>1250936.5594701378</v>
      </c>
      <c r="Y37" s="740">
        <v>37034.871176385343</v>
      </c>
      <c r="Z37" s="740">
        <v>2848387.9347304027</v>
      </c>
      <c r="AA37" s="740">
        <v>9678780.7480499912</v>
      </c>
      <c r="AB37" s="740">
        <v>1149922.8232205187</v>
      </c>
      <c r="AC37" s="115"/>
    </row>
    <row r="38" spans="1:29" ht="13.7" customHeight="1">
      <c r="A38" s="121"/>
      <c r="B38" s="62" t="s">
        <v>686</v>
      </c>
      <c r="C38" s="121"/>
      <c r="D38" s="122"/>
      <c r="E38" s="740">
        <v>195535210.91036931</v>
      </c>
      <c r="F38" s="740">
        <v>184544762.96233967</v>
      </c>
      <c r="G38" s="740">
        <v>155441247.13783973</v>
      </c>
      <c r="H38" s="740">
        <v>8619845.4236596264</v>
      </c>
      <c r="I38" s="740">
        <v>693772.82909889973</v>
      </c>
      <c r="J38" s="740">
        <v>87454443.549651504</v>
      </c>
      <c r="K38" s="740">
        <v>58673185.335429721</v>
      </c>
      <c r="L38" s="740">
        <v>19146467.047140725</v>
      </c>
      <c r="M38" s="740">
        <v>4412135.6674485477</v>
      </c>
      <c r="N38" s="121"/>
      <c r="O38" s="661" t="s">
        <v>687</v>
      </c>
      <c r="P38" s="121"/>
      <c r="Q38" s="122"/>
      <c r="R38" s="740">
        <v>1784728.0496470663</v>
      </c>
      <c r="S38" s="740">
        <v>3108964.4508984881</v>
      </c>
      <c r="T38" s="740">
        <v>7358743.3447644366</v>
      </c>
      <c r="U38" s="740">
        <v>1633136.0615779643</v>
      </c>
      <c r="V38" s="740">
        <v>848759.47280421981</v>
      </c>
      <c r="W38" s="740">
        <v>9957048.7773592081</v>
      </c>
      <c r="X38" s="740">
        <v>3009379.8947144547</v>
      </c>
      <c r="Y38" s="740">
        <v>515524.40728870069</v>
      </c>
      <c r="Z38" s="740">
        <v>6432144.4753560536</v>
      </c>
      <c r="AA38" s="740">
        <v>12997681.751681665</v>
      </c>
      <c r="AB38" s="740">
        <v>2007233.8036520423</v>
      </c>
      <c r="AC38" s="115"/>
    </row>
    <row r="39" spans="1:29" ht="13.7" customHeight="1">
      <c r="A39" s="121"/>
      <c r="B39" s="62" t="s">
        <v>688</v>
      </c>
      <c r="C39" s="121"/>
      <c r="D39" s="122"/>
      <c r="E39" s="740">
        <v>517294395.25794137</v>
      </c>
      <c r="F39" s="740">
        <v>495183013.74799573</v>
      </c>
      <c r="G39" s="740">
        <v>415282989.12780488</v>
      </c>
      <c r="H39" s="740">
        <v>11286556.279968301</v>
      </c>
      <c r="I39" s="740">
        <v>6867126.7238611123</v>
      </c>
      <c r="J39" s="740">
        <v>263729698.54221052</v>
      </c>
      <c r="K39" s="740">
        <v>133399607.58176501</v>
      </c>
      <c r="L39" s="740">
        <v>52606802.848218769</v>
      </c>
      <c r="M39" s="740">
        <v>17015560.819049176</v>
      </c>
      <c r="N39" s="121"/>
      <c r="O39" s="661" t="s">
        <v>689</v>
      </c>
      <c r="P39" s="121"/>
      <c r="Q39" s="122"/>
      <c r="R39" s="740">
        <v>7241650.8631439675</v>
      </c>
      <c r="S39" s="740">
        <v>5373843.9122725409</v>
      </c>
      <c r="T39" s="740">
        <v>17620242.382377531</v>
      </c>
      <c r="U39" s="740">
        <v>4351542.3757539364</v>
      </c>
      <c r="V39" s="740">
        <v>1003962.4956215828</v>
      </c>
      <c r="W39" s="740">
        <v>27293221.771972094</v>
      </c>
      <c r="X39" s="740">
        <v>11627318.051292932</v>
      </c>
      <c r="Y39" s="740">
        <v>200947.24615090169</v>
      </c>
      <c r="Z39" s="740">
        <v>15464956.474528261</v>
      </c>
      <c r="AA39" s="740">
        <v>29180922.224710293</v>
      </c>
      <c r="AB39" s="740">
        <v>7069540.7147647217</v>
      </c>
      <c r="AC39" s="115"/>
    </row>
    <row r="40" spans="1:29" ht="13.7" customHeight="1">
      <c r="A40" s="121"/>
      <c r="B40" s="62" t="s">
        <v>690</v>
      </c>
      <c r="C40" s="121"/>
      <c r="D40" s="122"/>
      <c r="E40" s="740">
        <v>1396217451.9565918</v>
      </c>
      <c r="F40" s="740">
        <v>1346464689.0162852</v>
      </c>
      <c r="G40" s="740">
        <v>1152611739.7828345</v>
      </c>
      <c r="H40" s="740">
        <v>60732451.872869968</v>
      </c>
      <c r="I40" s="740">
        <v>29253261.776120696</v>
      </c>
      <c r="J40" s="740">
        <v>772841779.7433846</v>
      </c>
      <c r="K40" s="740">
        <v>289784246.39045912</v>
      </c>
      <c r="L40" s="740">
        <v>102459459.96961196</v>
      </c>
      <c r="M40" s="740">
        <v>27909924.976260807</v>
      </c>
      <c r="N40" s="121"/>
      <c r="O40" s="661" t="s">
        <v>691</v>
      </c>
      <c r="P40" s="121"/>
      <c r="Q40" s="122"/>
      <c r="R40" s="740">
        <v>10589827.972842732</v>
      </c>
      <c r="S40" s="740">
        <v>9715834.1912553348</v>
      </c>
      <c r="T40" s="740">
        <v>44686249.953825243</v>
      </c>
      <c r="U40" s="740">
        <v>7493157.5028363662</v>
      </c>
      <c r="V40" s="740">
        <v>2064465.3725914627</v>
      </c>
      <c r="W40" s="740">
        <v>91393489.263838768</v>
      </c>
      <c r="X40" s="740">
        <v>44130579.81554953</v>
      </c>
      <c r="Y40" s="740">
        <v>2047629.6327330675</v>
      </c>
      <c r="Z40" s="740">
        <v>45215279.815556161</v>
      </c>
      <c r="AA40" s="740">
        <v>55796445.199924469</v>
      </c>
      <c r="AB40" s="740">
        <v>6043682.2596175661</v>
      </c>
      <c r="AC40" s="115"/>
    </row>
    <row r="41" spans="1:29" ht="13.7" customHeight="1">
      <c r="A41" s="121"/>
      <c r="B41" s="62" t="s">
        <v>692</v>
      </c>
      <c r="C41" s="121"/>
      <c r="D41" s="122"/>
      <c r="E41" s="740">
        <v>2330255647.6036811</v>
      </c>
      <c r="F41" s="740">
        <v>2276371527.0747614</v>
      </c>
      <c r="G41" s="740">
        <v>1786808851.6407237</v>
      </c>
      <c r="H41" s="740">
        <v>43082126.021463588</v>
      </c>
      <c r="I41" s="740">
        <v>77737055.188764587</v>
      </c>
      <c r="J41" s="740">
        <v>1058338942.7783897</v>
      </c>
      <c r="K41" s="740">
        <v>607650727.65210593</v>
      </c>
      <c r="L41" s="740">
        <v>235821349.12066302</v>
      </c>
      <c r="M41" s="740">
        <v>45376409.797321312</v>
      </c>
      <c r="N41" s="121"/>
      <c r="O41" s="661" t="s">
        <v>693</v>
      </c>
      <c r="P41" s="121"/>
      <c r="Q41" s="122"/>
      <c r="R41" s="740">
        <v>62161804.147202209</v>
      </c>
      <c r="S41" s="740">
        <v>23649848.357247803</v>
      </c>
      <c r="T41" s="740">
        <v>85206407.459837809</v>
      </c>
      <c r="U41" s="740">
        <v>10311983.624619642</v>
      </c>
      <c r="V41" s="740">
        <v>9114895.7344342414</v>
      </c>
      <c r="W41" s="740">
        <v>253741326.31337467</v>
      </c>
      <c r="X41" s="740">
        <v>165428676.05410424</v>
      </c>
      <c r="Y41" s="740">
        <v>285628.3776599954</v>
      </c>
      <c r="Z41" s="740">
        <v>88027021.881610438</v>
      </c>
      <c r="AA41" s="740">
        <v>74808288.025371209</v>
      </c>
      <c r="AB41" s="740">
        <v>20924167.496451315</v>
      </c>
      <c r="AC41" s="115"/>
    </row>
    <row r="42" spans="1:29" ht="13.7" customHeight="1">
      <c r="A42" s="121"/>
      <c r="B42" s="62" t="s">
        <v>694</v>
      </c>
      <c r="C42" s="121"/>
      <c r="D42" s="122"/>
      <c r="E42" s="740">
        <v>7567868391.5535717</v>
      </c>
      <c r="F42" s="740">
        <v>7469526710.1785717</v>
      </c>
      <c r="G42" s="740">
        <v>6314091378.3392859</v>
      </c>
      <c r="H42" s="740">
        <v>161711346.0892857</v>
      </c>
      <c r="I42" s="740">
        <v>79943953.607142851</v>
      </c>
      <c r="J42" s="740">
        <v>4218548799.0357141</v>
      </c>
      <c r="K42" s="740">
        <v>1853887279.6071429</v>
      </c>
      <c r="L42" s="740">
        <v>492473393.71428573</v>
      </c>
      <c r="M42" s="740">
        <v>147720254.19642857</v>
      </c>
      <c r="N42" s="121"/>
      <c r="O42" s="661" t="s">
        <v>695</v>
      </c>
      <c r="P42" s="121"/>
      <c r="Q42" s="122"/>
      <c r="R42" s="740">
        <v>99543730.25</v>
      </c>
      <c r="S42" s="740">
        <v>11480572.785714285</v>
      </c>
      <c r="T42" s="740">
        <v>190595129.48214287</v>
      </c>
      <c r="U42" s="740">
        <v>38971312.839285716</v>
      </c>
      <c r="V42" s="740">
        <v>4162394.1607142859</v>
      </c>
      <c r="W42" s="740">
        <v>662961938.125</v>
      </c>
      <c r="X42" s="740">
        <v>497434537.8035714</v>
      </c>
      <c r="Y42" s="740">
        <v>1089930.5714285714</v>
      </c>
      <c r="Z42" s="740">
        <v>164437469.75</v>
      </c>
      <c r="AA42" s="740">
        <v>151271416.25</v>
      </c>
      <c r="AB42" s="740">
        <v>52929734.875</v>
      </c>
      <c r="AC42" s="115"/>
    </row>
    <row r="43" spans="1:29" ht="13.7" customHeight="1">
      <c r="A43" s="121"/>
      <c r="B43" s="62" t="s">
        <v>696</v>
      </c>
      <c r="C43" s="121"/>
      <c r="D43" s="122"/>
      <c r="E43" s="740">
        <v>14407952450.916666</v>
      </c>
      <c r="F43" s="740">
        <v>14249951119</v>
      </c>
      <c r="G43" s="740">
        <v>10840903323.416666</v>
      </c>
      <c r="H43" s="740">
        <v>60626160.5</v>
      </c>
      <c r="I43" s="740">
        <v>751404343.25</v>
      </c>
      <c r="J43" s="740">
        <v>4722696944.083333</v>
      </c>
      <c r="K43" s="740">
        <v>5306175875.583333</v>
      </c>
      <c r="L43" s="740">
        <v>1600762149</v>
      </c>
      <c r="M43" s="740">
        <v>640978654.91666663</v>
      </c>
      <c r="N43" s="121"/>
      <c r="O43" s="661" t="s">
        <v>696</v>
      </c>
      <c r="P43" s="121"/>
      <c r="Q43" s="122"/>
      <c r="R43" s="740">
        <v>363402247.25</v>
      </c>
      <c r="S43" s="740">
        <v>98448172.583333328</v>
      </c>
      <c r="T43" s="740">
        <v>422786706.16666669</v>
      </c>
      <c r="U43" s="740">
        <v>73933579.833333328</v>
      </c>
      <c r="V43" s="740">
        <v>1212788.25</v>
      </c>
      <c r="W43" s="740">
        <v>1808285646.5833333</v>
      </c>
      <c r="X43" s="740">
        <v>1302707296</v>
      </c>
      <c r="Y43" s="740">
        <v>1032037.9166666666</v>
      </c>
      <c r="Z43" s="740">
        <v>504546312.66666669</v>
      </c>
      <c r="AA43" s="740">
        <v>283442294.08333331</v>
      </c>
      <c r="AB43" s="740">
        <v>125440962.16666667</v>
      </c>
      <c r="AC43" s="115"/>
    </row>
    <row r="44" spans="1:29" ht="13.7" customHeight="1">
      <c r="A44" s="1045" t="s">
        <v>697</v>
      </c>
      <c r="B44" s="1045"/>
      <c r="C44" s="1045"/>
      <c r="D44" s="122"/>
      <c r="E44" s="740"/>
      <c r="F44" s="740"/>
      <c r="G44" s="740"/>
      <c r="H44" s="740"/>
      <c r="I44" s="740"/>
      <c r="J44" s="740"/>
      <c r="K44" s="740"/>
      <c r="L44" s="740"/>
      <c r="M44" s="740"/>
      <c r="N44" s="1045" t="s">
        <v>697</v>
      </c>
      <c r="O44" s="1045"/>
      <c r="P44" s="1045"/>
      <c r="Q44" s="122"/>
      <c r="R44" s="740"/>
      <c r="S44" s="740"/>
      <c r="T44" s="740"/>
      <c r="U44" s="740"/>
      <c r="V44" s="740"/>
      <c r="W44" s="740"/>
      <c r="X44" s="740"/>
      <c r="Y44" s="740"/>
      <c r="Z44" s="740"/>
      <c r="AA44" s="740"/>
      <c r="AB44" s="740"/>
      <c r="AC44" s="115"/>
    </row>
    <row r="45" spans="1:29" ht="13.7" customHeight="1">
      <c r="A45" s="121"/>
      <c r="B45" s="62" t="s">
        <v>679</v>
      </c>
      <c r="C45" s="121"/>
      <c r="D45" s="122"/>
      <c r="E45" s="740">
        <v>20451304.372514658</v>
      </c>
      <c r="F45" s="740">
        <v>16478815.658809051</v>
      </c>
      <c r="G45" s="740">
        <v>12413019.516105594</v>
      </c>
      <c r="H45" s="740">
        <v>406748.84910813154</v>
      </c>
      <c r="I45" s="740">
        <v>872891.57485839236</v>
      </c>
      <c r="J45" s="740">
        <v>1986615.4953894899</v>
      </c>
      <c r="K45" s="740">
        <v>9146763.5967495851</v>
      </c>
      <c r="L45" s="740">
        <v>2796251.8607089613</v>
      </c>
      <c r="M45" s="740">
        <v>588870.77573403099</v>
      </c>
      <c r="N45" s="121"/>
      <c r="O45" s="661" t="s">
        <v>1262</v>
      </c>
      <c r="P45" s="121"/>
      <c r="Q45" s="122"/>
      <c r="R45" s="740">
        <v>455228.06408057397</v>
      </c>
      <c r="S45" s="740">
        <v>513208.18174737302</v>
      </c>
      <c r="T45" s="740">
        <v>979810.47207077406</v>
      </c>
      <c r="U45" s="740">
        <v>247234.10597556137</v>
      </c>
      <c r="V45" s="740">
        <v>11900.261100650263</v>
      </c>
      <c r="W45" s="740">
        <v>1269544.2819945004</v>
      </c>
      <c r="X45" s="740">
        <v>457840.81472845835</v>
      </c>
      <c r="Y45" s="740">
        <v>1783.7394665463532</v>
      </c>
      <c r="Z45" s="740">
        <v>809919.7277994958</v>
      </c>
      <c r="AA45" s="740">
        <v>4433320.5030479077</v>
      </c>
      <c r="AB45" s="740">
        <v>460831.78934231447</v>
      </c>
      <c r="AC45" s="115"/>
    </row>
    <row r="46" spans="1:29" ht="13.7" customHeight="1">
      <c r="A46" s="121"/>
      <c r="B46" s="62" t="s">
        <v>680</v>
      </c>
      <c r="C46" s="121"/>
      <c r="D46" s="122"/>
      <c r="E46" s="740">
        <v>21192527.110468738</v>
      </c>
      <c r="F46" s="740">
        <v>15774484.619221622</v>
      </c>
      <c r="G46" s="740">
        <v>12222401.489971239</v>
      </c>
      <c r="H46" s="740">
        <v>610364.05867603503</v>
      </c>
      <c r="I46" s="740">
        <v>88815.008103925051</v>
      </c>
      <c r="J46" s="740">
        <v>4094492.6628685952</v>
      </c>
      <c r="K46" s="740">
        <v>7428729.7603226826</v>
      </c>
      <c r="L46" s="740">
        <v>2696296.3333422975</v>
      </c>
      <c r="M46" s="740">
        <v>486554.8786807498</v>
      </c>
      <c r="N46" s="121"/>
      <c r="O46" s="661" t="s">
        <v>681</v>
      </c>
      <c r="P46" s="121"/>
      <c r="Q46" s="122"/>
      <c r="R46" s="740">
        <v>173665.38617151818</v>
      </c>
      <c r="S46" s="740">
        <v>906860.90140476881</v>
      </c>
      <c r="T46" s="740">
        <v>841938.80439005746</v>
      </c>
      <c r="U46" s="740">
        <v>268611.56344574376</v>
      </c>
      <c r="V46" s="740">
        <v>18664.799249458829</v>
      </c>
      <c r="W46" s="740">
        <v>855786.79590808984</v>
      </c>
      <c r="X46" s="740">
        <v>233219.73323477176</v>
      </c>
      <c r="Y46" s="740">
        <v>2618.8713463520976</v>
      </c>
      <c r="Z46" s="740">
        <v>619948.19132696558</v>
      </c>
      <c r="AA46" s="740">
        <v>5619170.9041313268</v>
      </c>
      <c r="AB46" s="740">
        <v>201128.41288421757</v>
      </c>
      <c r="AC46" s="115"/>
    </row>
    <row r="47" spans="1:29" ht="13.7" customHeight="1">
      <c r="A47" s="121"/>
      <c r="B47" s="62" t="s">
        <v>682</v>
      </c>
      <c r="C47" s="121"/>
      <c r="D47" s="122"/>
      <c r="E47" s="740">
        <v>31306771.062484745</v>
      </c>
      <c r="F47" s="740">
        <v>26076711.955406651</v>
      </c>
      <c r="G47" s="740">
        <v>20415315.300878599</v>
      </c>
      <c r="H47" s="740">
        <v>729907.81370496855</v>
      </c>
      <c r="I47" s="740">
        <v>110521.50356275329</v>
      </c>
      <c r="J47" s="740">
        <v>8686626.2098728046</v>
      </c>
      <c r="K47" s="740">
        <v>10888259.773738069</v>
      </c>
      <c r="L47" s="740">
        <v>4040380.2057165205</v>
      </c>
      <c r="M47" s="740">
        <v>687338.51836373145</v>
      </c>
      <c r="N47" s="121"/>
      <c r="O47" s="661" t="s">
        <v>683</v>
      </c>
      <c r="P47" s="121"/>
      <c r="Q47" s="122"/>
      <c r="R47" s="740">
        <v>307227.03435071389</v>
      </c>
      <c r="S47" s="740">
        <v>1039917.0920233965</v>
      </c>
      <c r="T47" s="740">
        <v>1510062.4481236911</v>
      </c>
      <c r="U47" s="740">
        <v>287219.08799561934</v>
      </c>
      <c r="V47" s="740">
        <v>208616.02485937043</v>
      </c>
      <c r="W47" s="740">
        <v>1621016.4488115071</v>
      </c>
      <c r="X47" s="740">
        <v>425835.47264368762</v>
      </c>
      <c r="Y47" s="740">
        <v>7111.343968676123</v>
      </c>
      <c r="Z47" s="740">
        <v>1188069.6321991445</v>
      </c>
      <c r="AA47" s="740">
        <v>5346737.4181660302</v>
      </c>
      <c r="AB47" s="740">
        <v>116678.31108792346</v>
      </c>
      <c r="AC47" s="115"/>
    </row>
    <row r="48" spans="1:29" ht="13.7" customHeight="1">
      <c r="A48" s="661"/>
      <c r="B48" s="62" t="s">
        <v>684</v>
      </c>
      <c r="C48" s="661"/>
      <c r="D48" s="122"/>
      <c r="E48" s="740">
        <v>75943248.222365856</v>
      </c>
      <c r="F48" s="740">
        <v>67649605.268241301</v>
      </c>
      <c r="G48" s="740">
        <v>53349779.175151139</v>
      </c>
      <c r="H48" s="740">
        <v>2359059.5741623528</v>
      </c>
      <c r="I48" s="740">
        <v>275276.03648033732</v>
      </c>
      <c r="J48" s="740">
        <v>23624314.246512152</v>
      </c>
      <c r="K48" s="740">
        <v>27091129.317996293</v>
      </c>
      <c r="L48" s="740">
        <v>10466192.061307963</v>
      </c>
      <c r="M48" s="740">
        <v>2205427.9698045389</v>
      </c>
      <c r="N48" s="661"/>
      <c r="O48" s="661" t="s">
        <v>685</v>
      </c>
      <c r="P48" s="661"/>
      <c r="Q48" s="122"/>
      <c r="R48" s="740">
        <v>649743.5268116598</v>
      </c>
      <c r="S48" s="740">
        <v>2013319.9066354749</v>
      </c>
      <c r="T48" s="740">
        <v>4494800.1512890039</v>
      </c>
      <c r="U48" s="740">
        <v>950296.16216617916</v>
      </c>
      <c r="V48" s="740">
        <v>152604.34460109952</v>
      </c>
      <c r="W48" s="740">
        <v>3833634.0317821796</v>
      </c>
      <c r="X48" s="740">
        <v>1240171.3243236283</v>
      </c>
      <c r="Y48" s="740">
        <v>36632.98132541497</v>
      </c>
      <c r="Z48" s="740">
        <v>2556829.7261331347</v>
      </c>
      <c r="AA48" s="740">
        <v>8907008.7182538603</v>
      </c>
      <c r="AB48" s="740">
        <v>613365.76412928011</v>
      </c>
      <c r="AC48" s="115"/>
    </row>
    <row r="49" spans="1:51" ht="13.7" customHeight="1">
      <c r="A49" s="661"/>
      <c r="B49" s="62" t="s">
        <v>686</v>
      </c>
      <c r="C49" s="661"/>
      <c r="D49" s="122"/>
      <c r="E49" s="740">
        <v>202259926.07608303</v>
      </c>
      <c r="F49" s="740">
        <v>191230649.49312791</v>
      </c>
      <c r="G49" s="740">
        <v>160427535.62100813</v>
      </c>
      <c r="H49" s="740">
        <v>8069248.6343134297</v>
      </c>
      <c r="I49" s="740">
        <v>1729762.6251700509</v>
      </c>
      <c r="J49" s="740">
        <v>90786155.619888276</v>
      </c>
      <c r="K49" s="740">
        <v>59842368.741636425</v>
      </c>
      <c r="L49" s="740">
        <v>18989063.383174501</v>
      </c>
      <c r="M49" s="740">
        <v>4536588.7741654944</v>
      </c>
      <c r="N49" s="661"/>
      <c r="O49" s="661" t="s">
        <v>687</v>
      </c>
      <c r="P49" s="661"/>
      <c r="Q49" s="122"/>
      <c r="R49" s="740">
        <v>1750823.7322721102</v>
      </c>
      <c r="S49" s="740">
        <v>2840335.3212370272</v>
      </c>
      <c r="T49" s="740">
        <v>7307642.1656236155</v>
      </c>
      <c r="U49" s="740">
        <v>1719766.9937185654</v>
      </c>
      <c r="V49" s="740">
        <v>833906.39615769463</v>
      </c>
      <c r="W49" s="740">
        <v>11814050.488945246</v>
      </c>
      <c r="X49" s="740">
        <v>4159290.0047506779</v>
      </c>
      <c r="Y49" s="740">
        <v>489811.9872180472</v>
      </c>
      <c r="Z49" s="740">
        <v>7164948.4969765181</v>
      </c>
      <c r="AA49" s="740">
        <v>13050938.277536334</v>
      </c>
      <c r="AB49" s="740">
        <v>2021661.6945812504</v>
      </c>
      <c r="AC49" s="115"/>
    </row>
    <row r="50" spans="1:51" ht="13.7" customHeight="1">
      <c r="A50" s="661"/>
      <c r="B50" s="62" t="s">
        <v>688</v>
      </c>
      <c r="C50" s="661"/>
      <c r="D50" s="122"/>
      <c r="E50" s="740">
        <v>513765372.46870315</v>
      </c>
      <c r="F50" s="740">
        <v>492642153.23540682</v>
      </c>
      <c r="G50" s="740">
        <v>408702528.16183412</v>
      </c>
      <c r="H50" s="740">
        <v>13301036.64309012</v>
      </c>
      <c r="I50" s="740">
        <v>5145102.323593</v>
      </c>
      <c r="J50" s="740">
        <v>261473519.74203423</v>
      </c>
      <c r="K50" s="740">
        <v>128782869.45311698</v>
      </c>
      <c r="L50" s="740">
        <v>51374286.835461989</v>
      </c>
      <c r="M50" s="740">
        <v>16679106.572605733</v>
      </c>
      <c r="N50" s="661"/>
      <c r="O50" s="661" t="s">
        <v>689</v>
      </c>
      <c r="P50" s="661"/>
      <c r="Q50" s="122"/>
      <c r="R50" s="740">
        <v>6979052.4227454662</v>
      </c>
      <c r="S50" s="740">
        <v>5436139.5887770038</v>
      </c>
      <c r="T50" s="740">
        <v>17122804.897796448</v>
      </c>
      <c r="U50" s="740">
        <v>4226434.1824920299</v>
      </c>
      <c r="V50" s="740">
        <v>930749.17104526178</v>
      </c>
      <c r="W50" s="740">
        <v>32565338.238110695</v>
      </c>
      <c r="X50" s="740">
        <v>16494356.383226993</v>
      </c>
      <c r="Y50" s="740">
        <v>224629.09674790892</v>
      </c>
      <c r="Z50" s="740">
        <v>15846352.75813579</v>
      </c>
      <c r="AA50" s="740">
        <v>27698962.972526487</v>
      </c>
      <c r="AB50" s="740">
        <v>6575743.7392304409</v>
      </c>
      <c r="AC50" s="115"/>
    </row>
    <row r="51" spans="1:51" ht="13.7" customHeight="1">
      <c r="A51" s="661"/>
      <c r="B51" s="62" t="s">
        <v>690</v>
      </c>
      <c r="C51" s="661"/>
      <c r="D51" s="122"/>
      <c r="E51" s="740">
        <v>1403662178.2490335</v>
      </c>
      <c r="F51" s="740">
        <v>1357836593.9693491</v>
      </c>
      <c r="G51" s="740">
        <v>1192682470.27407</v>
      </c>
      <c r="H51" s="740">
        <v>43295151.517104767</v>
      </c>
      <c r="I51" s="740">
        <v>39474070.57214275</v>
      </c>
      <c r="J51" s="740">
        <v>780454014.83996654</v>
      </c>
      <c r="K51" s="740">
        <v>329459233.34485561</v>
      </c>
      <c r="L51" s="740">
        <v>98493338.585225299</v>
      </c>
      <c r="M51" s="740">
        <v>28850436.001115244</v>
      </c>
      <c r="N51" s="661"/>
      <c r="O51" s="661" t="s">
        <v>691</v>
      </c>
      <c r="P51" s="661"/>
      <c r="Q51" s="122"/>
      <c r="R51" s="740">
        <v>10693376.393131364</v>
      </c>
      <c r="S51" s="740">
        <v>9333404.370907357</v>
      </c>
      <c r="T51" s="740">
        <v>41082360.359083273</v>
      </c>
      <c r="U51" s="740">
        <v>6361485.9346032795</v>
      </c>
      <c r="V51" s="740">
        <v>2172275.526384776</v>
      </c>
      <c r="W51" s="740">
        <v>66660785.110053942</v>
      </c>
      <c r="X51" s="740">
        <v>28522402.668114953</v>
      </c>
      <c r="Y51" s="740">
        <v>2064791.0896215888</v>
      </c>
      <c r="Z51" s="740">
        <v>36073591.352317385</v>
      </c>
      <c r="AA51" s="740">
        <v>52051516.080720365</v>
      </c>
      <c r="AB51" s="740">
        <v>6225931.8010355067</v>
      </c>
      <c r="AC51" s="115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</row>
    <row r="52" spans="1:51" ht="13.7" customHeight="1">
      <c r="A52" s="661"/>
      <c r="B52" s="62" t="s">
        <v>692</v>
      </c>
      <c r="C52" s="661"/>
      <c r="D52" s="122"/>
      <c r="E52" s="740">
        <v>2413748630.5730157</v>
      </c>
      <c r="F52" s="740">
        <v>2342973028.4798956</v>
      </c>
      <c r="G52" s="740">
        <v>1789806284.6264296</v>
      </c>
      <c r="H52" s="740">
        <v>40081111.079455234</v>
      </c>
      <c r="I52" s="740">
        <v>59843674.869377285</v>
      </c>
      <c r="J52" s="740">
        <v>1062738928.7092161</v>
      </c>
      <c r="K52" s="740">
        <v>627142569.96838093</v>
      </c>
      <c r="L52" s="740">
        <v>261205021.35777685</v>
      </c>
      <c r="M52" s="740">
        <v>48721186.637117624</v>
      </c>
      <c r="N52" s="661"/>
      <c r="O52" s="661" t="s">
        <v>693</v>
      </c>
      <c r="P52" s="661"/>
      <c r="Q52" s="122"/>
      <c r="R52" s="740">
        <v>66250830.913760297</v>
      </c>
      <c r="S52" s="740">
        <v>25368028.912216485</v>
      </c>
      <c r="T52" s="740">
        <v>98582760.815953627</v>
      </c>
      <c r="U52" s="740">
        <v>12411308.967074741</v>
      </c>
      <c r="V52" s="740">
        <v>9870905.11165406</v>
      </c>
      <c r="W52" s="740">
        <v>291961722.49568969</v>
      </c>
      <c r="X52" s="740">
        <v>192328819.46429291</v>
      </c>
      <c r="Y52" s="740">
        <v>303697.54541993415</v>
      </c>
      <c r="Z52" s="740">
        <v>99329205.4859768</v>
      </c>
      <c r="AA52" s="740">
        <v>94234030.230878696</v>
      </c>
      <c r="AB52" s="740">
        <v>23458428.137758803</v>
      </c>
      <c r="AC52" s="115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</row>
    <row r="53" spans="1:51" ht="13.7" customHeight="1">
      <c r="A53" s="661"/>
      <c r="B53" s="62" t="s">
        <v>694</v>
      </c>
      <c r="C53" s="661"/>
      <c r="D53" s="122"/>
      <c r="E53" s="740">
        <v>8991256583.47826</v>
      </c>
      <c r="F53" s="740">
        <v>8876791729.086956</v>
      </c>
      <c r="G53" s="740">
        <v>7591891362.543478</v>
      </c>
      <c r="H53" s="740">
        <v>236942845.93478259</v>
      </c>
      <c r="I53" s="740">
        <v>97323073.956521735</v>
      </c>
      <c r="J53" s="740">
        <v>5197599484.369565</v>
      </c>
      <c r="K53" s="740">
        <v>2060025958.2826087</v>
      </c>
      <c r="L53" s="740">
        <v>567450612.63043475</v>
      </c>
      <c r="M53" s="740">
        <v>181367315.5</v>
      </c>
      <c r="N53" s="661"/>
      <c r="O53" s="661" t="s">
        <v>695</v>
      </c>
      <c r="P53" s="661"/>
      <c r="Q53" s="122"/>
      <c r="R53" s="740">
        <v>114449313.52173913</v>
      </c>
      <c r="S53" s="740">
        <v>13352003.782608695</v>
      </c>
      <c r="T53" s="740">
        <v>207027068</v>
      </c>
      <c r="U53" s="740">
        <v>47274844.739130437</v>
      </c>
      <c r="V53" s="740">
        <v>3980067.086956522</v>
      </c>
      <c r="W53" s="740">
        <v>717449753.9130435</v>
      </c>
      <c r="X53" s="740">
        <v>514609177.04347825</v>
      </c>
      <c r="Y53" s="740">
        <v>1346556.9130434783</v>
      </c>
      <c r="Z53" s="740">
        <v>201494019.95652175</v>
      </c>
      <c r="AA53" s="740">
        <v>169623036.30434781</v>
      </c>
      <c r="AB53" s="740">
        <v>55158181.913043477</v>
      </c>
      <c r="AC53" s="115"/>
    </row>
    <row r="54" spans="1:51" ht="13.7" customHeight="1">
      <c r="A54" s="661"/>
      <c r="B54" s="62" t="s">
        <v>696</v>
      </c>
      <c r="C54" s="661"/>
      <c r="D54" s="122"/>
      <c r="E54" s="740">
        <v>13290732286.076923</v>
      </c>
      <c r="F54" s="740">
        <v>13117201825.846153</v>
      </c>
      <c r="G54" s="740">
        <v>10089178150.923077</v>
      </c>
      <c r="H54" s="740">
        <v>96526736.384615391</v>
      </c>
      <c r="I54" s="740">
        <v>693604009.15384614</v>
      </c>
      <c r="J54" s="740">
        <v>4346865741.6153851</v>
      </c>
      <c r="K54" s="740">
        <v>4952181663.7692308</v>
      </c>
      <c r="L54" s="740">
        <v>1516311835.8461537</v>
      </c>
      <c r="M54" s="740">
        <v>531109674.84615386</v>
      </c>
      <c r="N54" s="661"/>
      <c r="O54" s="661" t="s">
        <v>696</v>
      </c>
      <c r="P54" s="661"/>
      <c r="Q54" s="122"/>
      <c r="R54" s="740">
        <v>353066294.84615386</v>
      </c>
      <c r="S54" s="740">
        <v>93528216.769230768</v>
      </c>
      <c r="T54" s="740">
        <v>471657649.46153843</v>
      </c>
      <c r="U54" s="740">
        <v>61983504.07692308</v>
      </c>
      <c r="V54" s="740">
        <v>4966495.846153846</v>
      </c>
      <c r="W54" s="740">
        <v>1511711839.0769231</v>
      </c>
      <c r="X54" s="740">
        <v>1054432575</v>
      </c>
      <c r="Y54" s="740">
        <v>903356.92307692312</v>
      </c>
      <c r="Z54" s="740">
        <v>456375907.15384614</v>
      </c>
      <c r="AA54" s="740">
        <v>290660579.15384614</v>
      </c>
      <c r="AB54" s="740">
        <v>117130118.92307693</v>
      </c>
      <c r="AC54" s="115"/>
    </row>
    <row r="55" spans="1:51" ht="13.7" customHeight="1">
      <c r="A55" s="1045" t="s">
        <v>698</v>
      </c>
      <c r="B55" s="1045"/>
      <c r="C55" s="1045"/>
      <c r="D55" s="2"/>
      <c r="E55" s="740"/>
      <c r="F55" s="740"/>
      <c r="G55" s="740"/>
      <c r="H55" s="740"/>
      <c r="I55" s="740"/>
      <c r="J55" s="740"/>
      <c r="K55" s="740"/>
      <c r="L55" s="740"/>
      <c r="M55" s="740"/>
      <c r="N55" s="1045" t="s">
        <v>698</v>
      </c>
      <c r="O55" s="1045"/>
      <c r="P55" s="1045"/>
      <c r="Q55" s="2"/>
      <c r="R55" s="740"/>
      <c r="S55" s="740"/>
      <c r="T55" s="740"/>
      <c r="U55" s="740"/>
      <c r="V55" s="740"/>
      <c r="W55" s="740"/>
      <c r="X55" s="740"/>
      <c r="Y55" s="740"/>
      <c r="Z55" s="740"/>
      <c r="AA55" s="740"/>
      <c r="AB55" s="740"/>
      <c r="AC55" s="115"/>
    </row>
    <row r="56" spans="1:51" ht="13.7" customHeight="1">
      <c r="A56" s="108"/>
      <c r="B56" s="62" t="s">
        <v>679</v>
      </c>
      <c r="C56" s="108"/>
      <c r="D56" s="123"/>
      <c r="E56" s="740">
        <v>3892330.1380679295</v>
      </c>
      <c r="F56" s="740">
        <v>2762978.0667299596</v>
      </c>
      <c r="G56" s="740">
        <v>1652551.8863134508</v>
      </c>
      <c r="H56" s="740">
        <v>146582.96670941787</v>
      </c>
      <c r="I56" s="740">
        <v>6346.2630776458263</v>
      </c>
      <c r="J56" s="740">
        <v>109562.20908891158</v>
      </c>
      <c r="K56" s="740">
        <v>1390060.4474374752</v>
      </c>
      <c r="L56" s="740">
        <v>1039910.3358883223</v>
      </c>
      <c r="M56" s="740">
        <v>84971.311433442548</v>
      </c>
      <c r="N56" s="108"/>
      <c r="O56" s="661" t="s">
        <v>1262</v>
      </c>
      <c r="P56" s="108"/>
      <c r="Q56" s="123"/>
      <c r="R56" s="740">
        <v>56145.510655035367</v>
      </c>
      <c r="S56" s="740">
        <v>407711.63186156773</v>
      </c>
      <c r="T56" s="740">
        <v>315107.78579273692</v>
      </c>
      <c r="U56" s="740">
        <v>175923.83384665288</v>
      </c>
      <c r="V56" s="740">
        <v>50.262298887281119</v>
      </c>
      <c r="W56" s="740">
        <v>70515.844528188929</v>
      </c>
      <c r="X56" s="740">
        <v>0</v>
      </c>
      <c r="Y56" s="740">
        <v>1317.406926838039</v>
      </c>
      <c r="Z56" s="740">
        <v>69198.437601350888</v>
      </c>
      <c r="AA56" s="740">
        <v>1314413.058251864</v>
      </c>
      <c r="AB56" s="740">
        <v>185060.98691389695</v>
      </c>
      <c r="AC56" s="115"/>
    </row>
    <row r="57" spans="1:51" ht="13.7" customHeight="1">
      <c r="A57" s="6"/>
      <c r="B57" s="62" t="s">
        <v>680</v>
      </c>
      <c r="C57" s="6"/>
      <c r="D57" s="2"/>
      <c r="E57" s="740">
        <v>9098677.6087190658</v>
      </c>
      <c r="F57" s="740">
        <v>5640079.5760024451</v>
      </c>
      <c r="G57" s="740">
        <v>3613574.8081992315</v>
      </c>
      <c r="H57" s="740">
        <v>308194.02215890947</v>
      </c>
      <c r="I57" s="740">
        <v>6423.373887868046</v>
      </c>
      <c r="J57" s="740">
        <v>373468.84661585372</v>
      </c>
      <c r="K57" s="740">
        <v>2925488.5655366001</v>
      </c>
      <c r="L57" s="740">
        <v>1876009.6800300106</v>
      </c>
      <c r="M57" s="740">
        <v>16577.525793564462</v>
      </c>
      <c r="N57" s="6"/>
      <c r="O57" s="661" t="s">
        <v>681</v>
      </c>
      <c r="P57" s="6"/>
      <c r="Q57" s="2"/>
      <c r="R57" s="740">
        <v>14988.037101215346</v>
      </c>
      <c r="S57" s="740">
        <v>714373.41820346378</v>
      </c>
      <c r="T57" s="740">
        <v>891156.87010965822</v>
      </c>
      <c r="U57" s="740">
        <v>238913.82882210871</v>
      </c>
      <c r="V57" s="740">
        <v>0</v>
      </c>
      <c r="W57" s="740">
        <v>150495.08777319975</v>
      </c>
      <c r="X57" s="740">
        <v>0</v>
      </c>
      <c r="Y57" s="740">
        <v>0</v>
      </c>
      <c r="Z57" s="740">
        <v>150495.08777319975</v>
      </c>
      <c r="AA57" s="740">
        <v>3458621.961821808</v>
      </c>
      <c r="AB57" s="740">
        <v>23.92910518661947</v>
      </c>
      <c r="AC57" s="115"/>
    </row>
    <row r="58" spans="1:51" ht="13.7" customHeight="1">
      <c r="A58" s="661"/>
      <c r="B58" s="62" t="s">
        <v>682</v>
      </c>
      <c r="C58" s="661"/>
      <c r="D58" s="122"/>
      <c r="E58" s="740">
        <v>15527952.474443095</v>
      </c>
      <c r="F58" s="740">
        <v>10771547.670021519</v>
      </c>
      <c r="G58" s="740">
        <v>7862716.3781447681</v>
      </c>
      <c r="H58" s="740">
        <v>773076.31766699604</v>
      </c>
      <c r="I58" s="740">
        <v>38464.36402235656</v>
      </c>
      <c r="J58" s="740">
        <v>1279217.1603238424</v>
      </c>
      <c r="K58" s="740">
        <v>5771958.5361315673</v>
      </c>
      <c r="L58" s="740">
        <v>2462064.9912799904</v>
      </c>
      <c r="M58" s="740">
        <v>234665.16607004032</v>
      </c>
      <c r="N58" s="661"/>
      <c r="O58" s="661" t="s">
        <v>683</v>
      </c>
      <c r="P58" s="661"/>
      <c r="Q58" s="122"/>
      <c r="R58" s="740">
        <v>140969.32349359646</v>
      </c>
      <c r="S58" s="740">
        <v>774689.99339581467</v>
      </c>
      <c r="T58" s="740">
        <v>1069970.0680138734</v>
      </c>
      <c r="U58" s="740">
        <v>240519.4693783519</v>
      </c>
      <c r="V58" s="740">
        <v>1250.9709283126006</v>
      </c>
      <c r="W58" s="740">
        <v>446766.30059675995</v>
      </c>
      <c r="X58" s="740">
        <v>1901.8963254878749</v>
      </c>
      <c r="Y58" s="740">
        <v>260.37545687912478</v>
      </c>
      <c r="Z58" s="740">
        <v>444604.02881439298</v>
      </c>
      <c r="AA58" s="740">
        <v>5181984.4320308911</v>
      </c>
      <c r="AB58" s="740">
        <v>425579.62760931347</v>
      </c>
      <c r="AC58" s="115"/>
    </row>
    <row r="59" spans="1:51" ht="13.7" customHeight="1">
      <c r="A59" s="661"/>
      <c r="B59" s="62" t="s">
        <v>684</v>
      </c>
      <c r="C59" s="661"/>
      <c r="D59" s="122"/>
      <c r="E59" s="740">
        <v>34450088.906438433</v>
      </c>
      <c r="F59" s="740">
        <v>26756839.116978858</v>
      </c>
      <c r="G59" s="740">
        <v>20084512.1390622</v>
      </c>
      <c r="H59" s="740">
        <v>1244572.8857969858</v>
      </c>
      <c r="I59" s="740">
        <v>141119.68716759732</v>
      </c>
      <c r="J59" s="740">
        <v>6323065.2794323545</v>
      </c>
      <c r="K59" s="740">
        <v>12375754.286665266</v>
      </c>
      <c r="L59" s="740">
        <v>5269734.6354680052</v>
      </c>
      <c r="M59" s="740">
        <v>554689.86008304392</v>
      </c>
      <c r="N59" s="661"/>
      <c r="O59" s="661" t="s">
        <v>685</v>
      </c>
      <c r="P59" s="661"/>
      <c r="Q59" s="122"/>
      <c r="R59" s="740">
        <v>395839.43680185842</v>
      </c>
      <c r="S59" s="740">
        <v>1596684.3561441149</v>
      </c>
      <c r="T59" s="740">
        <v>2211283.7154272785</v>
      </c>
      <c r="U59" s="740">
        <v>476175.21439088183</v>
      </c>
      <c r="V59" s="740">
        <v>35062.052620832845</v>
      </c>
      <c r="W59" s="740">
        <v>1402592.3424486467</v>
      </c>
      <c r="X59" s="740">
        <v>78494.203124592197</v>
      </c>
      <c r="Y59" s="740">
        <v>14336.148799490251</v>
      </c>
      <c r="Z59" s="740">
        <v>1309761.9905245646</v>
      </c>
      <c r="AA59" s="740">
        <v>7920607.2406115811</v>
      </c>
      <c r="AB59" s="740">
        <v>227357.45115200372</v>
      </c>
      <c r="AC59" s="115"/>
    </row>
    <row r="60" spans="1:51" ht="13.7" customHeight="1">
      <c r="A60" s="661"/>
      <c r="B60" s="62" t="s">
        <v>686</v>
      </c>
      <c r="C60" s="661"/>
      <c r="D60" s="122"/>
      <c r="E60" s="740">
        <v>79619765.193882227</v>
      </c>
      <c r="F60" s="740">
        <v>67556550.245268658</v>
      </c>
      <c r="G60" s="740">
        <v>50457911.34955056</v>
      </c>
      <c r="H60" s="740">
        <v>2735943.4473099676</v>
      </c>
      <c r="I60" s="740">
        <v>321711.50908493466</v>
      </c>
      <c r="J60" s="740">
        <v>18346156.027582455</v>
      </c>
      <c r="K60" s="740">
        <v>29054100.365573216</v>
      </c>
      <c r="L60" s="740">
        <v>13566577.894085016</v>
      </c>
      <c r="M60" s="740">
        <v>1941526.3026451147</v>
      </c>
      <c r="N60" s="661"/>
      <c r="O60" s="661" t="s">
        <v>687</v>
      </c>
      <c r="P60" s="661"/>
      <c r="Q60" s="122"/>
      <c r="R60" s="740">
        <v>1667848.7419406017</v>
      </c>
      <c r="S60" s="740">
        <v>2523155.950407946</v>
      </c>
      <c r="T60" s="740">
        <v>6353017.6195618287</v>
      </c>
      <c r="U60" s="740">
        <v>1068042.9724298292</v>
      </c>
      <c r="V60" s="740">
        <v>12986.30709969352</v>
      </c>
      <c r="W60" s="740">
        <v>3532061.0016330415</v>
      </c>
      <c r="X60" s="740">
        <v>708874.63991666108</v>
      </c>
      <c r="Y60" s="740">
        <v>20847.123491653536</v>
      </c>
      <c r="Z60" s="740">
        <v>2802339.2382247285</v>
      </c>
      <c r="AA60" s="740">
        <v>13427730.948515795</v>
      </c>
      <c r="AB60" s="740">
        <v>1364515.9999021988</v>
      </c>
      <c r="AC60" s="115"/>
    </row>
    <row r="61" spans="1:51" ht="13.7" customHeight="1">
      <c r="A61" s="661"/>
      <c r="B61" s="62" t="s">
        <v>688</v>
      </c>
      <c r="C61" s="661"/>
      <c r="D61" s="122"/>
      <c r="E61" s="740">
        <v>183748386.04507813</v>
      </c>
      <c r="F61" s="740">
        <v>168932486.41126925</v>
      </c>
      <c r="G61" s="740">
        <v>130795476.82880762</v>
      </c>
      <c r="H61" s="740">
        <v>5406165.1387973838</v>
      </c>
      <c r="I61" s="740">
        <v>2891872.184600547</v>
      </c>
      <c r="J61" s="740">
        <v>63619110.796553478</v>
      </c>
      <c r="K61" s="740">
        <v>58878328.708856136</v>
      </c>
      <c r="L61" s="740">
        <v>25044520.019044444</v>
      </c>
      <c r="M61" s="740">
        <v>7354168.3286822801</v>
      </c>
      <c r="N61" s="661"/>
      <c r="O61" s="661" t="s">
        <v>689</v>
      </c>
      <c r="P61" s="661"/>
      <c r="Q61" s="122"/>
      <c r="R61" s="740">
        <v>2546898.2424308578</v>
      </c>
      <c r="S61" s="740">
        <v>3259112.8128505531</v>
      </c>
      <c r="T61" s="740">
        <v>9403941.6047045328</v>
      </c>
      <c r="U61" s="740">
        <v>2033788.7748444085</v>
      </c>
      <c r="V61" s="740">
        <v>446610.25553180376</v>
      </c>
      <c r="W61" s="740">
        <v>13092489.563417234</v>
      </c>
      <c r="X61" s="740">
        <v>3232907.0549513125</v>
      </c>
      <c r="Y61" s="740">
        <v>490104.77576110227</v>
      </c>
      <c r="Z61" s="740">
        <v>9369477.7327048164</v>
      </c>
      <c r="AA61" s="740">
        <v>17228829.689160697</v>
      </c>
      <c r="AB61" s="740">
        <v>2412930.0553518469</v>
      </c>
      <c r="AC61" s="115"/>
    </row>
    <row r="62" spans="1:51" ht="13.7" customHeight="1">
      <c r="A62" s="661"/>
      <c r="B62" s="62" t="s">
        <v>690</v>
      </c>
      <c r="C62" s="661"/>
      <c r="D62" s="122"/>
      <c r="E62" s="740">
        <v>403441805.07034415</v>
      </c>
      <c r="F62" s="740">
        <v>385974099.58279091</v>
      </c>
      <c r="G62" s="740">
        <v>320504224.29521745</v>
      </c>
      <c r="H62" s="740">
        <v>8579310.0441738926</v>
      </c>
      <c r="I62" s="740">
        <v>2352059.8255402055</v>
      </c>
      <c r="J62" s="740">
        <v>185905727.67816374</v>
      </c>
      <c r="K62" s="740">
        <v>123667126.74733974</v>
      </c>
      <c r="L62" s="740">
        <v>44074475.135818779</v>
      </c>
      <c r="M62" s="740">
        <v>13769959.750953533</v>
      </c>
      <c r="N62" s="661"/>
      <c r="O62" s="661" t="s">
        <v>691</v>
      </c>
      <c r="P62" s="661"/>
      <c r="Q62" s="122"/>
      <c r="R62" s="740">
        <v>5334810.5025988575</v>
      </c>
      <c r="S62" s="740">
        <v>3632947.4533884064</v>
      </c>
      <c r="T62" s="740">
        <v>15549585.55668327</v>
      </c>
      <c r="U62" s="740">
        <v>3304729.3868616661</v>
      </c>
      <c r="V62" s="740">
        <v>2482442.4853330329</v>
      </c>
      <c r="W62" s="740">
        <v>21395400.151754592</v>
      </c>
      <c r="X62" s="740">
        <v>5590854.1883738274</v>
      </c>
      <c r="Y62" s="740">
        <v>194889.20216266319</v>
      </c>
      <c r="Z62" s="740">
        <v>15609656.761218112</v>
      </c>
      <c r="AA62" s="740">
        <v>22559160.11021762</v>
      </c>
      <c r="AB62" s="740">
        <v>5091454.6226643762</v>
      </c>
      <c r="AC62" s="115"/>
    </row>
    <row r="63" spans="1:51" ht="13.7" customHeight="1">
      <c r="A63" s="661"/>
      <c r="B63" s="62" t="s">
        <v>692</v>
      </c>
      <c r="C63" s="661"/>
      <c r="D63" s="122"/>
      <c r="E63" s="740">
        <v>763373303.57351851</v>
      </c>
      <c r="F63" s="740">
        <v>726894403.96246648</v>
      </c>
      <c r="G63" s="740">
        <v>625505048.73755014</v>
      </c>
      <c r="H63" s="740">
        <v>30855792.09722602</v>
      </c>
      <c r="I63" s="740">
        <v>12388695.322512316</v>
      </c>
      <c r="J63" s="740">
        <v>376003986.50319111</v>
      </c>
      <c r="K63" s="740">
        <v>206256574.81462076</v>
      </c>
      <c r="L63" s="740">
        <v>64383823.096178919</v>
      </c>
      <c r="M63" s="740">
        <v>19647629.726047993</v>
      </c>
      <c r="N63" s="661"/>
      <c r="O63" s="661" t="s">
        <v>693</v>
      </c>
      <c r="P63" s="661"/>
      <c r="Q63" s="122"/>
      <c r="R63" s="740">
        <v>9494202.2083770987</v>
      </c>
      <c r="S63" s="740">
        <v>5931515.0728900284</v>
      </c>
      <c r="T63" s="740">
        <v>21900599.895222407</v>
      </c>
      <c r="U63" s="740">
        <v>6128040.2237000531</v>
      </c>
      <c r="V63" s="740">
        <v>1281835.969941349</v>
      </c>
      <c r="W63" s="740">
        <v>37005532.128737144</v>
      </c>
      <c r="X63" s="740">
        <v>16501195.392846834</v>
      </c>
      <c r="Y63" s="740">
        <v>950846.4077456852</v>
      </c>
      <c r="Z63" s="740">
        <v>19553490.328144629</v>
      </c>
      <c r="AA63" s="740">
        <v>42388598.077362441</v>
      </c>
      <c r="AB63" s="740">
        <v>5909698.4663100932</v>
      </c>
      <c r="AC63" s="115"/>
    </row>
    <row r="64" spans="1:51" ht="13.7" customHeight="1">
      <c r="A64" s="661"/>
      <c r="B64" s="62" t="s">
        <v>694</v>
      </c>
      <c r="C64" s="661"/>
      <c r="D64" s="122"/>
      <c r="E64" s="740">
        <v>1663157242.6880121</v>
      </c>
      <c r="F64" s="740">
        <v>1610207676.2247639</v>
      </c>
      <c r="G64" s="740">
        <v>1341749877.7823861</v>
      </c>
      <c r="H64" s="740">
        <v>42685561.295163587</v>
      </c>
      <c r="I64" s="740">
        <v>24751121.136927053</v>
      </c>
      <c r="J64" s="740">
        <v>831018342.76828301</v>
      </c>
      <c r="K64" s="740">
        <v>443294852.58201253</v>
      </c>
      <c r="L64" s="740">
        <v>155036083.01934743</v>
      </c>
      <c r="M64" s="740">
        <v>54189263.253372118</v>
      </c>
      <c r="N64" s="661"/>
      <c r="O64" s="661" t="s">
        <v>695</v>
      </c>
      <c r="P64" s="661"/>
      <c r="Q64" s="122"/>
      <c r="R64" s="740">
        <v>20303219.903118949</v>
      </c>
      <c r="S64" s="740">
        <v>15991186.249555485</v>
      </c>
      <c r="T64" s="740">
        <v>46703521.077981137</v>
      </c>
      <c r="U64" s="740">
        <v>9306165.3713426366</v>
      </c>
      <c r="V64" s="740">
        <v>8542727.1639770903</v>
      </c>
      <c r="W64" s="740">
        <v>113421715.42303085</v>
      </c>
      <c r="X64" s="740">
        <v>59086237.515981413</v>
      </c>
      <c r="Y64" s="740">
        <v>295845.03224045975</v>
      </c>
      <c r="Z64" s="740">
        <v>54039632.874808982</v>
      </c>
      <c r="AA64" s="740">
        <v>67996443.180081666</v>
      </c>
      <c r="AB64" s="740">
        <v>15046876.716834022</v>
      </c>
      <c r="AC64" s="115"/>
    </row>
    <row r="65" spans="1:29" ht="13.7" customHeight="1" thickBot="1">
      <c r="A65" s="662"/>
      <c r="B65" s="63" t="s">
        <v>696</v>
      </c>
      <c r="C65" s="662"/>
      <c r="D65" s="124"/>
      <c r="E65" s="752">
        <v>8745273002.8493443</v>
      </c>
      <c r="F65" s="752">
        <v>8630600994.5832424</v>
      </c>
      <c r="G65" s="752">
        <v>7201066831.2292585</v>
      </c>
      <c r="H65" s="752">
        <v>148659611.53002185</v>
      </c>
      <c r="I65" s="752">
        <v>229812166.69486901</v>
      </c>
      <c r="J65" s="752">
        <v>4471422877.3968344</v>
      </c>
      <c r="K65" s="752">
        <v>2351172175.607533</v>
      </c>
      <c r="L65" s="752">
        <v>599425257.1784935</v>
      </c>
      <c r="M65" s="752">
        <v>183294100.36653933</v>
      </c>
      <c r="N65" s="662"/>
      <c r="O65" s="662" t="s">
        <v>696</v>
      </c>
      <c r="P65" s="662"/>
      <c r="Q65" s="124"/>
      <c r="R65" s="752">
        <v>146359300.61872271</v>
      </c>
      <c r="S65" s="752">
        <v>20996644.393558953</v>
      </c>
      <c r="T65" s="752">
        <v>210455920.63100439</v>
      </c>
      <c r="U65" s="752">
        <v>34156045.958515286</v>
      </c>
      <c r="V65" s="752">
        <v>4163245.2101528388</v>
      </c>
      <c r="W65" s="752">
        <v>830108906.17549133</v>
      </c>
      <c r="X65" s="752">
        <v>605210773.56304586</v>
      </c>
      <c r="Y65" s="752">
        <v>868064.21397379914</v>
      </c>
      <c r="Z65" s="752">
        <v>224030068.39847162</v>
      </c>
      <c r="AA65" s="752">
        <v>171444658.3294214</v>
      </c>
      <c r="AB65" s="752">
        <v>56772650.063318782</v>
      </c>
      <c r="AC65" s="115"/>
    </row>
    <row r="66" spans="1:29" s="165" customFormat="1" ht="33" customHeight="1">
      <c r="K66" s="166"/>
      <c r="L66" s="166"/>
      <c r="M66" s="166"/>
      <c r="N66" s="1074" t="s">
        <v>1093</v>
      </c>
      <c r="O66" s="1074"/>
      <c r="P66" s="1074"/>
      <c r="Q66" s="1074"/>
      <c r="R66" s="1074"/>
      <c r="S66" s="1074"/>
      <c r="T66" s="1074"/>
      <c r="U66" s="1074"/>
      <c r="V66" s="1074"/>
      <c r="W66" s="1074" t="s">
        <v>1092</v>
      </c>
      <c r="X66" s="1074"/>
      <c r="Y66" s="1074"/>
      <c r="Z66" s="1074"/>
      <c r="AA66" s="1116"/>
      <c r="AB66" s="1116"/>
    </row>
    <row r="67" spans="1:29" ht="12.75" customHeight="1">
      <c r="K67" s="108"/>
      <c r="L67" s="108"/>
      <c r="M67" s="108"/>
    </row>
    <row r="68" spans="1:29">
      <c r="K68" s="108"/>
      <c r="L68" s="108"/>
      <c r="M68" s="108"/>
    </row>
    <row r="69" spans="1:29">
      <c r="K69" s="108"/>
      <c r="L69" s="108"/>
      <c r="M69" s="108"/>
    </row>
    <row r="70" spans="1:29">
      <c r="K70" s="108"/>
      <c r="L70" s="108"/>
      <c r="M70" s="108"/>
    </row>
    <row r="71" spans="1:29">
      <c r="K71" s="108"/>
      <c r="L71" s="108"/>
      <c r="M71" s="108"/>
    </row>
    <row r="72" spans="1:29">
      <c r="K72" s="108"/>
      <c r="L72" s="108"/>
      <c r="M72" s="108"/>
    </row>
    <row r="73" spans="1:29">
      <c r="K73" s="108"/>
      <c r="L73" s="108"/>
      <c r="M73" s="108"/>
    </row>
    <row r="74" spans="1:29">
      <c r="K74" s="108"/>
      <c r="L74" s="108"/>
      <c r="M74" s="108"/>
    </row>
  </sheetData>
  <mergeCells count="66">
    <mergeCell ref="W66:AB66"/>
    <mergeCell ref="A33:C33"/>
    <mergeCell ref="N17:P17"/>
    <mergeCell ref="N6:P6"/>
    <mergeCell ref="N20:P20"/>
    <mergeCell ref="A20:C20"/>
    <mergeCell ref="N10:P10"/>
    <mergeCell ref="N11:P11"/>
    <mergeCell ref="N15:P15"/>
    <mergeCell ref="A11:C11"/>
    <mergeCell ref="N33:P33"/>
    <mergeCell ref="N26:P26"/>
    <mergeCell ref="A26:C26"/>
    <mergeCell ref="A6:C6"/>
    <mergeCell ref="A7:C7"/>
    <mergeCell ref="A10:C10"/>
    <mergeCell ref="A18:C18"/>
    <mergeCell ref="A16:C16"/>
    <mergeCell ref="A13:C13"/>
    <mergeCell ref="A14:C14"/>
    <mergeCell ref="N18:P18"/>
    <mergeCell ref="N13:P13"/>
    <mergeCell ref="A15:C15"/>
    <mergeCell ref="A17:C17"/>
    <mergeCell ref="N16:P16"/>
    <mergeCell ref="N14:P14"/>
    <mergeCell ref="N66:V66"/>
    <mergeCell ref="N44:P44"/>
    <mergeCell ref="A44:C44"/>
    <mergeCell ref="N55:P55"/>
    <mergeCell ref="A55:C55"/>
    <mergeCell ref="N1:V1"/>
    <mergeCell ref="G4:K4"/>
    <mergeCell ref="F3:M3"/>
    <mergeCell ref="R3:Z3"/>
    <mergeCell ref="R4:V4"/>
    <mergeCell ref="W1:AA1"/>
    <mergeCell ref="F4:F5"/>
    <mergeCell ref="L4:M4"/>
    <mergeCell ref="A1:H1"/>
    <mergeCell ref="I1:M1"/>
    <mergeCell ref="AB3:AB5"/>
    <mergeCell ref="W4:Z4"/>
    <mergeCell ref="AA3:AA5"/>
    <mergeCell ref="A3:C5"/>
    <mergeCell ref="E3:E5"/>
    <mergeCell ref="N3:P5"/>
    <mergeCell ref="A8:C8"/>
    <mergeCell ref="N8:P8"/>
    <mergeCell ref="N7:P7"/>
    <mergeCell ref="N9:P9"/>
    <mergeCell ref="N12:P12"/>
    <mergeCell ref="A12:C12"/>
    <mergeCell ref="A9:C9"/>
    <mergeCell ref="A21:C21"/>
    <mergeCell ref="N21:P21"/>
    <mergeCell ref="N19:P19"/>
    <mergeCell ref="A19:C19"/>
    <mergeCell ref="A22:C22"/>
    <mergeCell ref="N22:P22"/>
    <mergeCell ref="A25:C25"/>
    <mergeCell ref="N23:P23"/>
    <mergeCell ref="N25:P25"/>
    <mergeCell ref="A24:C24"/>
    <mergeCell ref="N24:P24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A1:U78"/>
  <sheetViews>
    <sheetView view="pageBreakPreview" topLeftCell="A3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1.42578125" style="531" customWidth="1"/>
    <col min="8" max="12" width="18.28515625" style="531" customWidth="1"/>
    <col min="13" max="16384" width="9.140625" style="531"/>
  </cols>
  <sheetData>
    <row r="1" spans="1:21" s="24" customFormat="1" ht="35.1" customHeight="1">
      <c r="A1" s="263"/>
      <c r="B1" s="263"/>
      <c r="C1" s="263"/>
      <c r="D1" s="263"/>
      <c r="E1" s="263"/>
      <c r="F1" s="263"/>
      <c r="G1" s="679" t="s">
        <v>553</v>
      </c>
      <c r="H1" s="669" t="s">
        <v>1084</v>
      </c>
      <c r="I1" s="263"/>
      <c r="J1" s="263"/>
      <c r="K1" s="263"/>
      <c r="L1" s="263"/>
    </row>
    <row r="2" spans="1:21" ht="12.95" customHeight="1" thickBot="1">
      <c r="A2" s="608"/>
      <c r="B2" s="266"/>
      <c r="C2" s="266"/>
      <c r="D2" s="281"/>
      <c r="E2" s="608"/>
      <c r="F2" s="608"/>
      <c r="G2" s="608"/>
      <c r="H2" s="608"/>
      <c r="I2" s="608"/>
      <c r="J2" s="608"/>
      <c r="K2" s="608"/>
      <c r="L2" s="28" t="s">
        <v>60</v>
      </c>
    </row>
    <row r="3" spans="1:21" ht="18.75" customHeight="1">
      <c r="A3" s="1127" t="s">
        <v>18</v>
      </c>
      <c r="B3" s="1127"/>
      <c r="C3" s="1127"/>
      <c r="D3" s="688"/>
      <c r="E3" s="1051" t="s">
        <v>1080</v>
      </c>
      <c r="F3" s="171" t="s">
        <v>179</v>
      </c>
      <c r="G3" s="171"/>
      <c r="H3" s="171"/>
      <c r="I3" s="171"/>
      <c r="J3" s="1136" t="s">
        <v>1081</v>
      </c>
      <c r="K3" s="1137"/>
      <c r="L3" s="1137"/>
      <c r="U3" s="282"/>
    </row>
    <row r="4" spans="1:21" ht="15" customHeight="1">
      <c r="A4" s="1128"/>
      <c r="B4" s="1128"/>
      <c r="C4" s="1128"/>
      <c r="D4" s="688"/>
      <c r="E4" s="1052"/>
      <c r="F4" s="1130" t="s">
        <v>61</v>
      </c>
      <c r="G4" s="1130" t="s">
        <v>180</v>
      </c>
      <c r="H4" s="1139" t="s">
        <v>181</v>
      </c>
      <c r="I4" s="1130" t="s">
        <v>182</v>
      </c>
      <c r="J4" s="1130" t="s">
        <v>61</v>
      </c>
      <c r="K4" s="1130" t="s">
        <v>1083</v>
      </c>
      <c r="L4" s="1138" t="s">
        <v>1082</v>
      </c>
    </row>
    <row r="5" spans="1:21" ht="48.75" customHeight="1">
      <c r="A5" s="1129"/>
      <c r="B5" s="1129"/>
      <c r="C5" s="1129"/>
      <c r="D5" s="689"/>
      <c r="E5" s="1053"/>
      <c r="F5" s="1053"/>
      <c r="G5" s="1053"/>
      <c r="H5" s="1059"/>
      <c r="I5" s="1053"/>
      <c r="J5" s="1053"/>
      <c r="K5" s="1053"/>
      <c r="L5" s="1056"/>
    </row>
    <row r="6" spans="1:21" s="33" customFormat="1" ht="25.5" hidden="1" customHeight="1">
      <c r="A6" s="1250" t="s">
        <v>193</v>
      </c>
      <c r="B6" s="1250"/>
      <c r="C6" s="1250"/>
      <c r="D6" s="32"/>
      <c r="E6" s="57">
        <v>74990003</v>
      </c>
      <c r="F6" s="58">
        <v>58161851</v>
      </c>
      <c r="G6" s="58">
        <v>52375308</v>
      </c>
      <c r="H6" s="58">
        <v>3755126</v>
      </c>
      <c r="I6" s="58">
        <v>2031417</v>
      </c>
      <c r="J6" s="58">
        <v>16828152</v>
      </c>
      <c r="K6" s="58">
        <v>17277708</v>
      </c>
      <c r="L6" s="58">
        <v>-449557</v>
      </c>
    </row>
    <row r="7" spans="1:21" s="33" customFormat="1" ht="26.1" hidden="1" customHeight="1">
      <c r="A7" s="1247" t="s">
        <v>1214</v>
      </c>
      <c r="B7" s="1247"/>
      <c r="C7" s="1247"/>
      <c r="D7" s="32"/>
      <c r="E7" s="270" t="s">
        <v>9</v>
      </c>
      <c r="F7" s="270" t="s">
        <v>9</v>
      </c>
      <c r="G7" s="270" t="s">
        <v>9</v>
      </c>
      <c r="H7" s="270" t="s">
        <v>9</v>
      </c>
      <c r="I7" s="270" t="s">
        <v>9</v>
      </c>
      <c r="J7" s="270" t="s">
        <v>9</v>
      </c>
      <c r="K7" s="270" t="s">
        <v>9</v>
      </c>
      <c r="L7" s="270" t="s">
        <v>9</v>
      </c>
    </row>
    <row r="8" spans="1:21" s="33" customFormat="1" ht="19.5" hidden="1" customHeight="1">
      <c r="A8" s="1247" t="s">
        <v>1215</v>
      </c>
      <c r="B8" s="1247"/>
      <c r="C8" s="1247"/>
      <c r="D8" s="32"/>
      <c r="E8" s="60">
        <v>51970332.588697411</v>
      </c>
      <c r="F8" s="59">
        <v>38713351.4125432</v>
      </c>
      <c r="G8" s="59">
        <v>32893379.431805667</v>
      </c>
      <c r="H8" s="59">
        <v>4030220.8991872966</v>
      </c>
      <c r="I8" s="59">
        <v>1789751.081550261</v>
      </c>
      <c r="J8" s="59">
        <v>13254731.07182784</v>
      </c>
      <c r="K8" s="59">
        <v>14805676.077794304</v>
      </c>
      <c r="L8" s="59">
        <v>-1550945.0059664624</v>
      </c>
    </row>
    <row r="9" spans="1:21" s="33" customFormat="1" ht="19.5" hidden="1" customHeight="1">
      <c r="A9" s="1247" t="s">
        <v>1216</v>
      </c>
      <c r="B9" s="1247"/>
      <c r="C9" s="1247"/>
      <c r="D9" s="32"/>
      <c r="E9" s="60">
        <v>63564721.567627676</v>
      </c>
      <c r="F9" s="59">
        <v>48247703.374103725</v>
      </c>
      <c r="G9" s="59">
        <v>41327165.478006288</v>
      </c>
      <c r="H9" s="59">
        <v>4142162.3751524482</v>
      </c>
      <c r="I9" s="59">
        <v>2778375.5209448449</v>
      </c>
      <c r="J9" s="59">
        <v>15317018.193524031</v>
      </c>
      <c r="K9" s="59">
        <v>17081478.033633858</v>
      </c>
      <c r="L9" s="59">
        <v>-1764459.8401099897</v>
      </c>
    </row>
    <row r="10" spans="1:21" s="271" customFormat="1" ht="19.5" hidden="1" customHeight="1">
      <c r="A10" s="1228" t="s">
        <v>1217</v>
      </c>
      <c r="B10" s="1228"/>
      <c r="C10" s="1228"/>
      <c r="D10" s="22"/>
      <c r="E10" s="117">
        <v>82077761.725776732</v>
      </c>
      <c r="F10" s="117">
        <v>63897563.078995369</v>
      </c>
      <c r="G10" s="117">
        <v>55542771.507400461</v>
      </c>
      <c r="H10" s="117">
        <v>5553456.6513082953</v>
      </c>
      <c r="I10" s="117">
        <v>2801334.9202866782</v>
      </c>
      <c r="J10" s="117">
        <v>18180198.646780994</v>
      </c>
      <c r="K10" s="117">
        <v>19960205.087424088</v>
      </c>
      <c r="L10" s="117">
        <v>-1780006.4406430328</v>
      </c>
    </row>
    <row r="11" spans="1:21" s="33" customFormat="1" ht="19.5" hidden="1" customHeight="1">
      <c r="A11" s="1247" t="s">
        <v>1218</v>
      </c>
      <c r="B11" s="1247"/>
      <c r="C11" s="1247"/>
      <c r="D11" s="32"/>
      <c r="E11" s="50">
        <v>84196098.96249029</v>
      </c>
      <c r="F11" s="50">
        <v>64594358.191684365</v>
      </c>
      <c r="G11" s="50">
        <v>56725504.260963507</v>
      </c>
      <c r="H11" s="50">
        <v>5214763.4847813947</v>
      </c>
      <c r="I11" s="50">
        <v>2654090.4459394794</v>
      </c>
      <c r="J11" s="50">
        <v>19601740.770805914</v>
      </c>
      <c r="K11" s="50">
        <v>21442343.416419532</v>
      </c>
      <c r="L11" s="50">
        <v>-1840602.6456136233</v>
      </c>
    </row>
    <row r="12" spans="1:21" s="33" customFormat="1" ht="18" hidden="1" customHeight="1">
      <c r="A12" s="1228" t="s">
        <v>1219</v>
      </c>
      <c r="B12" s="1228"/>
      <c r="C12" s="1228"/>
      <c r="D12" s="32"/>
      <c r="E12" s="119" t="s">
        <v>10</v>
      </c>
      <c r="F12" s="119" t="s">
        <v>10</v>
      </c>
      <c r="G12" s="119" t="s">
        <v>10</v>
      </c>
      <c r="H12" s="119" t="s">
        <v>10</v>
      </c>
      <c r="I12" s="119" t="s">
        <v>10</v>
      </c>
      <c r="J12" s="119" t="s">
        <v>10</v>
      </c>
      <c r="K12" s="119" t="s">
        <v>10</v>
      </c>
      <c r="L12" s="119" t="s">
        <v>10</v>
      </c>
    </row>
    <row r="13" spans="1:21" s="33" customFormat="1" ht="18" hidden="1" customHeight="1">
      <c r="A13" s="1247" t="s">
        <v>1220</v>
      </c>
      <c r="B13" s="1247"/>
      <c r="C13" s="1247"/>
      <c r="D13" s="32"/>
      <c r="E13" s="50">
        <v>134598936.41352648</v>
      </c>
      <c r="F13" s="50">
        <v>112046491.58161767</v>
      </c>
      <c r="G13" s="50">
        <v>103143496.21509439</v>
      </c>
      <c r="H13" s="50">
        <v>5649288.7835852951</v>
      </c>
      <c r="I13" s="50">
        <v>3253706.5829379209</v>
      </c>
      <c r="J13" s="50">
        <v>22552444.831909012</v>
      </c>
      <c r="K13" s="50">
        <v>22456195.072108287</v>
      </c>
      <c r="L13" s="50">
        <v>96249.759800656073</v>
      </c>
    </row>
    <row r="14" spans="1:21" s="33" customFormat="1" ht="18" hidden="1" customHeight="1">
      <c r="A14" s="1247" t="s">
        <v>1221</v>
      </c>
      <c r="B14" s="1247"/>
      <c r="C14" s="1247"/>
      <c r="D14" s="32"/>
      <c r="E14" s="60">
        <f>('13'!E14/'1'!$E$16)*1000</f>
        <v>115871991.23645146</v>
      </c>
      <c r="F14" s="59">
        <f>('13'!F14/'1'!$E$16)*1000</f>
        <v>95210606.434280694</v>
      </c>
      <c r="G14" s="59">
        <f>('13'!G14/'1'!$E$16)*1000</f>
        <v>86015548.003525987</v>
      </c>
      <c r="H14" s="59">
        <f>('13'!H14/'1'!$E$16)*1000</f>
        <v>6516783.368643512</v>
      </c>
      <c r="I14" s="59">
        <f>('13'!I14/'1'!$E$16)*1000</f>
        <v>2678275.0621112026</v>
      </c>
      <c r="J14" s="59">
        <f>('13'!J14/'1'!$E$16)*1000</f>
        <v>20661384.80217078</v>
      </c>
      <c r="K14" s="59">
        <f>('13'!K14/'1'!$E$16)*1000</f>
        <v>21797162.505395111</v>
      </c>
      <c r="L14" s="59">
        <f>('13'!L14/'1'!$E$16)*1000</f>
        <v>-1135777.7032243209</v>
      </c>
    </row>
    <row r="15" spans="1:21" s="33" customFormat="1" ht="15.75" hidden="1" customHeight="1">
      <c r="A15" s="1247" t="s">
        <v>1210</v>
      </c>
      <c r="B15" s="1247"/>
      <c r="C15" s="1247"/>
      <c r="D15" s="32"/>
      <c r="E15" s="59">
        <v>117037441.93935125</v>
      </c>
      <c r="F15" s="59">
        <v>96101499.943777695</v>
      </c>
      <c r="G15" s="59">
        <v>90655953.207687452</v>
      </c>
      <c r="H15" s="59">
        <v>2404292.6571702561</v>
      </c>
      <c r="I15" s="59">
        <v>3041254.0789198852</v>
      </c>
      <c r="J15" s="59">
        <v>20935941.995573465</v>
      </c>
      <c r="K15" s="59">
        <v>21122603.460555427</v>
      </c>
      <c r="L15" s="59">
        <v>-186661.4649820257</v>
      </c>
    </row>
    <row r="16" spans="1:21" s="33" customFormat="1" ht="20.25" hidden="1" customHeight="1">
      <c r="A16" s="1247" t="s">
        <v>1157</v>
      </c>
      <c r="B16" s="1247"/>
      <c r="C16" s="1247"/>
      <c r="D16" s="32"/>
      <c r="E16" s="262">
        <v>130139560.14273787</v>
      </c>
      <c r="F16" s="262">
        <v>107044277.06257814</v>
      </c>
      <c r="G16" s="262">
        <v>100915050.77688251</v>
      </c>
      <c r="H16" s="262">
        <v>2449870.5589152686</v>
      </c>
      <c r="I16" s="262">
        <v>3679355.7267803587</v>
      </c>
      <c r="J16" s="262">
        <v>23095283.080159731</v>
      </c>
      <c r="K16" s="262">
        <v>22350964.708077282</v>
      </c>
      <c r="L16" s="262">
        <v>744318.37208262493</v>
      </c>
    </row>
    <row r="17" spans="1:12" s="33" customFormat="1" ht="18.75" hidden="1" customHeight="1">
      <c r="A17" s="1247" t="s">
        <v>1158</v>
      </c>
      <c r="B17" s="1247"/>
      <c r="C17" s="1247"/>
      <c r="D17" s="32"/>
      <c r="E17" s="172" t="s">
        <v>762</v>
      </c>
      <c r="F17" s="172" t="s">
        <v>762</v>
      </c>
      <c r="G17" s="172" t="s">
        <v>762</v>
      </c>
      <c r="H17" s="172" t="s">
        <v>762</v>
      </c>
      <c r="I17" s="172" t="s">
        <v>762</v>
      </c>
      <c r="J17" s="172" t="s">
        <v>762</v>
      </c>
      <c r="K17" s="172" t="s">
        <v>762</v>
      </c>
      <c r="L17" s="172" t="s">
        <v>762</v>
      </c>
    </row>
    <row r="18" spans="1:12" s="33" customFormat="1" ht="17.25" hidden="1" customHeight="1">
      <c r="A18" s="1247" t="s">
        <v>1235</v>
      </c>
      <c r="B18" s="1247"/>
      <c r="C18" s="1247"/>
      <c r="D18" s="32"/>
      <c r="E18" s="262">
        <v>126928992.47056101</v>
      </c>
      <c r="F18" s="262">
        <v>101927168.79747547</v>
      </c>
      <c r="G18" s="262">
        <v>97160277.225532174</v>
      </c>
      <c r="H18" s="262">
        <v>2718080.5209836001</v>
      </c>
      <c r="I18" s="262">
        <v>2048811.0509597764</v>
      </c>
      <c r="J18" s="262">
        <v>25001823.67308525</v>
      </c>
      <c r="K18" s="262">
        <v>23571814.181840964</v>
      </c>
      <c r="L18" s="262">
        <v>1430009.491244151</v>
      </c>
    </row>
    <row r="19" spans="1:12" s="33" customFormat="1" ht="18" hidden="1" customHeight="1">
      <c r="A19" s="1247" t="s">
        <v>1160</v>
      </c>
      <c r="B19" s="1247"/>
      <c r="C19" s="1247"/>
      <c r="D19" s="32"/>
      <c r="E19" s="262">
        <v>131399461.55056205</v>
      </c>
      <c r="F19" s="262">
        <v>106604703.88994884</v>
      </c>
      <c r="G19" s="262">
        <v>101460032.75041255</v>
      </c>
      <c r="H19" s="262">
        <v>2749786.9435802544</v>
      </c>
      <c r="I19" s="262">
        <v>2394884.1959560583</v>
      </c>
      <c r="J19" s="262">
        <v>24794757.660612945</v>
      </c>
      <c r="K19" s="262">
        <v>21957904.25008788</v>
      </c>
      <c r="L19" s="262">
        <v>2836853.4105249681</v>
      </c>
    </row>
    <row r="20" spans="1:12" s="33" customFormat="1" ht="18" customHeight="1">
      <c r="A20" s="1247" t="s">
        <v>1161</v>
      </c>
      <c r="B20" s="1247"/>
      <c r="C20" s="1247"/>
      <c r="D20" s="32"/>
      <c r="E20" s="262">
        <v>103847154.26256964</v>
      </c>
      <c r="F20" s="262">
        <v>78734238.689919457</v>
      </c>
      <c r="G20" s="262">
        <v>71660971.08392638</v>
      </c>
      <c r="H20" s="262">
        <v>3834229.5552696628</v>
      </c>
      <c r="I20" s="262">
        <v>3239038.0507234251</v>
      </c>
      <c r="J20" s="262">
        <v>25112915.572650179</v>
      </c>
      <c r="K20" s="262">
        <v>22459416.915849172</v>
      </c>
      <c r="L20" s="262">
        <v>2653498.6568009588</v>
      </c>
    </row>
    <row r="21" spans="1:12" s="33" customFormat="1" ht="18" customHeight="1">
      <c r="A21" s="1247" t="s">
        <v>1162</v>
      </c>
      <c r="B21" s="1247"/>
      <c r="C21" s="1247"/>
      <c r="D21" s="32"/>
      <c r="E21" s="262">
        <v>101217942.66607027</v>
      </c>
      <c r="F21" s="262">
        <v>75900509.483006909</v>
      </c>
      <c r="G21" s="262">
        <v>69044157.713336512</v>
      </c>
      <c r="H21" s="262">
        <v>3488797.4683511322</v>
      </c>
      <c r="I21" s="262">
        <v>3367554.3013192522</v>
      </c>
      <c r="J21" s="262">
        <v>25317433.183062904</v>
      </c>
      <c r="K21" s="262">
        <v>22543901.875294928</v>
      </c>
      <c r="L21" s="262">
        <v>2773531.3077678215</v>
      </c>
    </row>
    <row r="22" spans="1:12" s="33" customFormat="1" ht="18" customHeight="1">
      <c r="A22" s="1247" t="s">
        <v>1163</v>
      </c>
      <c r="B22" s="1247"/>
      <c r="C22" s="1247"/>
      <c r="D22" s="32"/>
      <c r="E22" s="172" t="s">
        <v>10</v>
      </c>
      <c r="F22" s="172" t="s">
        <v>10</v>
      </c>
      <c r="G22" s="172" t="s">
        <v>10</v>
      </c>
      <c r="H22" s="172" t="s">
        <v>10</v>
      </c>
      <c r="I22" s="172" t="s">
        <v>10</v>
      </c>
      <c r="J22" s="172" t="s">
        <v>10</v>
      </c>
      <c r="K22" s="172" t="s">
        <v>10</v>
      </c>
      <c r="L22" s="172" t="s">
        <v>10</v>
      </c>
    </row>
    <row r="23" spans="1:12" s="33" customFormat="1" ht="18" customHeight="1">
      <c r="A23" s="1247" t="s">
        <v>1155</v>
      </c>
      <c r="B23" s="1247"/>
      <c r="C23" s="1247"/>
      <c r="D23" s="32"/>
      <c r="E23" s="262">
        <v>99023101.272355422</v>
      </c>
      <c r="F23" s="262">
        <v>72517159.138555646</v>
      </c>
      <c r="G23" s="262">
        <v>64725104.693624623</v>
      </c>
      <c r="H23" s="262">
        <v>4931152.6763877794</v>
      </c>
      <c r="I23" s="262">
        <v>2860901.7685432732</v>
      </c>
      <c r="J23" s="262">
        <v>26505942.133799836</v>
      </c>
      <c r="K23" s="262">
        <v>21708477.966003451</v>
      </c>
      <c r="L23" s="262">
        <v>4797464.1677964255</v>
      </c>
    </row>
    <row r="24" spans="1:12" s="33" customFormat="1" ht="18" customHeight="1">
      <c r="A24" s="1247" t="s">
        <v>1149</v>
      </c>
      <c r="B24" s="1247"/>
      <c r="C24" s="1247"/>
      <c r="D24" s="32"/>
      <c r="E24" s="262">
        <v>116399203.45300743</v>
      </c>
      <c r="F24" s="262">
        <v>89022979.632514969</v>
      </c>
      <c r="G24" s="262">
        <v>82476885.745304838</v>
      </c>
      <c r="H24" s="262">
        <v>3685461.4216391952</v>
      </c>
      <c r="I24" s="262">
        <v>2860632.4655711241</v>
      </c>
      <c r="J24" s="262">
        <v>27376223.820492391</v>
      </c>
      <c r="K24" s="262">
        <v>22598666.175456252</v>
      </c>
      <c r="L24" s="262">
        <v>4777557.6450362047</v>
      </c>
    </row>
    <row r="25" spans="1:12" ht="18" customHeight="1">
      <c r="A25" s="1247" t="s">
        <v>57</v>
      </c>
      <c r="B25" s="1247"/>
      <c r="C25" s="1247"/>
      <c r="D25" s="32"/>
      <c r="E25" s="262"/>
      <c r="F25" s="154"/>
      <c r="G25" s="154"/>
      <c r="H25" s="154"/>
      <c r="I25" s="154"/>
      <c r="J25" s="154"/>
      <c r="K25" s="154"/>
      <c r="L25" s="154"/>
    </row>
    <row r="26" spans="1:12" ht="18" customHeight="1">
      <c r="A26" s="34"/>
      <c r="B26" s="34" t="s">
        <v>58</v>
      </c>
      <c r="C26" s="34"/>
      <c r="D26" s="543"/>
      <c r="E26" s="735">
        <v>165175055.33151147</v>
      </c>
      <c r="F26" s="735">
        <v>126784781.0627709</v>
      </c>
      <c r="G26" s="735">
        <v>117520987.78776519</v>
      </c>
      <c r="H26" s="735">
        <v>5233464.9410733469</v>
      </c>
      <c r="I26" s="735">
        <v>4030328.3339325725</v>
      </c>
      <c r="J26" s="735">
        <v>38390274.268740624</v>
      </c>
      <c r="K26" s="735">
        <v>31762643.165022038</v>
      </c>
      <c r="L26" s="735">
        <v>6627631.1037186887</v>
      </c>
    </row>
    <row r="27" spans="1:12" ht="18" customHeight="1">
      <c r="A27" s="34"/>
      <c r="B27" s="34" t="s">
        <v>20</v>
      </c>
      <c r="C27" s="34"/>
      <c r="D27" s="543"/>
      <c r="E27" s="735">
        <v>3190272.0860810978</v>
      </c>
      <c r="F27" s="735">
        <v>1377699.8113060354</v>
      </c>
      <c r="G27" s="735">
        <v>1139396.1854582622</v>
      </c>
      <c r="H27" s="735">
        <v>92539.567113584329</v>
      </c>
      <c r="I27" s="735">
        <v>145764.05873418855</v>
      </c>
      <c r="J27" s="735">
        <v>1812572.2747750606</v>
      </c>
      <c r="K27" s="735">
        <v>1329041.9227826397</v>
      </c>
      <c r="L27" s="735">
        <v>483530.35199241742</v>
      </c>
    </row>
    <row r="28" spans="1:12" ht="18" customHeight="1">
      <c r="A28" s="1247" t="s">
        <v>21</v>
      </c>
      <c r="B28" s="1247"/>
      <c r="C28" s="1247"/>
      <c r="D28" s="32"/>
      <c r="E28" s="735"/>
      <c r="F28" s="735"/>
      <c r="G28" s="735"/>
      <c r="H28" s="735"/>
      <c r="I28" s="735"/>
      <c r="J28" s="735"/>
      <c r="K28" s="735"/>
      <c r="L28" s="735"/>
    </row>
    <row r="29" spans="1:12" ht="18" customHeight="1">
      <c r="A29" s="34"/>
      <c r="B29" s="661" t="s">
        <v>71</v>
      </c>
      <c r="C29" s="34"/>
      <c r="D29" s="543"/>
      <c r="E29" s="735">
        <v>586519036.63885343</v>
      </c>
      <c r="F29" s="735">
        <v>457220092.9310708</v>
      </c>
      <c r="G29" s="735">
        <v>426060103.87853336</v>
      </c>
      <c r="H29" s="735">
        <v>18367231.695854865</v>
      </c>
      <c r="I29" s="735">
        <v>12792757.35668277</v>
      </c>
      <c r="J29" s="735">
        <v>129298943.70778239</v>
      </c>
      <c r="K29" s="735">
        <v>107676835.74946482</v>
      </c>
      <c r="L29" s="735">
        <v>21622107.958317719</v>
      </c>
    </row>
    <row r="30" spans="1:12" ht="18" customHeight="1">
      <c r="A30" s="34"/>
      <c r="B30" s="661" t="s">
        <v>72</v>
      </c>
      <c r="C30" s="34"/>
      <c r="D30" s="543"/>
      <c r="E30" s="735">
        <v>68425456.403015405</v>
      </c>
      <c r="F30" s="735">
        <v>52054884.480295449</v>
      </c>
      <c r="G30" s="735">
        <v>49078056.213332601</v>
      </c>
      <c r="H30" s="735">
        <v>1526521.9734908652</v>
      </c>
      <c r="I30" s="735">
        <v>1450306.2934719922</v>
      </c>
      <c r="J30" s="735">
        <v>16370571.922719968</v>
      </c>
      <c r="K30" s="735">
        <v>16993007.90319046</v>
      </c>
      <c r="L30" s="735">
        <v>-622435.98047048191</v>
      </c>
    </row>
    <row r="31" spans="1:12" ht="18" customHeight="1">
      <c r="A31" s="34"/>
      <c r="B31" s="661" t="s">
        <v>73</v>
      </c>
      <c r="C31" s="34"/>
      <c r="D31" s="543"/>
      <c r="E31" s="735">
        <v>23663403.844562486</v>
      </c>
      <c r="F31" s="735">
        <v>16705032.396319784</v>
      </c>
      <c r="G31" s="735">
        <v>15260391.846603148</v>
      </c>
      <c r="H31" s="735">
        <v>734811.83838336007</v>
      </c>
      <c r="I31" s="735">
        <v>709828.71133328124</v>
      </c>
      <c r="J31" s="735">
        <v>6958371.448242737</v>
      </c>
      <c r="K31" s="735">
        <v>6458914.3220245549</v>
      </c>
      <c r="L31" s="735">
        <v>499457.12621817813</v>
      </c>
    </row>
    <row r="32" spans="1:12" ht="18" customHeight="1">
      <c r="A32" s="34"/>
      <c r="B32" s="661" t="s">
        <v>318</v>
      </c>
      <c r="C32" s="34"/>
      <c r="D32" s="543"/>
      <c r="E32" s="735">
        <v>3524546.6017564475</v>
      </c>
      <c r="F32" s="735">
        <v>1588946.0815672444</v>
      </c>
      <c r="G32" s="735">
        <v>1366280.69295195</v>
      </c>
      <c r="H32" s="735">
        <v>90520.785914091961</v>
      </c>
      <c r="I32" s="735">
        <v>132144.60270120102</v>
      </c>
      <c r="J32" s="735">
        <v>1935600.5201892024</v>
      </c>
      <c r="K32" s="735">
        <v>1482073.9606099117</v>
      </c>
      <c r="L32" s="735">
        <v>453526.55957928806</v>
      </c>
    </row>
    <row r="33" spans="1:12" ht="18" customHeight="1">
      <c r="A33" s="34"/>
      <c r="B33" s="661" t="s">
        <v>317</v>
      </c>
      <c r="C33" s="34"/>
      <c r="D33" s="543"/>
      <c r="E33" s="735">
        <v>386978604.16229117</v>
      </c>
      <c r="F33" s="735">
        <v>281547782.21718377</v>
      </c>
      <c r="G33" s="735">
        <v>248993793.47016707</v>
      </c>
      <c r="H33" s="735">
        <v>15533573.124105012</v>
      </c>
      <c r="I33" s="735">
        <v>17020415.622911695</v>
      </c>
      <c r="J33" s="735">
        <v>105430821.9451074</v>
      </c>
      <c r="K33" s="735">
        <v>64661930.81622912</v>
      </c>
      <c r="L33" s="735">
        <v>40768891.128878281</v>
      </c>
    </row>
    <row r="34" spans="1:12" ht="13.5" customHeight="1">
      <c r="A34" s="1247" t="s">
        <v>22</v>
      </c>
      <c r="B34" s="1247"/>
      <c r="C34" s="1247"/>
      <c r="D34" s="32"/>
      <c r="E34" s="735"/>
      <c r="F34" s="735"/>
      <c r="G34" s="735"/>
      <c r="H34" s="735"/>
      <c r="I34" s="735"/>
      <c r="J34" s="735"/>
      <c r="K34" s="735"/>
      <c r="L34" s="735"/>
    </row>
    <row r="35" spans="1:12" ht="18" customHeight="1">
      <c r="A35" s="1049" t="s">
        <v>59</v>
      </c>
      <c r="B35" s="1049"/>
      <c r="C35" s="35"/>
      <c r="D35" s="32"/>
      <c r="E35" s="735">
        <v>118775208.12339461</v>
      </c>
      <c r="F35" s="735">
        <v>90913453.81212455</v>
      </c>
      <c r="G35" s="735">
        <v>84216001.648076504</v>
      </c>
      <c r="H35" s="735">
        <v>3767110.2252472793</v>
      </c>
      <c r="I35" s="735">
        <v>2930341.938800951</v>
      </c>
      <c r="J35" s="735">
        <v>27861754.311270025</v>
      </c>
      <c r="K35" s="735">
        <v>22992083.673237868</v>
      </c>
      <c r="L35" s="735">
        <v>4869670.6380322082</v>
      </c>
    </row>
    <row r="36" spans="1:12" ht="18" customHeight="1">
      <c r="A36" s="7"/>
      <c r="B36" s="661" t="s">
        <v>23</v>
      </c>
      <c r="C36" s="35"/>
      <c r="D36" s="32"/>
      <c r="E36" s="735">
        <v>227039182.86190286</v>
      </c>
      <c r="F36" s="735">
        <v>174565505.02066255</v>
      </c>
      <c r="G36" s="735">
        <v>160061154.59907863</v>
      </c>
      <c r="H36" s="735">
        <v>8246010.8373855408</v>
      </c>
      <c r="I36" s="735">
        <v>6258339.5841982579</v>
      </c>
      <c r="J36" s="735">
        <v>52473677.841240115</v>
      </c>
      <c r="K36" s="735">
        <v>42377713.62534342</v>
      </c>
      <c r="L36" s="735">
        <v>10095964.215896752</v>
      </c>
    </row>
    <row r="37" spans="1:12" ht="18" customHeight="1">
      <c r="A37" s="121"/>
      <c r="B37" s="121" t="s">
        <v>1150</v>
      </c>
      <c r="C37" s="542"/>
      <c r="D37" s="543"/>
      <c r="E37" s="735">
        <v>145219772.64839217</v>
      </c>
      <c r="F37" s="735">
        <v>115807105.95780247</v>
      </c>
      <c r="G37" s="735">
        <v>106760003.48331833</v>
      </c>
      <c r="H37" s="735">
        <v>5110747.5027895048</v>
      </c>
      <c r="I37" s="735">
        <v>3936354.9716945956</v>
      </c>
      <c r="J37" s="735">
        <v>29412666.690589763</v>
      </c>
      <c r="K37" s="735">
        <v>29741056.446529675</v>
      </c>
      <c r="L37" s="735">
        <v>-328389.7559399131</v>
      </c>
    </row>
    <row r="38" spans="1:12" ht="18" customHeight="1">
      <c r="A38" s="121"/>
      <c r="B38" s="121" t="s">
        <v>1151</v>
      </c>
      <c r="C38" s="542"/>
      <c r="D38" s="543"/>
      <c r="E38" s="735">
        <v>697929649.61322784</v>
      </c>
      <c r="F38" s="735">
        <v>533121827.77219999</v>
      </c>
      <c r="G38" s="735">
        <v>482907359.31307214</v>
      </c>
      <c r="H38" s="735">
        <v>28561021.555268407</v>
      </c>
      <c r="I38" s="735">
        <v>21653446.903859317</v>
      </c>
      <c r="J38" s="735">
        <v>164807821.84102786</v>
      </c>
      <c r="K38" s="735">
        <v>123189479.82830942</v>
      </c>
      <c r="L38" s="735">
        <v>41618342.012718543</v>
      </c>
    </row>
    <row r="39" spans="1:12" ht="18" customHeight="1">
      <c r="A39" s="121"/>
      <c r="B39" s="121" t="s">
        <v>1152</v>
      </c>
      <c r="C39" s="542"/>
      <c r="D39" s="543"/>
      <c r="E39" s="735">
        <v>100590770.26559749</v>
      </c>
      <c r="F39" s="735">
        <v>77349537.23495093</v>
      </c>
      <c r="G39" s="735">
        <v>73842032.882719532</v>
      </c>
      <c r="H39" s="735">
        <v>2162652.3181466511</v>
      </c>
      <c r="I39" s="735">
        <v>1344852.034084748</v>
      </c>
      <c r="J39" s="735">
        <v>23241233.030646522</v>
      </c>
      <c r="K39" s="735">
        <v>19309815.994934674</v>
      </c>
      <c r="L39" s="735">
        <v>3931417.0357118612</v>
      </c>
    </row>
    <row r="40" spans="1:12" ht="18" customHeight="1">
      <c r="A40" s="121"/>
      <c r="B40" s="121" t="s">
        <v>1153</v>
      </c>
      <c r="C40" s="542"/>
      <c r="D40" s="543"/>
      <c r="E40" s="735">
        <v>59163611.164688915</v>
      </c>
      <c r="F40" s="735">
        <v>43329625.730906561</v>
      </c>
      <c r="G40" s="735">
        <v>41066606.705484681</v>
      </c>
      <c r="H40" s="735">
        <v>1147378.5898982771</v>
      </c>
      <c r="I40" s="735">
        <v>1115640.435523605</v>
      </c>
      <c r="J40" s="735">
        <v>15833985.43378236</v>
      </c>
      <c r="K40" s="735">
        <v>13212241.131889531</v>
      </c>
      <c r="L40" s="735">
        <v>2621744.301892831</v>
      </c>
    </row>
    <row r="41" spans="1:12" ht="18" customHeight="1">
      <c r="A41" s="121"/>
      <c r="B41" s="661" t="s">
        <v>25</v>
      </c>
      <c r="C41" s="542"/>
      <c r="D41" s="543"/>
      <c r="E41" s="735">
        <v>55433724.384291604</v>
      </c>
      <c r="F41" s="735">
        <v>40390350.210076235</v>
      </c>
      <c r="G41" s="735">
        <v>37717846.44588536</v>
      </c>
      <c r="H41" s="735">
        <v>1260595.1140228978</v>
      </c>
      <c r="I41" s="735">
        <v>1411908.6501679532</v>
      </c>
      <c r="J41" s="735">
        <v>15043374.174215361</v>
      </c>
      <c r="K41" s="735">
        <v>13317950.970708752</v>
      </c>
      <c r="L41" s="735">
        <v>1725423.2035066425</v>
      </c>
    </row>
    <row r="42" spans="1:12" ht="18" customHeight="1">
      <c r="A42" s="121"/>
      <c r="B42" s="121" t="s">
        <v>1136</v>
      </c>
      <c r="C42" s="542"/>
      <c r="D42" s="543"/>
      <c r="E42" s="735">
        <v>86536521.871387169</v>
      </c>
      <c r="F42" s="735">
        <v>64206744.658968873</v>
      </c>
      <c r="G42" s="735">
        <v>59624125.582824722</v>
      </c>
      <c r="H42" s="735">
        <v>2289545.3167676255</v>
      </c>
      <c r="I42" s="735">
        <v>2293073.7593765021</v>
      </c>
      <c r="J42" s="735">
        <v>22329777.212418266</v>
      </c>
      <c r="K42" s="735">
        <v>19437467.342874199</v>
      </c>
      <c r="L42" s="735">
        <v>2892309.8695441284</v>
      </c>
    </row>
    <row r="43" spans="1:12" ht="18" customHeight="1">
      <c r="A43" s="121"/>
      <c r="B43" s="121" t="s">
        <v>1137</v>
      </c>
      <c r="C43" s="542"/>
      <c r="D43" s="543"/>
      <c r="E43" s="735">
        <v>26266677.119171463</v>
      </c>
      <c r="F43" s="735">
        <v>18056220.848760571</v>
      </c>
      <c r="G43" s="735">
        <v>17174952.217315745</v>
      </c>
      <c r="H43" s="735">
        <v>295683.86417915061</v>
      </c>
      <c r="I43" s="735">
        <v>585584.76726566022</v>
      </c>
      <c r="J43" s="735">
        <v>8210456.2704109019</v>
      </c>
      <c r="K43" s="735">
        <v>7579296.00436108</v>
      </c>
      <c r="L43" s="735">
        <v>631160.26604982454</v>
      </c>
    </row>
    <row r="44" spans="1:12" ht="18" customHeight="1">
      <c r="A44" s="121"/>
      <c r="B44" s="661" t="s">
        <v>26</v>
      </c>
      <c r="C44" s="542"/>
      <c r="D44" s="543"/>
      <c r="E44" s="735">
        <v>83261167.315380484</v>
      </c>
      <c r="F44" s="735">
        <v>65115589.056254335</v>
      </c>
      <c r="G44" s="735">
        <v>61682362.018835589</v>
      </c>
      <c r="H44" s="735">
        <v>2096873.4235687351</v>
      </c>
      <c r="I44" s="735">
        <v>1336353.6138499407</v>
      </c>
      <c r="J44" s="735">
        <v>18145578.259126306</v>
      </c>
      <c r="K44" s="735">
        <v>14936090.958765229</v>
      </c>
      <c r="L44" s="735">
        <v>3209487.300361054</v>
      </c>
    </row>
    <row r="45" spans="1:12" ht="18" customHeight="1">
      <c r="A45" s="121"/>
      <c r="B45" s="121" t="s">
        <v>1138</v>
      </c>
      <c r="C45" s="35"/>
      <c r="D45" s="32"/>
      <c r="E45" s="735">
        <v>63772394.494178154</v>
      </c>
      <c r="F45" s="735">
        <v>50802009.096081831</v>
      </c>
      <c r="G45" s="735">
        <v>47714652.805174008</v>
      </c>
      <c r="H45" s="735">
        <v>1672532.0332037748</v>
      </c>
      <c r="I45" s="735">
        <v>1414824.2577040459</v>
      </c>
      <c r="J45" s="735">
        <v>12970385.398096349</v>
      </c>
      <c r="K45" s="735">
        <v>12290300.624240266</v>
      </c>
      <c r="L45" s="735">
        <v>680084.77385607886</v>
      </c>
    </row>
    <row r="46" spans="1:12" ht="18" customHeight="1">
      <c r="A46" s="121"/>
      <c r="B46" s="121" t="s">
        <v>1139</v>
      </c>
      <c r="C46" s="35"/>
      <c r="D46" s="32"/>
      <c r="E46" s="735">
        <v>136788288.39449492</v>
      </c>
      <c r="F46" s="735">
        <v>108951961.08738948</v>
      </c>
      <c r="G46" s="735">
        <v>103274783.30014673</v>
      </c>
      <c r="H46" s="735">
        <v>3602765.4821114726</v>
      </c>
      <c r="I46" s="735">
        <v>2074412.3051312808</v>
      </c>
      <c r="J46" s="735">
        <v>27836327.307105418</v>
      </c>
      <c r="K46" s="735">
        <v>21834878.7430011</v>
      </c>
      <c r="L46" s="735">
        <v>6001448.5641043624</v>
      </c>
    </row>
    <row r="47" spans="1:12" ht="18" customHeight="1">
      <c r="A47" s="121"/>
      <c r="B47" s="121" t="s">
        <v>1140</v>
      </c>
      <c r="C47" s="35"/>
      <c r="D47" s="32"/>
      <c r="E47" s="735">
        <v>36865655.927028917</v>
      </c>
      <c r="F47" s="735">
        <v>25714306.711166438</v>
      </c>
      <c r="G47" s="735">
        <v>24628109.957413428</v>
      </c>
      <c r="H47" s="735">
        <v>685849.43598678277</v>
      </c>
      <c r="I47" s="735">
        <v>400347.31776622159</v>
      </c>
      <c r="J47" s="735">
        <v>11151349.215862466</v>
      </c>
      <c r="K47" s="735">
        <v>9070804.457171984</v>
      </c>
      <c r="L47" s="735">
        <v>2080544.7586904808</v>
      </c>
    </row>
    <row r="48" spans="1:12" ht="18" customHeight="1">
      <c r="A48" s="121"/>
      <c r="B48" s="661" t="s">
        <v>28</v>
      </c>
      <c r="C48" s="35"/>
      <c r="D48" s="32"/>
      <c r="E48" s="735">
        <v>21247733.027809761</v>
      </c>
      <c r="F48" s="735">
        <v>14717126.893988563</v>
      </c>
      <c r="G48" s="735">
        <v>13860331.109563308</v>
      </c>
      <c r="H48" s="735">
        <v>327916.19453662756</v>
      </c>
      <c r="I48" s="735">
        <v>528879.58988862566</v>
      </c>
      <c r="J48" s="735">
        <v>6530606.133821195</v>
      </c>
      <c r="K48" s="735">
        <v>6183936.7113140468</v>
      </c>
      <c r="L48" s="735">
        <v>346669.42250714399</v>
      </c>
    </row>
    <row r="49" spans="1:12" ht="18" customHeight="1">
      <c r="A49" s="1049" t="s">
        <v>29</v>
      </c>
      <c r="B49" s="1049"/>
      <c r="C49" s="35"/>
      <c r="D49" s="32"/>
      <c r="E49" s="735">
        <v>20123239.398235653</v>
      </c>
      <c r="F49" s="735">
        <v>12420763.133965336</v>
      </c>
      <c r="G49" s="735">
        <v>12007722.856394665</v>
      </c>
      <c r="H49" s="735">
        <v>377043.14314904052</v>
      </c>
      <c r="I49" s="735">
        <v>35997.134421631956</v>
      </c>
      <c r="J49" s="735">
        <v>7702476.2642703159</v>
      </c>
      <c r="K49" s="735">
        <v>6657346.9739373699</v>
      </c>
      <c r="L49" s="735">
        <v>1045129.2903329469</v>
      </c>
    </row>
    <row r="50" spans="1:12" ht="18" customHeight="1">
      <c r="A50" s="1045" t="s">
        <v>152</v>
      </c>
      <c r="B50" s="1045"/>
      <c r="C50" s="1045"/>
      <c r="D50" s="543"/>
      <c r="E50" s="735"/>
      <c r="F50" s="735"/>
      <c r="G50" s="735"/>
      <c r="H50" s="735"/>
      <c r="I50" s="735"/>
      <c r="J50" s="735"/>
      <c r="K50" s="735"/>
      <c r="L50" s="735"/>
    </row>
    <row r="51" spans="1:12" ht="18" customHeight="1">
      <c r="A51" s="1049" t="s">
        <v>30</v>
      </c>
      <c r="B51" s="1049" t="s">
        <v>30</v>
      </c>
      <c r="C51" s="647"/>
      <c r="D51" s="543"/>
      <c r="E51" s="735">
        <v>157051950.61593184</v>
      </c>
      <c r="F51" s="735">
        <v>119230951.47864504</v>
      </c>
      <c r="G51" s="735">
        <v>110087768.30632442</v>
      </c>
      <c r="H51" s="735">
        <v>4862867.0089129051</v>
      </c>
      <c r="I51" s="735">
        <v>4280316.1634076759</v>
      </c>
      <c r="J51" s="735">
        <v>37820999.137286738</v>
      </c>
      <c r="K51" s="735">
        <v>29835906.182651877</v>
      </c>
      <c r="L51" s="735">
        <v>7985092.9546348685</v>
      </c>
    </row>
    <row r="52" spans="1:12" ht="18" customHeight="1">
      <c r="A52" s="661"/>
      <c r="B52" s="661" t="s">
        <v>31</v>
      </c>
      <c r="C52" s="661"/>
      <c r="D52" s="543"/>
      <c r="E52" s="735">
        <v>82658211.596504614</v>
      </c>
      <c r="F52" s="735">
        <v>63940894.049871519</v>
      </c>
      <c r="G52" s="735">
        <v>59555315.623273544</v>
      </c>
      <c r="H52" s="735">
        <v>1943529.2622463249</v>
      </c>
      <c r="I52" s="735">
        <v>2442049.1643516291</v>
      </c>
      <c r="J52" s="735">
        <v>18717317.546633024</v>
      </c>
      <c r="K52" s="735">
        <v>17492930.003879312</v>
      </c>
      <c r="L52" s="735">
        <v>1224387.5427537458</v>
      </c>
    </row>
    <row r="53" spans="1:12" ht="18" customHeight="1">
      <c r="A53" s="661"/>
      <c r="B53" s="1257" t="s">
        <v>32</v>
      </c>
      <c r="C53" s="1257"/>
      <c r="D53" s="543"/>
      <c r="E53" s="735">
        <v>263739861.7905761</v>
      </c>
      <c r="F53" s="735">
        <v>195465518.29768664</v>
      </c>
      <c r="G53" s="735">
        <v>179768291.8257812</v>
      </c>
      <c r="H53" s="735">
        <v>9380152.6240900289</v>
      </c>
      <c r="I53" s="735">
        <v>6317073.847815427</v>
      </c>
      <c r="J53" s="735">
        <v>68274343.492889434</v>
      </c>
      <c r="K53" s="735">
        <v>54058734.57241936</v>
      </c>
      <c r="L53" s="735">
        <v>14215608.920470105</v>
      </c>
    </row>
    <row r="54" spans="1:12" ht="18" customHeight="1">
      <c r="A54" s="661"/>
      <c r="B54" s="1257" t="s">
        <v>33</v>
      </c>
      <c r="C54" s="1257"/>
      <c r="D54" s="543"/>
      <c r="E54" s="735">
        <v>437833883.83950019</v>
      </c>
      <c r="F54" s="735">
        <v>333489749.6006453</v>
      </c>
      <c r="G54" s="735">
        <v>305899422.16096687</v>
      </c>
      <c r="H54" s="735">
        <v>15277690.64722413</v>
      </c>
      <c r="I54" s="735">
        <v>12312636.792454211</v>
      </c>
      <c r="J54" s="735">
        <v>104344134.23885471</v>
      </c>
      <c r="K54" s="735">
        <v>64517980.399970241</v>
      </c>
      <c r="L54" s="735">
        <v>39826153.838884518</v>
      </c>
    </row>
    <row r="55" spans="1:12" ht="18" customHeight="1" thickBot="1">
      <c r="A55" s="1050" t="s">
        <v>34</v>
      </c>
      <c r="B55" s="1050"/>
      <c r="C55" s="662"/>
      <c r="D55" s="606"/>
      <c r="E55" s="751">
        <v>94641643.184253693</v>
      </c>
      <c r="F55" s="751">
        <v>72855517.064612374</v>
      </c>
      <c r="G55" s="751">
        <v>67699398.777763322</v>
      </c>
      <c r="H55" s="751">
        <v>3055307.8695752267</v>
      </c>
      <c r="I55" s="751">
        <v>2100810.4172738004</v>
      </c>
      <c r="J55" s="751">
        <v>21786126.119641237</v>
      </c>
      <c r="K55" s="751">
        <v>18725257.940462213</v>
      </c>
      <c r="L55" s="751">
        <v>3060868.1791789844</v>
      </c>
    </row>
    <row r="56" spans="1:12" s="802" customFormat="1">
      <c r="A56" s="173" t="s">
        <v>1016</v>
      </c>
      <c r="B56" s="174"/>
      <c r="C56" s="175"/>
      <c r="D56" s="176"/>
      <c r="H56" s="803"/>
    </row>
    <row r="57" spans="1:12" ht="26.1" customHeight="1"/>
    <row r="58" spans="1:12" ht="26.1" customHeight="1"/>
    <row r="59" spans="1:12" ht="26.1" customHeight="1"/>
    <row r="60" spans="1:12" ht="26.1" customHeight="1"/>
    <row r="61" spans="1:12" ht="26.1" customHeight="1"/>
    <row r="62" spans="1:12" ht="26.1" customHeight="1"/>
    <row r="63" spans="1:12" ht="26.1" customHeight="1"/>
    <row r="64" spans="1:12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39">
    <mergeCell ref="J3:L3"/>
    <mergeCell ref="F4:F5"/>
    <mergeCell ref="A11:C11"/>
    <mergeCell ref="A12:C12"/>
    <mergeCell ref="A50:C50"/>
    <mergeCell ref="A25:C25"/>
    <mergeCell ref="A35:B35"/>
    <mergeCell ref="A28:C28"/>
    <mergeCell ref="A34:C34"/>
    <mergeCell ref="A14:C14"/>
    <mergeCell ref="A17:C17"/>
    <mergeCell ref="E3:E5"/>
    <mergeCell ref="A9:C9"/>
    <mergeCell ref="A3:C5"/>
    <mergeCell ref="A6:C6"/>
    <mergeCell ref="A8:C8"/>
    <mergeCell ref="A7:C7"/>
    <mergeCell ref="L4:L5"/>
    <mergeCell ref="H4:H5"/>
    <mergeCell ref="I4:I5"/>
    <mergeCell ref="G4:G5"/>
    <mergeCell ref="J4:J5"/>
    <mergeCell ref="K4:K5"/>
    <mergeCell ref="A55:B55"/>
    <mergeCell ref="A13:C13"/>
    <mergeCell ref="A10:C10"/>
    <mergeCell ref="A15:C15"/>
    <mergeCell ref="A16:C16"/>
    <mergeCell ref="A19:C19"/>
    <mergeCell ref="A18:C18"/>
    <mergeCell ref="A49:B49"/>
    <mergeCell ref="A51:B51"/>
    <mergeCell ref="B53:C53"/>
    <mergeCell ref="B54:C54"/>
    <mergeCell ref="A20:C20"/>
    <mergeCell ref="A21:C21"/>
    <mergeCell ref="A23:C23"/>
    <mergeCell ref="A22:C22"/>
    <mergeCell ref="A24:C2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99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AK74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7" width="21.42578125" style="104" customWidth="1"/>
    <col min="8" max="12" width="18.28515625" style="104" customWidth="1"/>
    <col min="13" max="13" width="9.140625" style="104"/>
    <col min="14" max="14" width="14.140625" style="104" bestFit="1" customWidth="1"/>
    <col min="15" max="16384" width="9.140625" style="104"/>
  </cols>
  <sheetData>
    <row r="1" spans="1:12" s="103" customFormat="1" ht="28.5" customHeight="1">
      <c r="A1" s="1070" t="s">
        <v>554</v>
      </c>
      <c r="B1" s="1070"/>
      <c r="C1" s="1070"/>
      <c r="D1" s="1070"/>
      <c r="E1" s="1070"/>
      <c r="F1" s="1070"/>
      <c r="G1" s="1070"/>
      <c r="H1" s="1048" t="s">
        <v>1085</v>
      </c>
      <c r="I1" s="1048"/>
      <c r="J1" s="1048"/>
      <c r="K1" s="1048"/>
      <c r="L1" s="1048"/>
    </row>
    <row r="2" spans="1:12" ht="12.95" customHeight="1" thickBot="1">
      <c r="A2" s="104"/>
      <c r="B2" s="105"/>
      <c r="C2" s="105"/>
      <c r="D2" s="106"/>
      <c r="F2" s="711"/>
      <c r="G2" s="711"/>
      <c r="H2" s="711"/>
      <c r="I2" s="711"/>
      <c r="J2" s="711"/>
      <c r="K2" s="711"/>
      <c r="L2" s="177" t="s">
        <v>323</v>
      </c>
    </row>
    <row r="3" spans="1:12" s="155" customFormat="1" ht="15" customHeight="1">
      <c r="A3" s="1060" t="s">
        <v>1</v>
      </c>
      <c r="B3" s="1060"/>
      <c r="C3" s="1060"/>
      <c r="D3" s="641"/>
      <c r="E3" s="1051" t="s">
        <v>1080</v>
      </c>
      <c r="F3" s="171" t="s">
        <v>179</v>
      </c>
      <c r="G3" s="171"/>
      <c r="H3" s="171"/>
      <c r="I3" s="171"/>
      <c r="J3" s="1136" t="s">
        <v>1081</v>
      </c>
      <c r="K3" s="1137"/>
      <c r="L3" s="1137"/>
    </row>
    <row r="4" spans="1:12" s="155" customFormat="1" ht="12.95" customHeight="1">
      <c r="A4" s="1061"/>
      <c r="B4" s="1061"/>
      <c r="C4" s="1061"/>
      <c r="D4" s="642"/>
      <c r="E4" s="1052"/>
      <c r="F4" s="1130" t="s">
        <v>61</v>
      </c>
      <c r="G4" s="1130" t="s">
        <v>180</v>
      </c>
      <c r="H4" s="1139" t="s">
        <v>181</v>
      </c>
      <c r="I4" s="1130" t="s">
        <v>182</v>
      </c>
      <c r="J4" s="1130" t="s">
        <v>61</v>
      </c>
      <c r="K4" s="1130" t="s">
        <v>1083</v>
      </c>
      <c r="L4" s="1138" t="s">
        <v>1082</v>
      </c>
    </row>
    <row r="5" spans="1:12" s="658" customFormat="1" ht="48.75" customHeight="1">
      <c r="A5" s="1062"/>
      <c r="B5" s="1062"/>
      <c r="C5" s="1062"/>
      <c r="D5" s="162"/>
      <c r="E5" s="1053"/>
      <c r="F5" s="1053"/>
      <c r="G5" s="1053"/>
      <c r="H5" s="1059"/>
      <c r="I5" s="1053"/>
      <c r="J5" s="1053"/>
      <c r="K5" s="1053"/>
      <c r="L5" s="1056"/>
    </row>
    <row r="6" spans="1:12" s="115" customFormat="1" ht="13.5" hidden="1" customHeight="1">
      <c r="A6" s="1066" t="s">
        <v>779</v>
      </c>
      <c r="B6" s="1066"/>
      <c r="C6" s="1066"/>
      <c r="D6" s="111"/>
      <c r="E6" s="112">
        <v>884014361</v>
      </c>
      <c r="F6" s="113">
        <v>816615772</v>
      </c>
      <c r="G6" s="113">
        <v>597130155</v>
      </c>
      <c r="H6" s="113">
        <v>37601085</v>
      </c>
      <c r="I6" s="113">
        <v>19002633</v>
      </c>
      <c r="J6" s="113">
        <v>217723483</v>
      </c>
      <c r="K6" s="113">
        <v>322802954</v>
      </c>
      <c r="L6" s="113">
        <v>38654505</v>
      </c>
    </row>
    <row r="7" spans="1:12" s="115" customFormat="1" ht="13.5" hidden="1" customHeight="1">
      <c r="A7" s="1045" t="s">
        <v>780</v>
      </c>
      <c r="B7" s="1045"/>
      <c r="C7" s="1045"/>
      <c r="D7" s="111"/>
      <c r="E7" s="116">
        <v>1212122873.0867617</v>
      </c>
      <c r="F7" s="117">
        <v>1151826185.799772</v>
      </c>
      <c r="G7" s="117">
        <v>860664202.23223579</v>
      </c>
      <c r="H7" s="117">
        <v>61627792.47016219</v>
      </c>
      <c r="I7" s="117">
        <v>25981233.91723733</v>
      </c>
      <c r="J7" s="117">
        <v>414187546.63982821</v>
      </c>
      <c r="K7" s="117">
        <v>358867629.20500857</v>
      </c>
      <c r="L7" s="117">
        <v>65227930.940402821</v>
      </c>
    </row>
    <row r="8" spans="1:12" s="115" customFormat="1" ht="13.5" hidden="1" customHeight="1">
      <c r="A8" s="1045" t="s">
        <v>1202</v>
      </c>
      <c r="B8" s="1045"/>
      <c r="C8" s="1045"/>
      <c r="D8" s="111"/>
      <c r="E8" s="116">
        <v>948584982</v>
      </c>
      <c r="F8" s="117">
        <v>937957568</v>
      </c>
      <c r="G8" s="117">
        <v>649592760</v>
      </c>
      <c r="H8" s="117">
        <v>33961983</v>
      </c>
      <c r="I8" s="117">
        <v>12274553</v>
      </c>
      <c r="J8" s="117">
        <v>331576729</v>
      </c>
      <c r="K8" s="117">
        <v>271779495</v>
      </c>
      <c r="L8" s="117">
        <v>82824847</v>
      </c>
    </row>
    <row r="9" spans="1:12" s="115" customFormat="1" ht="13.5" hidden="1" customHeight="1">
      <c r="A9" s="1045" t="s">
        <v>1203</v>
      </c>
      <c r="B9" s="1045"/>
      <c r="C9" s="1045"/>
      <c r="D9" s="111"/>
      <c r="E9" s="158">
        <v>887937777.42154884</v>
      </c>
      <c r="F9" s="157">
        <v>868414421.03194356</v>
      </c>
      <c r="G9" s="157">
        <v>647532310.41547668</v>
      </c>
      <c r="H9" s="157">
        <v>52581956.153102256</v>
      </c>
      <c r="I9" s="157">
        <v>10688689.552511062</v>
      </c>
      <c r="J9" s="157">
        <v>276449626.26490414</v>
      </c>
      <c r="K9" s="157">
        <v>307812038.4449591</v>
      </c>
      <c r="L9" s="157">
        <v>54210746.42529235</v>
      </c>
    </row>
    <row r="10" spans="1:12" s="115" customFormat="1" ht="13.5" hidden="1" customHeight="1">
      <c r="A10" s="1045" t="s">
        <v>1204</v>
      </c>
      <c r="B10" s="1045"/>
      <c r="C10" s="1045"/>
      <c r="D10" s="111"/>
      <c r="E10" s="158">
        <v>1094008385.2415526</v>
      </c>
      <c r="F10" s="157">
        <v>1050978800.6989181</v>
      </c>
      <c r="G10" s="157">
        <v>817188245.88725257</v>
      </c>
      <c r="H10" s="157">
        <v>141809653.47389013</v>
      </c>
      <c r="I10" s="157">
        <v>20316280.878726214</v>
      </c>
      <c r="J10" s="157">
        <v>296025460.82286692</v>
      </c>
      <c r="K10" s="157">
        <v>359036850.71176863</v>
      </c>
      <c r="L10" s="157">
        <v>56668654.987001732</v>
      </c>
    </row>
    <row r="11" spans="1:12" s="115" customFormat="1" ht="13.7" hidden="1" customHeight="1">
      <c r="A11" s="1045" t="s">
        <v>1205</v>
      </c>
      <c r="B11" s="1045"/>
      <c r="C11" s="1045"/>
      <c r="D11" s="111"/>
      <c r="E11" s="158">
        <v>1104507474.4175601</v>
      </c>
      <c r="F11" s="98">
        <v>1067995063.900094</v>
      </c>
      <c r="G11" s="98">
        <v>844266328.09188735</v>
      </c>
      <c r="H11" s="98">
        <v>83545723.626557037</v>
      </c>
      <c r="I11" s="98">
        <v>16213505.051686004</v>
      </c>
      <c r="J11" s="98">
        <v>331835129.9245007</v>
      </c>
      <c r="K11" s="98">
        <v>412671969.48914409</v>
      </c>
      <c r="L11" s="98">
        <v>51170554.744952828</v>
      </c>
    </row>
    <row r="12" spans="1:12" s="115" customFormat="1" ht="24.75" hidden="1" customHeight="1">
      <c r="A12" s="1045" t="s">
        <v>1206</v>
      </c>
      <c r="B12" s="1045"/>
      <c r="C12" s="1045"/>
      <c r="D12" s="111"/>
      <c r="E12" s="158">
        <v>1110604457.444062</v>
      </c>
      <c r="F12" s="98">
        <v>1067774924.8796263</v>
      </c>
      <c r="G12" s="98">
        <v>840124875.26148772</v>
      </c>
      <c r="H12" s="98">
        <v>59000259.028558321</v>
      </c>
      <c r="I12" s="98">
        <v>22343556.438847698</v>
      </c>
      <c r="J12" s="98">
        <v>368720316.52669519</v>
      </c>
      <c r="K12" s="98">
        <v>390060743.2673859</v>
      </c>
      <c r="L12" s="98">
        <v>59212231.787924983</v>
      </c>
    </row>
    <row r="13" spans="1:12" s="115" customFormat="1" ht="13.7" hidden="1" customHeight="1">
      <c r="A13" s="1228" t="s">
        <v>1219</v>
      </c>
      <c r="B13" s="1228"/>
      <c r="C13" s="1228"/>
      <c r="D13" s="2"/>
      <c r="E13" s="119" t="s">
        <v>10</v>
      </c>
      <c r="F13" s="119" t="s">
        <v>10</v>
      </c>
      <c r="G13" s="119" t="s">
        <v>10</v>
      </c>
      <c r="H13" s="119" t="s">
        <v>10</v>
      </c>
      <c r="I13" s="119" t="s">
        <v>10</v>
      </c>
      <c r="J13" s="119" t="s">
        <v>10</v>
      </c>
      <c r="K13" s="119" t="s">
        <v>10</v>
      </c>
      <c r="L13" s="119" t="s">
        <v>10</v>
      </c>
    </row>
    <row r="14" spans="1:12" s="115" customFormat="1" ht="13.7" hidden="1" customHeight="1">
      <c r="A14" s="1247" t="s">
        <v>1220</v>
      </c>
      <c r="B14" s="1247"/>
      <c r="C14" s="1247"/>
      <c r="D14" s="2"/>
      <c r="E14" s="50">
        <v>134598936.41352648</v>
      </c>
      <c r="F14" s="50">
        <v>112046491.58161767</v>
      </c>
      <c r="G14" s="50">
        <v>103143496.21509439</v>
      </c>
      <c r="H14" s="98">
        <v>5649288.7835852951</v>
      </c>
      <c r="I14" s="98">
        <v>3253706.5829379209</v>
      </c>
      <c r="J14" s="98">
        <v>22552444.831909012</v>
      </c>
      <c r="K14" s="98">
        <v>22456195.072108287</v>
      </c>
      <c r="L14" s="98">
        <v>96249.759800656073</v>
      </c>
    </row>
    <row r="15" spans="1:12" s="115" customFormat="1" ht="15.75" hidden="1" customHeight="1">
      <c r="A15" s="1247" t="s">
        <v>1221</v>
      </c>
      <c r="B15" s="1247"/>
      <c r="C15" s="1247"/>
      <c r="D15" s="2"/>
      <c r="E15" s="59">
        <v>115871991.23645146</v>
      </c>
      <c r="F15" s="59">
        <v>95210606.434280694</v>
      </c>
      <c r="G15" s="59">
        <v>86015548.003525987</v>
      </c>
      <c r="H15" s="157">
        <v>6516783.368643512</v>
      </c>
      <c r="I15" s="157">
        <v>2678275.0621112026</v>
      </c>
      <c r="J15" s="157">
        <v>20661384.80217078</v>
      </c>
      <c r="K15" s="157">
        <v>21797162.505395111</v>
      </c>
      <c r="L15" s="157">
        <v>-1135777.7032243209</v>
      </c>
    </row>
    <row r="16" spans="1:12" s="33" customFormat="1" ht="15.75" hidden="1" customHeight="1">
      <c r="A16" s="1247" t="s">
        <v>1210</v>
      </c>
      <c r="B16" s="1247"/>
      <c r="C16" s="1247"/>
      <c r="D16" s="32"/>
      <c r="E16" s="59">
        <v>117037441.93935125</v>
      </c>
      <c r="F16" s="59">
        <v>96101499.943777695</v>
      </c>
      <c r="G16" s="59">
        <v>90655953.207687452</v>
      </c>
      <c r="H16" s="59">
        <v>2404292.6571702561</v>
      </c>
      <c r="I16" s="59">
        <v>3041254.0789198852</v>
      </c>
      <c r="J16" s="59">
        <v>20935941.995573465</v>
      </c>
      <c r="K16" s="59">
        <v>21122603.460555427</v>
      </c>
      <c r="L16" s="59">
        <v>-186661.4649820257</v>
      </c>
    </row>
    <row r="17" spans="1:15" s="115" customFormat="1" ht="15.75" hidden="1" customHeight="1">
      <c r="A17" s="1247" t="s">
        <v>1157</v>
      </c>
      <c r="B17" s="1247"/>
      <c r="C17" s="1247"/>
      <c r="D17" s="32"/>
      <c r="E17" s="262">
        <v>130139560.14273787</v>
      </c>
      <c r="F17" s="262">
        <v>107044277.06257814</v>
      </c>
      <c r="G17" s="262">
        <v>100915050.77688251</v>
      </c>
      <c r="H17" s="262">
        <v>2449870.5589152686</v>
      </c>
      <c r="I17" s="262">
        <v>3679355.7267803587</v>
      </c>
      <c r="J17" s="262">
        <v>23095283.080159731</v>
      </c>
      <c r="K17" s="262">
        <v>22350964.708077282</v>
      </c>
      <c r="L17" s="262">
        <v>744318.37208262493</v>
      </c>
    </row>
    <row r="18" spans="1:15" s="33" customFormat="1" ht="13.5" hidden="1" customHeight="1">
      <c r="A18" s="1247" t="s">
        <v>1158</v>
      </c>
      <c r="B18" s="1247"/>
      <c r="C18" s="1247"/>
      <c r="D18" s="32"/>
      <c r="E18" s="172" t="s">
        <v>762</v>
      </c>
      <c r="F18" s="172" t="s">
        <v>762</v>
      </c>
      <c r="G18" s="172" t="s">
        <v>762</v>
      </c>
      <c r="H18" s="172" t="s">
        <v>762</v>
      </c>
      <c r="I18" s="172" t="s">
        <v>762</v>
      </c>
      <c r="J18" s="172" t="s">
        <v>762</v>
      </c>
      <c r="K18" s="172" t="s">
        <v>762</v>
      </c>
      <c r="L18" s="172" t="s">
        <v>762</v>
      </c>
    </row>
    <row r="19" spans="1:15" s="33" customFormat="1" ht="15" hidden="1" customHeight="1">
      <c r="A19" s="1247" t="s">
        <v>1235</v>
      </c>
      <c r="B19" s="1247"/>
      <c r="C19" s="1247"/>
      <c r="D19" s="32"/>
      <c r="E19" s="262">
        <v>126928992.47056101</v>
      </c>
      <c r="F19" s="262">
        <v>101927168.79747547</v>
      </c>
      <c r="G19" s="262">
        <v>97160277.225532174</v>
      </c>
      <c r="H19" s="262">
        <v>2718080.5209836001</v>
      </c>
      <c r="I19" s="262">
        <v>2048811.0509597764</v>
      </c>
      <c r="J19" s="262">
        <v>25001823.67308525</v>
      </c>
      <c r="K19" s="262">
        <v>23571814.181840964</v>
      </c>
      <c r="L19" s="262">
        <v>1430009.491244151</v>
      </c>
    </row>
    <row r="20" spans="1:15" s="33" customFormat="1" ht="15" hidden="1" customHeight="1">
      <c r="A20" s="1247" t="s">
        <v>1160</v>
      </c>
      <c r="B20" s="1247"/>
      <c r="C20" s="1247"/>
      <c r="D20" s="32"/>
      <c r="E20" s="262">
        <v>131399461.55056205</v>
      </c>
      <c r="F20" s="262">
        <v>106604703.88994884</v>
      </c>
      <c r="G20" s="262">
        <v>101460032.75041255</v>
      </c>
      <c r="H20" s="262">
        <v>2749786.9435802544</v>
      </c>
      <c r="I20" s="262">
        <v>2394884.1959560583</v>
      </c>
      <c r="J20" s="262">
        <v>24794757.660612945</v>
      </c>
      <c r="K20" s="262">
        <v>21957904.25008788</v>
      </c>
      <c r="L20" s="262">
        <v>2836853.4105249681</v>
      </c>
    </row>
    <row r="21" spans="1:15" s="33" customFormat="1" ht="15" customHeight="1">
      <c r="A21" s="1247" t="s">
        <v>1161</v>
      </c>
      <c r="B21" s="1247"/>
      <c r="C21" s="1247"/>
      <c r="D21" s="32"/>
      <c r="E21" s="262">
        <v>103847154.26256964</v>
      </c>
      <c r="F21" s="262">
        <v>78734238.689919457</v>
      </c>
      <c r="G21" s="262">
        <v>71660971.08392638</v>
      </c>
      <c r="H21" s="262">
        <v>3834229.5552696628</v>
      </c>
      <c r="I21" s="262">
        <v>3239038.0507234251</v>
      </c>
      <c r="J21" s="262">
        <v>25112915.572650179</v>
      </c>
      <c r="K21" s="262">
        <v>22459416.915849172</v>
      </c>
      <c r="L21" s="262">
        <v>2653498.6568009588</v>
      </c>
    </row>
    <row r="22" spans="1:15" s="33" customFormat="1" ht="15" customHeight="1">
      <c r="A22" s="1247" t="s">
        <v>1162</v>
      </c>
      <c r="B22" s="1247"/>
      <c r="C22" s="1247"/>
      <c r="D22" s="32"/>
      <c r="E22" s="262">
        <v>101217942.66607027</v>
      </c>
      <c r="F22" s="262">
        <v>75900509.483006909</v>
      </c>
      <c r="G22" s="262">
        <v>69044157.713336512</v>
      </c>
      <c r="H22" s="262">
        <v>3488797.4683511322</v>
      </c>
      <c r="I22" s="262">
        <v>3367554.3013192522</v>
      </c>
      <c r="J22" s="262">
        <v>25317433.183062904</v>
      </c>
      <c r="K22" s="262">
        <v>22543901.875294928</v>
      </c>
      <c r="L22" s="262">
        <v>2773531.3077678215</v>
      </c>
    </row>
    <row r="23" spans="1:15" s="33" customFormat="1" ht="15" customHeight="1">
      <c r="A23" s="1247" t="s">
        <v>1163</v>
      </c>
      <c r="B23" s="1247"/>
      <c r="C23" s="1247"/>
      <c r="D23" s="32"/>
      <c r="E23" s="172" t="s">
        <v>10</v>
      </c>
      <c r="F23" s="172" t="s">
        <v>10</v>
      </c>
      <c r="G23" s="172" t="s">
        <v>10</v>
      </c>
      <c r="H23" s="172" t="s">
        <v>10</v>
      </c>
      <c r="I23" s="172" t="s">
        <v>10</v>
      </c>
      <c r="J23" s="172" t="s">
        <v>10</v>
      </c>
      <c r="K23" s="172" t="s">
        <v>10</v>
      </c>
      <c r="L23" s="172" t="s">
        <v>10</v>
      </c>
    </row>
    <row r="24" spans="1:15" s="33" customFormat="1" ht="15" customHeight="1">
      <c r="A24" s="1247" t="s">
        <v>1155</v>
      </c>
      <c r="B24" s="1247"/>
      <c r="C24" s="1247"/>
      <c r="D24" s="32"/>
      <c r="E24" s="262">
        <v>99023101.272355422</v>
      </c>
      <c r="F24" s="262">
        <v>72517159.138555646</v>
      </c>
      <c r="G24" s="262">
        <v>64725104.693624623</v>
      </c>
      <c r="H24" s="262">
        <v>4931152.6763877794</v>
      </c>
      <c r="I24" s="262">
        <v>2860901.7685432732</v>
      </c>
      <c r="J24" s="262">
        <v>26505942.133799836</v>
      </c>
      <c r="K24" s="262">
        <v>21708477.966003451</v>
      </c>
      <c r="L24" s="262">
        <v>4797464.1677964255</v>
      </c>
    </row>
    <row r="25" spans="1:15" s="33" customFormat="1" ht="15" customHeight="1">
      <c r="A25" s="1247" t="s">
        <v>1149</v>
      </c>
      <c r="B25" s="1247"/>
      <c r="C25" s="1247"/>
      <c r="D25" s="32"/>
      <c r="E25" s="262">
        <v>116399203.45300743</v>
      </c>
      <c r="F25" s="262">
        <v>89022979.632514969</v>
      </c>
      <c r="G25" s="262">
        <v>82476885.745304838</v>
      </c>
      <c r="H25" s="262">
        <v>3685461.4216391952</v>
      </c>
      <c r="I25" s="262">
        <v>2860632.4655711241</v>
      </c>
      <c r="J25" s="262">
        <v>27376223.820492391</v>
      </c>
      <c r="K25" s="262">
        <v>22598666.175456252</v>
      </c>
      <c r="L25" s="262">
        <v>4777557.6450362047</v>
      </c>
    </row>
    <row r="26" spans="1:15" ht="13.7" customHeight="1">
      <c r="A26" s="1045" t="s">
        <v>12</v>
      </c>
      <c r="B26" s="1045"/>
      <c r="C26" s="1045"/>
      <c r="D26" s="111"/>
      <c r="E26" s="159"/>
      <c r="F26" s="154"/>
      <c r="G26" s="154"/>
      <c r="H26" s="154"/>
      <c r="I26" s="154"/>
      <c r="J26" s="154"/>
      <c r="K26" s="154"/>
      <c r="L26" s="154"/>
      <c r="N26" s="115"/>
      <c r="O26" s="115"/>
    </row>
    <row r="27" spans="1:15" ht="13.7" customHeight="1">
      <c r="A27" s="661"/>
      <c r="B27" s="121" t="s">
        <v>1154</v>
      </c>
      <c r="C27" s="661"/>
      <c r="D27" s="801"/>
      <c r="E27" s="756">
        <v>24149529.096145906</v>
      </c>
      <c r="F27" s="735">
        <v>17074392.613718584</v>
      </c>
      <c r="G27" s="735">
        <v>15957149.092707586</v>
      </c>
      <c r="H27" s="735">
        <v>440951.91187960247</v>
      </c>
      <c r="I27" s="735">
        <v>676291.60913139058</v>
      </c>
      <c r="J27" s="735">
        <v>7075136.482427286</v>
      </c>
      <c r="K27" s="735">
        <v>8148956.5967078665</v>
      </c>
      <c r="L27" s="735">
        <v>-1073820.1142805917</v>
      </c>
      <c r="N27" s="115"/>
      <c r="O27" s="115"/>
    </row>
    <row r="28" spans="1:15" ht="13.7" customHeight="1">
      <c r="A28" s="661"/>
      <c r="B28" s="121" t="s">
        <v>1144</v>
      </c>
      <c r="C28" s="661"/>
      <c r="D28" s="801"/>
      <c r="E28" s="756">
        <v>155978729.18957192</v>
      </c>
      <c r="F28" s="735">
        <v>121674831.94110857</v>
      </c>
      <c r="G28" s="735">
        <v>113472225.19782439</v>
      </c>
      <c r="H28" s="735">
        <v>4826954.5680894349</v>
      </c>
      <c r="I28" s="735">
        <v>3375652.1751947184</v>
      </c>
      <c r="J28" s="735">
        <v>34303897.2484634</v>
      </c>
      <c r="K28" s="735">
        <v>34260052.072158091</v>
      </c>
      <c r="L28" s="735">
        <v>43845.176305317022</v>
      </c>
      <c r="N28" s="115"/>
      <c r="O28" s="115"/>
    </row>
    <row r="29" spans="1:15" ht="13.7" customHeight="1">
      <c r="A29" s="661"/>
      <c r="B29" s="121" t="s">
        <v>1145</v>
      </c>
      <c r="C29" s="661"/>
      <c r="D29" s="801"/>
      <c r="E29" s="756">
        <v>406762734.71624082</v>
      </c>
      <c r="F29" s="735">
        <v>318734485.41745538</v>
      </c>
      <c r="G29" s="735">
        <v>300959162.47924089</v>
      </c>
      <c r="H29" s="735">
        <v>8480096.0349581037</v>
      </c>
      <c r="I29" s="735">
        <v>9295226.9032563772</v>
      </c>
      <c r="J29" s="735">
        <v>88028249.298785403</v>
      </c>
      <c r="K29" s="735">
        <v>70279827.359472468</v>
      </c>
      <c r="L29" s="735">
        <v>17748421.939312998</v>
      </c>
      <c r="N29" s="115"/>
      <c r="O29" s="115"/>
    </row>
    <row r="30" spans="1:15" ht="13.7" customHeight="1">
      <c r="A30" s="661"/>
      <c r="B30" s="121" t="s">
        <v>1146</v>
      </c>
      <c r="C30" s="661"/>
      <c r="D30" s="801"/>
      <c r="E30" s="756">
        <v>1490247482.4205132</v>
      </c>
      <c r="F30" s="735">
        <v>1146122830.0151637</v>
      </c>
      <c r="G30" s="735">
        <v>1033370902.3063841</v>
      </c>
      <c r="H30" s="735">
        <v>59869096.469715998</v>
      </c>
      <c r="I30" s="735">
        <v>52882831.239063337</v>
      </c>
      <c r="J30" s="735">
        <v>344124652.40534949</v>
      </c>
      <c r="K30" s="735">
        <v>241056618.69465917</v>
      </c>
      <c r="L30" s="735">
        <v>103068033.71069035</v>
      </c>
      <c r="N30" s="115"/>
      <c r="O30" s="115"/>
    </row>
    <row r="31" spans="1:15" ht="13.7" customHeight="1">
      <c r="A31" s="661"/>
      <c r="B31" s="121" t="s">
        <v>1147</v>
      </c>
      <c r="C31" s="661"/>
      <c r="D31" s="801"/>
      <c r="E31" s="756">
        <v>3949541223.8561492</v>
      </c>
      <c r="F31" s="735">
        <v>3169362723.3281498</v>
      </c>
      <c r="G31" s="735">
        <v>2945392206.9634199</v>
      </c>
      <c r="H31" s="735">
        <v>151094930.49615359</v>
      </c>
      <c r="I31" s="735">
        <v>72875585.868575826</v>
      </c>
      <c r="J31" s="735">
        <v>780178500.52799881</v>
      </c>
      <c r="K31" s="735">
        <v>459089484.17848265</v>
      </c>
      <c r="L31" s="735">
        <v>321089016.34951621</v>
      </c>
      <c r="N31" s="115"/>
      <c r="O31" s="115"/>
    </row>
    <row r="32" spans="1:15" ht="13.7" customHeight="1">
      <c r="A32" s="661"/>
      <c r="B32" s="121" t="s">
        <v>1148</v>
      </c>
      <c r="C32" s="661"/>
      <c r="D32" s="801"/>
      <c r="E32" s="756">
        <v>11759564490.428572</v>
      </c>
      <c r="F32" s="735">
        <v>8775174739.4642849</v>
      </c>
      <c r="G32" s="735">
        <v>7980610326.0357141</v>
      </c>
      <c r="H32" s="735">
        <v>512337890.03571427</v>
      </c>
      <c r="I32" s="735">
        <v>282226523.39285713</v>
      </c>
      <c r="J32" s="735">
        <v>2984389750.9642859</v>
      </c>
      <c r="K32" s="735">
        <v>1910180222.3214285</v>
      </c>
      <c r="L32" s="735">
        <v>1074209528.6428571</v>
      </c>
      <c r="N32" s="115"/>
      <c r="O32" s="115"/>
    </row>
    <row r="33" spans="1:15" ht="13.7" customHeight="1">
      <c r="A33" s="1045" t="s">
        <v>13</v>
      </c>
      <c r="B33" s="1045"/>
      <c r="C33" s="1045"/>
      <c r="D33" s="2"/>
      <c r="E33" s="756"/>
      <c r="F33" s="735"/>
      <c r="G33" s="735"/>
      <c r="H33" s="735"/>
      <c r="I33" s="735"/>
      <c r="J33" s="735"/>
      <c r="K33" s="735"/>
      <c r="L33" s="735"/>
      <c r="N33" s="115"/>
      <c r="O33" s="115"/>
    </row>
    <row r="34" spans="1:15" ht="13.5" customHeight="1">
      <c r="A34" s="661"/>
      <c r="B34" s="62" t="s">
        <v>455</v>
      </c>
      <c r="C34" s="661"/>
      <c r="D34" s="122"/>
      <c r="E34" s="756">
        <v>16250600.271619884</v>
      </c>
      <c r="F34" s="735">
        <v>11799797.85777572</v>
      </c>
      <c r="G34" s="735">
        <v>11019096.85154566</v>
      </c>
      <c r="H34" s="735">
        <v>386621.8184300685</v>
      </c>
      <c r="I34" s="735">
        <v>394079.18779999687</v>
      </c>
      <c r="J34" s="735">
        <v>4450802.4138441607</v>
      </c>
      <c r="K34" s="735">
        <v>6453821.9736326542</v>
      </c>
      <c r="L34" s="735">
        <v>-2003019.5597884755</v>
      </c>
      <c r="N34" s="115"/>
      <c r="O34" s="115"/>
    </row>
    <row r="35" spans="1:15" ht="13.7" customHeight="1">
      <c r="A35" s="661"/>
      <c r="B35" s="62" t="s">
        <v>456</v>
      </c>
      <c r="C35" s="661"/>
      <c r="D35" s="122"/>
      <c r="E35" s="756">
        <v>15126089.226730317</v>
      </c>
      <c r="F35" s="735">
        <v>9041432.4637636933</v>
      </c>
      <c r="G35" s="735">
        <v>8040599.40918143</v>
      </c>
      <c r="H35" s="735">
        <v>281493.21231416176</v>
      </c>
      <c r="I35" s="735">
        <v>719339.84226810117</v>
      </c>
      <c r="J35" s="735">
        <v>6084656.76296663</v>
      </c>
      <c r="K35" s="735">
        <v>6689049.1028565662</v>
      </c>
      <c r="L35" s="735">
        <v>-604392.33988994092</v>
      </c>
      <c r="N35" s="115"/>
      <c r="O35" s="115"/>
    </row>
    <row r="36" spans="1:15" ht="13.7" customHeight="1">
      <c r="A36" s="121"/>
      <c r="B36" s="62" t="s">
        <v>457</v>
      </c>
      <c r="C36" s="121"/>
      <c r="D36" s="122"/>
      <c r="E36" s="756">
        <v>23512560.078954011</v>
      </c>
      <c r="F36" s="735">
        <v>15767984.031719346</v>
      </c>
      <c r="G36" s="735">
        <v>14632580.682663746</v>
      </c>
      <c r="H36" s="735">
        <v>519498.59517166263</v>
      </c>
      <c r="I36" s="735">
        <v>615904.75388393376</v>
      </c>
      <c r="J36" s="735">
        <v>7744576.0472346591</v>
      </c>
      <c r="K36" s="735">
        <v>8142565.1575468006</v>
      </c>
      <c r="L36" s="735">
        <v>-397989.11031212966</v>
      </c>
      <c r="N36" s="115"/>
      <c r="O36" s="115"/>
    </row>
    <row r="37" spans="1:15" ht="13.7" customHeight="1">
      <c r="A37" s="121"/>
      <c r="B37" s="62" t="s">
        <v>458</v>
      </c>
      <c r="C37" s="121"/>
      <c r="D37" s="122"/>
      <c r="E37" s="756">
        <v>65621693.69338201</v>
      </c>
      <c r="F37" s="735">
        <v>47303877.142972589</v>
      </c>
      <c r="G37" s="735">
        <v>43231810.021408185</v>
      </c>
      <c r="H37" s="735">
        <v>1837271.6885205952</v>
      </c>
      <c r="I37" s="735">
        <v>2234795.4330438133</v>
      </c>
      <c r="J37" s="735">
        <v>18317816.550409343</v>
      </c>
      <c r="K37" s="735">
        <v>18787780.144694228</v>
      </c>
      <c r="L37" s="735">
        <v>-469963.59428487491</v>
      </c>
      <c r="N37" s="115"/>
      <c r="O37" s="115"/>
    </row>
    <row r="38" spans="1:15" ht="13.7" customHeight="1">
      <c r="A38" s="121"/>
      <c r="B38" s="62" t="s">
        <v>459</v>
      </c>
      <c r="C38" s="121"/>
      <c r="D38" s="122"/>
      <c r="E38" s="756">
        <v>176346673.75669578</v>
      </c>
      <c r="F38" s="735">
        <v>135931340.28793624</v>
      </c>
      <c r="G38" s="735">
        <v>127851679.25443989</v>
      </c>
      <c r="H38" s="735">
        <v>3875515.6604387802</v>
      </c>
      <c r="I38" s="735">
        <v>4204145.3730575759</v>
      </c>
      <c r="J38" s="735">
        <v>40415333.468759522</v>
      </c>
      <c r="K38" s="735">
        <v>39518003.345429122</v>
      </c>
      <c r="L38" s="735">
        <v>897330.12333042512</v>
      </c>
      <c r="N38" s="115"/>
      <c r="O38" s="115"/>
    </row>
    <row r="39" spans="1:15" ht="13.7" customHeight="1">
      <c r="A39" s="121"/>
      <c r="B39" s="62" t="s">
        <v>460</v>
      </c>
      <c r="C39" s="121"/>
      <c r="D39" s="122"/>
      <c r="E39" s="756">
        <v>475472351.42880297</v>
      </c>
      <c r="F39" s="735">
        <v>385663344.00288045</v>
      </c>
      <c r="G39" s="735">
        <v>360587530.23198414</v>
      </c>
      <c r="H39" s="735">
        <v>13970510.356851708</v>
      </c>
      <c r="I39" s="735">
        <v>11105303.414044445</v>
      </c>
      <c r="J39" s="735">
        <v>89809007.425922513</v>
      </c>
      <c r="K39" s="735">
        <v>78488475.072554484</v>
      </c>
      <c r="L39" s="735">
        <v>11320532.353368118</v>
      </c>
      <c r="N39" s="115"/>
      <c r="O39" s="115"/>
    </row>
    <row r="40" spans="1:15" ht="13.7" customHeight="1">
      <c r="A40" s="121"/>
      <c r="B40" s="62" t="s">
        <v>461</v>
      </c>
      <c r="C40" s="121"/>
      <c r="D40" s="122"/>
      <c r="E40" s="756">
        <v>1305221225.9319448</v>
      </c>
      <c r="F40" s="735">
        <v>1102586901.9202571</v>
      </c>
      <c r="G40" s="735">
        <v>1056705154.8902407</v>
      </c>
      <c r="H40" s="735">
        <v>26609501.457701802</v>
      </c>
      <c r="I40" s="735">
        <v>19272245.572314564</v>
      </c>
      <c r="J40" s="735">
        <v>202634324.01168773</v>
      </c>
      <c r="K40" s="735">
        <v>168916642.49029827</v>
      </c>
      <c r="L40" s="735">
        <v>33717681.521389499</v>
      </c>
      <c r="N40" s="115"/>
      <c r="O40" s="115"/>
    </row>
    <row r="41" spans="1:15" ht="13.7" customHeight="1">
      <c r="A41" s="121"/>
      <c r="B41" s="62" t="s">
        <v>462</v>
      </c>
      <c r="C41" s="121"/>
      <c r="D41" s="122"/>
      <c r="E41" s="756">
        <v>2175190573.6618652</v>
      </c>
      <c r="F41" s="735">
        <v>1629581876.7264733</v>
      </c>
      <c r="G41" s="735">
        <v>1408322179.0209029</v>
      </c>
      <c r="H41" s="735">
        <v>135714158.61884162</v>
      </c>
      <c r="I41" s="735">
        <v>85545539.086728767</v>
      </c>
      <c r="J41" s="735">
        <v>545608696.93539178</v>
      </c>
      <c r="K41" s="735">
        <v>355032303.25106865</v>
      </c>
      <c r="L41" s="735">
        <v>190576393.6843231</v>
      </c>
      <c r="N41" s="115"/>
      <c r="O41" s="115"/>
    </row>
    <row r="42" spans="1:15" ht="13.7" customHeight="1">
      <c r="A42" s="121"/>
      <c r="B42" s="62" t="s">
        <v>463</v>
      </c>
      <c r="C42" s="121"/>
      <c r="D42" s="122"/>
      <c r="E42" s="756">
        <v>7266312146.9285717</v>
      </c>
      <c r="F42" s="735">
        <v>5715077940.5892859</v>
      </c>
      <c r="G42" s="735">
        <v>5368306196.1071424</v>
      </c>
      <c r="H42" s="735">
        <v>182367828.17857143</v>
      </c>
      <c r="I42" s="735">
        <v>164403916.30357143</v>
      </c>
      <c r="J42" s="735">
        <v>1551234206.3392856</v>
      </c>
      <c r="K42" s="735">
        <v>832930745.69642854</v>
      </c>
      <c r="L42" s="735">
        <v>718303460.64285719</v>
      </c>
      <c r="N42" s="115"/>
      <c r="O42" s="115"/>
    </row>
    <row r="43" spans="1:15" ht="13.7" customHeight="1">
      <c r="A43" s="121"/>
      <c r="B43" s="62" t="s">
        <v>403</v>
      </c>
      <c r="C43" s="121"/>
      <c r="D43" s="122"/>
      <c r="E43" s="756">
        <v>13668199009.25</v>
      </c>
      <c r="F43" s="735">
        <v>9158990009.416666</v>
      </c>
      <c r="G43" s="735">
        <v>8191178382.416667</v>
      </c>
      <c r="H43" s="735">
        <v>775781582.33333337</v>
      </c>
      <c r="I43" s="735">
        <v>192030044.66666666</v>
      </c>
      <c r="J43" s="735">
        <v>4509208999.833333</v>
      </c>
      <c r="K43" s="735">
        <v>2797384107.5</v>
      </c>
      <c r="L43" s="735">
        <v>1711824892.3333333</v>
      </c>
      <c r="N43" s="115"/>
      <c r="O43" s="115"/>
    </row>
    <row r="44" spans="1:15" ht="13.7" customHeight="1">
      <c r="A44" s="1045" t="s">
        <v>14</v>
      </c>
      <c r="B44" s="1045"/>
      <c r="C44" s="1045"/>
      <c r="D44" s="122"/>
      <c r="E44" s="756"/>
      <c r="F44" s="735"/>
      <c r="G44" s="735"/>
      <c r="H44" s="735"/>
      <c r="I44" s="735"/>
      <c r="J44" s="735"/>
      <c r="K44" s="735"/>
      <c r="L44" s="735"/>
      <c r="N44" s="115"/>
      <c r="O44" s="115"/>
    </row>
    <row r="45" spans="1:15" ht="13.7" customHeight="1">
      <c r="A45" s="121"/>
      <c r="B45" s="62" t="s">
        <v>455</v>
      </c>
      <c r="C45" s="121"/>
      <c r="D45" s="122"/>
      <c r="E45" s="756">
        <v>14979371.794423597</v>
      </c>
      <c r="F45" s="735">
        <v>10824851.601793796</v>
      </c>
      <c r="G45" s="735">
        <v>9784378.5891828183</v>
      </c>
      <c r="H45" s="735">
        <v>429076.98219225899</v>
      </c>
      <c r="I45" s="735">
        <v>611396.03041871474</v>
      </c>
      <c r="J45" s="735">
        <v>4154520.1926298039</v>
      </c>
      <c r="K45" s="735">
        <v>6370369.4148954451</v>
      </c>
      <c r="L45" s="735">
        <v>-2215849.2222656268</v>
      </c>
      <c r="N45" s="115"/>
      <c r="O45" s="115"/>
    </row>
    <row r="46" spans="1:15" ht="13.7" customHeight="1">
      <c r="A46" s="121"/>
      <c r="B46" s="62" t="s">
        <v>456</v>
      </c>
      <c r="C46" s="121"/>
      <c r="D46" s="122"/>
      <c r="E46" s="756">
        <v>14313516.70882489</v>
      </c>
      <c r="F46" s="735">
        <v>7665396.9464094238</v>
      </c>
      <c r="G46" s="735">
        <v>7104056.1072266027</v>
      </c>
      <c r="H46" s="735">
        <v>151810.74310729429</v>
      </c>
      <c r="I46" s="735">
        <v>409530.09607552702</v>
      </c>
      <c r="J46" s="735">
        <v>6648119.7624154659</v>
      </c>
      <c r="K46" s="735">
        <v>7109404.5474387091</v>
      </c>
      <c r="L46" s="735">
        <v>-461284.7850232473</v>
      </c>
      <c r="N46" s="115"/>
      <c r="O46" s="115"/>
    </row>
    <row r="47" spans="1:15" ht="13.7" customHeight="1">
      <c r="A47" s="121"/>
      <c r="B47" s="62" t="s">
        <v>457</v>
      </c>
      <c r="C47" s="121"/>
      <c r="D47" s="122"/>
      <c r="E47" s="756">
        <v>24166338.22123624</v>
      </c>
      <c r="F47" s="735">
        <v>16586163.037495533</v>
      </c>
      <c r="G47" s="735">
        <v>15488517.71803371</v>
      </c>
      <c r="H47" s="735">
        <v>493215.58323920704</v>
      </c>
      <c r="I47" s="735">
        <v>604429.73622260254</v>
      </c>
      <c r="J47" s="735">
        <v>7580175.1837407099</v>
      </c>
      <c r="K47" s="735">
        <v>7794355.6858131429</v>
      </c>
      <c r="L47" s="735">
        <v>-214180.50207241991</v>
      </c>
      <c r="N47" s="115"/>
      <c r="O47" s="115"/>
    </row>
    <row r="48" spans="1:15" ht="13.7" customHeight="1">
      <c r="A48" s="661"/>
      <c r="B48" s="62" t="s">
        <v>458</v>
      </c>
      <c r="C48" s="661"/>
      <c r="D48" s="122"/>
      <c r="E48" s="756">
        <v>62598521.971060961</v>
      </c>
      <c r="F48" s="735">
        <v>43899597.544977307</v>
      </c>
      <c r="G48" s="735">
        <v>40993803.772408605</v>
      </c>
      <c r="H48" s="735">
        <v>1328671.4236620683</v>
      </c>
      <c r="I48" s="735">
        <v>1577122.3489066397</v>
      </c>
      <c r="J48" s="735">
        <v>18698924.426083609</v>
      </c>
      <c r="K48" s="735">
        <v>18239588.223631345</v>
      </c>
      <c r="L48" s="735">
        <v>459336.20245227206</v>
      </c>
      <c r="N48" s="115"/>
      <c r="O48" s="115"/>
    </row>
    <row r="49" spans="1:37" ht="13.7" customHeight="1">
      <c r="A49" s="661"/>
      <c r="B49" s="62" t="s">
        <v>459</v>
      </c>
      <c r="C49" s="661"/>
      <c r="D49" s="122"/>
      <c r="E49" s="756">
        <v>183207131.75907487</v>
      </c>
      <c r="F49" s="735">
        <v>143297826.42734808</v>
      </c>
      <c r="G49" s="735">
        <v>133192674.57798405</v>
      </c>
      <c r="H49" s="735">
        <v>5313016.0801315894</v>
      </c>
      <c r="I49" s="735">
        <v>4792135.7692325274</v>
      </c>
      <c r="J49" s="735">
        <v>39909305.331726715</v>
      </c>
      <c r="K49" s="735">
        <v>39915325.903483972</v>
      </c>
      <c r="L49" s="735">
        <v>-6020.5717572387712</v>
      </c>
      <c r="N49" s="115"/>
      <c r="O49" s="115"/>
    </row>
    <row r="50" spans="1:37" ht="13.7" customHeight="1">
      <c r="A50" s="661"/>
      <c r="B50" s="62" t="s">
        <v>460</v>
      </c>
      <c r="C50" s="661"/>
      <c r="D50" s="122"/>
      <c r="E50" s="756">
        <v>473459988.72094262</v>
      </c>
      <c r="F50" s="735">
        <v>380658603.96291369</v>
      </c>
      <c r="G50" s="735">
        <v>356078698.32600814</v>
      </c>
      <c r="H50" s="735">
        <v>13444628.276275849</v>
      </c>
      <c r="I50" s="735">
        <v>11135277.360629579</v>
      </c>
      <c r="J50" s="735">
        <v>92801384.758029208</v>
      </c>
      <c r="K50" s="735">
        <v>79560231.102445319</v>
      </c>
      <c r="L50" s="735">
        <v>13241153.655583978</v>
      </c>
      <c r="N50" s="115"/>
      <c r="O50" s="115"/>
    </row>
    <row r="51" spans="1:37" ht="13.7" customHeight="1">
      <c r="A51" s="661"/>
      <c r="B51" s="62" t="s">
        <v>461</v>
      </c>
      <c r="C51" s="661"/>
      <c r="D51" s="122"/>
      <c r="E51" s="756">
        <v>1320162507.7393909</v>
      </c>
      <c r="F51" s="735">
        <v>1111711961.4226491</v>
      </c>
      <c r="G51" s="735">
        <v>1046561451.1403418</v>
      </c>
      <c r="H51" s="735">
        <v>47849613.813649595</v>
      </c>
      <c r="I51" s="735">
        <v>17300896.468657807</v>
      </c>
      <c r="J51" s="735">
        <v>208450546.31674212</v>
      </c>
      <c r="K51" s="735">
        <v>162308168.45155281</v>
      </c>
      <c r="L51" s="735">
        <v>46142377.865189344</v>
      </c>
      <c r="M51" s="108"/>
      <c r="N51" s="115"/>
      <c r="O51" s="115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1:37" ht="13.7" customHeight="1">
      <c r="A52" s="661"/>
      <c r="B52" s="62" t="s">
        <v>462</v>
      </c>
      <c r="C52" s="661"/>
      <c r="D52" s="122"/>
      <c r="E52" s="756">
        <v>2229448492.2276025</v>
      </c>
      <c r="F52" s="735">
        <v>1630107742.9822979</v>
      </c>
      <c r="G52" s="735">
        <v>1424493696.3708477</v>
      </c>
      <c r="H52" s="735">
        <v>107016919.40898989</v>
      </c>
      <c r="I52" s="735">
        <v>98597127.202460513</v>
      </c>
      <c r="J52" s="735">
        <v>599340749.24530423</v>
      </c>
      <c r="K52" s="735">
        <v>379550622.33519524</v>
      </c>
      <c r="L52" s="735">
        <v>219790126.91010892</v>
      </c>
      <c r="M52" s="108"/>
      <c r="N52" s="115"/>
      <c r="O52" s="115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</row>
    <row r="53" spans="1:37" ht="13.7" customHeight="1">
      <c r="A53" s="661"/>
      <c r="B53" s="62" t="s">
        <v>463</v>
      </c>
      <c r="C53" s="661"/>
      <c r="D53" s="122"/>
      <c r="E53" s="756">
        <v>8655125702.304348</v>
      </c>
      <c r="F53" s="735">
        <v>6926656858.608696</v>
      </c>
      <c r="G53" s="735">
        <v>6583004872.804348</v>
      </c>
      <c r="H53" s="735">
        <v>232147419.32608697</v>
      </c>
      <c r="I53" s="735">
        <v>111504566.47826087</v>
      </c>
      <c r="J53" s="735">
        <v>1728468843.6956522</v>
      </c>
      <c r="K53" s="735">
        <v>953407376.28260875</v>
      </c>
      <c r="L53" s="735">
        <v>775061467.4130435</v>
      </c>
      <c r="N53" s="115"/>
      <c r="O53" s="115"/>
    </row>
    <row r="54" spans="1:37" ht="13.7" customHeight="1">
      <c r="A54" s="661"/>
      <c r="B54" s="62" t="s">
        <v>403</v>
      </c>
      <c r="C54" s="661"/>
      <c r="D54" s="122"/>
      <c r="E54" s="756">
        <v>12499908105.384615</v>
      </c>
      <c r="F54" s="735">
        <v>8441541451.9230766</v>
      </c>
      <c r="G54" s="735">
        <v>7356687570.1538458</v>
      </c>
      <c r="H54" s="735">
        <v>652148472.84615386</v>
      </c>
      <c r="I54" s="735">
        <v>432705408.92307693</v>
      </c>
      <c r="J54" s="735">
        <v>4058366653.4615383</v>
      </c>
      <c r="K54" s="735">
        <v>2562739176.1538463</v>
      </c>
      <c r="L54" s="735">
        <v>1495627477.3076923</v>
      </c>
      <c r="N54" s="115"/>
      <c r="O54" s="115"/>
    </row>
    <row r="55" spans="1:37" ht="13.7" customHeight="1">
      <c r="A55" s="1045" t="s">
        <v>15</v>
      </c>
      <c r="B55" s="1045"/>
      <c r="C55" s="1045"/>
      <c r="D55" s="2"/>
      <c r="E55" s="756"/>
      <c r="F55" s="735"/>
      <c r="G55" s="735"/>
      <c r="H55" s="735"/>
      <c r="I55" s="735"/>
      <c r="J55" s="735"/>
      <c r="K55" s="735"/>
      <c r="L55" s="735"/>
      <c r="N55" s="115"/>
      <c r="O55" s="115"/>
    </row>
    <row r="56" spans="1:37" ht="13.7" customHeight="1">
      <c r="A56" s="108"/>
      <c r="B56" s="62" t="s">
        <v>455</v>
      </c>
      <c r="C56" s="108"/>
      <c r="D56" s="123"/>
      <c r="E56" s="756">
        <v>2071694.4120239327</v>
      </c>
      <c r="F56" s="735">
        <v>521817.05378162966</v>
      </c>
      <c r="G56" s="735">
        <v>426815.04080844368</v>
      </c>
      <c r="H56" s="735">
        <v>6263.5274308267626</v>
      </c>
      <c r="I56" s="735">
        <v>88738.485542359354</v>
      </c>
      <c r="J56" s="735">
        <v>1549877.3582423029</v>
      </c>
      <c r="K56" s="735">
        <v>1699634.0946709851</v>
      </c>
      <c r="L56" s="735">
        <v>-149756.7364286868</v>
      </c>
      <c r="N56" s="115"/>
      <c r="O56" s="115"/>
    </row>
    <row r="57" spans="1:37" ht="13.7" customHeight="1">
      <c r="A57" s="6"/>
      <c r="B57" s="62" t="s">
        <v>456</v>
      </c>
      <c r="C57" s="6"/>
      <c r="D57" s="2"/>
      <c r="E57" s="756">
        <v>4475938.2101779096</v>
      </c>
      <c r="F57" s="735">
        <v>1602135.2153389994</v>
      </c>
      <c r="G57" s="735">
        <v>1488537.0026253753</v>
      </c>
      <c r="H57" s="735">
        <v>41591.461668577613</v>
      </c>
      <c r="I57" s="735">
        <v>72006.75104504652</v>
      </c>
      <c r="J57" s="735">
        <v>2873802.9948389125</v>
      </c>
      <c r="K57" s="735">
        <v>2691772.6357687376</v>
      </c>
      <c r="L57" s="735">
        <v>182030.35907017221</v>
      </c>
      <c r="N57" s="115"/>
      <c r="O57" s="115"/>
    </row>
    <row r="58" spans="1:37" ht="13.7" customHeight="1">
      <c r="A58" s="661"/>
      <c r="B58" s="62" t="s">
        <v>457</v>
      </c>
      <c r="C58" s="661"/>
      <c r="D58" s="122"/>
      <c r="E58" s="756">
        <v>9431102.8198533766</v>
      </c>
      <c r="F58" s="735">
        <v>4786794.4660284547</v>
      </c>
      <c r="G58" s="735">
        <v>4093266.1924141124</v>
      </c>
      <c r="H58" s="735">
        <v>201555.01801090024</v>
      </c>
      <c r="I58" s="735">
        <v>491973.25560344063</v>
      </c>
      <c r="J58" s="735">
        <v>4644308.3538249228</v>
      </c>
      <c r="K58" s="735">
        <v>5003779.356266357</v>
      </c>
      <c r="L58" s="735">
        <v>-359471.00244143221</v>
      </c>
      <c r="N58" s="115"/>
      <c r="O58" s="115"/>
    </row>
    <row r="59" spans="1:37" ht="13.7" customHeight="1">
      <c r="A59" s="661"/>
      <c r="B59" s="62" t="s">
        <v>458</v>
      </c>
      <c r="C59" s="661"/>
      <c r="D59" s="122"/>
      <c r="E59" s="756">
        <v>23958944.238649797</v>
      </c>
      <c r="F59" s="735">
        <v>13882417.474020606</v>
      </c>
      <c r="G59" s="735">
        <v>12777901.823667778</v>
      </c>
      <c r="H59" s="735">
        <v>568069.38888343645</v>
      </c>
      <c r="I59" s="735">
        <v>536446.26146938815</v>
      </c>
      <c r="J59" s="735">
        <v>10076526.764629163</v>
      </c>
      <c r="K59" s="735">
        <v>10995127.364528129</v>
      </c>
      <c r="L59" s="735">
        <v>-918600.59989895811</v>
      </c>
      <c r="N59" s="115"/>
      <c r="O59" s="115"/>
    </row>
    <row r="60" spans="1:37" ht="13.7" customHeight="1">
      <c r="A60" s="661"/>
      <c r="B60" s="62" t="s">
        <v>459</v>
      </c>
      <c r="C60" s="661"/>
      <c r="D60" s="122"/>
      <c r="E60" s="756">
        <v>59835300.011034906</v>
      </c>
      <c r="F60" s="735">
        <v>38363825.734171942</v>
      </c>
      <c r="G60" s="735">
        <v>34897843.486287452</v>
      </c>
      <c r="H60" s="735">
        <v>1327074.8855609568</v>
      </c>
      <c r="I60" s="735">
        <v>2138907.362323517</v>
      </c>
      <c r="J60" s="735">
        <v>21471474.276862994</v>
      </c>
      <c r="K60" s="735">
        <v>23421372.015682645</v>
      </c>
      <c r="L60" s="735">
        <v>-1949897.7388196671</v>
      </c>
      <c r="N60" s="115"/>
      <c r="O60" s="115"/>
    </row>
    <row r="61" spans="1:37" ht="13.7" customHeight="1">
      <c r="A61" s="661"/>
      <c r="B61" s="62" t="s">
        <v>460</v>
      </c>
      <c r="C61" s="661"/>
      <c r="D61" s="122"/>
      <c r="E61" s="756">
        <v>158397525.89367679</v>
      </c>
      <c r="F61" s="735">
        <v>114399949.64862694</v>
      </c>
      <c r="G61" s="735">
        <v>105551274.19161192</v>
      </c>
      <c r="H61" s="735">
        <v>4453029.6101528592</v>
      </c>
      <c r="I61" s="735">
        <v>4395645.8468621587</v>
      </c>
      <c r="J61" s="735">
        <v>43997576.245049715</v>
      </c>
      <c r="K61" s="735">
        <v>46946758.342447408</v>
      </c>
      <c r="L61" s="735">
        <v>-2949182.0973976222</v>
      </c>
      <c r="N61" s="115"/>
      <c r="O61" s="115"/>
    </row>
    <row r="62" spans="1:37" ht="13.7" customHeight="1">
      <c r="A62" s="661"/>
      <c r="B62" s="62" t="s">
        <v>461</v>
      </c>
      <c r="C62" s="661"/>
      <c r="D62" s="122"/>
      <c r="E62" s="756">
        <v>369885130.05018902</v>
      </c>
      <c r="F62" s="735">
        <v>280709725.10987037</v>
      </c>
      <c r="G62" s="735">
        <v>259560566.66720322</v>
      </c>
      <c r="H62" s="735">
        <v>8948893.2470965926</v>
      </c>
      <c r="I62" s="735">
        <v>12200265.195570426</v>
      </c>
      <c r="J62" s="735">
        <v>89175404.940318868</v>
      </c>
      <c r="K62" s="735">
        <v>89039645.02882047</v>
      </c>
      <c r="L62" s="735">
        <v>135759.91149837282</v>
      </c>
      <c r="N62" s="115"/>
      <c r="O62" s="115"/>
    </row>
    <row r="63" spans="1:37" ht="13.7" customHeight="1">
      <c r="A63" s="661"/>
      <c r="B63" s="62" t="s">
        <v>462</v>
      </c>
      <c r="C63" s="661"/>
      <c r="D63" s="122"/>
      <c r="E63" s="756">
        <v>703130805.58555675</v>
      </c>
      <c r="F63" s="735">
        <v>578855813.08749235</v>
      </c>
      <c r="G63" s="735">
        <v>550213350.54072738</v>
      </c>
      <c r="H63" s="735">
        <v>15612641.047328033</v>
      </c>
      <c r="I63" s="735">
        <v>13029821.499436904</v>
      </c>
      <c r="J63" s="735">
        <v>124274992.4980641</v>
      </c>
      <c r="K63" s="735">
        <v>113264862.29405139</v>
      </c>
      <c r="L63" s="735">
        <v>11010130.204012699</v>
      </c>
      <c r="N63" s="115"/>
      <c r="O63" s="115"/>
    </row>
    <row r="64" spans="1:37" ht="13.7" customHeight="1">
      <c r="A64" s="661"/>
      <c r="B64" s="62" t="s">
        <v>463</v>
      </c>
      <c r="C64" s="661"/>
      <c r="D64" s="122"/>
      <c r="E64" s="756">
        <v>1559292118.8502779</v>
      </c>
      <c r="F64" s="735">
        <v>1268800467.7793405</v>
      </c>
      <c r="G64" s="735">
        <v>1190585143.8661218</v>
      </c>
      <c r="H64" s="735">
        <v>38923257.627865084</v>
      </c>
      <c r="I64" s="735">
        <v>39292066.285353683</v>
      </c>
      <c r="J64" s="735">
        <v>290491651.0709374</v>
      </c>
      <c r="K64" s="735">
        <v>224612899.13557944</v>
      </c>
      <c r="L64" s="735">
        <v>65878751.935357951</v>
      </c>
      <c r="N64" s="115"/>
      <c r="O64" s="115"/>
    </row>
    <row r="65" spans="1:15" ht="13.7" customHeight="1" thickBot="1">
      <c r="A65" s="662"/>
      <c r="B65" s="63" t="s">
        <v>403</v>
      </c>
      <c r="C65" s="662"/>
      <c r="D65" s="124"/>
      <c r="E65" s="754">
        <v>8383919129.8913765</v>
      </c>
      <c r="F65" s="751">
        <v>6602274636.8938322</v>
      </c>
      <c r="G65" s="751">
        <v>6072869219.5856981</v>
      </c>
      <c r="H65" s="751">
        <v>345867072.77620089</v>
      </c>
      <c r="I65" s="751">
        <v>183538344.53193232</v>
      </c>
      <c r="J65" s="751">
        <v>1781644492.9975438</v>
      </c>
      <c r="K65" s="751">
        <v>1067706855.3146834</v>
      </c>
      <c r="L65" s="751">
        <v>713937637.68286037</v>
      </c>
      <c r="N65" s="115"/>
      <c r="O65" s="115"/>
    </row>
    <row r="66" spans="1:15" s="802" customFormat="1">
      <c r="A66" s="173" t="s">
        <v>1016</v>
      </c>
      <c r="B66" s="174"/>
      <c r="C66" s="175"/>
      <c r="D66" s="176"/>
      <c r="H66" s="803"/>
    </row>
    <row r="67" spans="1:15" ht="12.75" customHeight="1">
      <c r="K67" s="108"/>
      <c r="L67" s="108"/>
    </row>
    <row r="68" spans="1:15">
      <c r="K68" s="108"/>
      <c r="L68" s="108"/>
    </row>
    <row r="69" spans="1:15">
      <c r="K69" s="108"/>
      <c r="L69" s="108"/>
    </row>
    <row r="70" spans="1:15">
      <c r="K70" s="108"/>
      <c r="L70" s="108"/>
    </row>
    <row r="71" spans="1:15">
      <c r="K71" s="108"/>
      <c r="L71" s="108"/>
    </row>
    <row r="72" spans="1:15">
      <c r="K72" s="108"/>
      <c r="L72" s="108"/>
    </row>
    <row r="73" spans="1:15">
      <c r="K73" s="108"/>
      <c r="L73" s="108"/>
    </row>
    <row r="74" spans="1:15">
      <c r="K74" s="108"/>
      <c r="L74" s="108"/>
    </row>
  </sheetData>
  <mergeCells count="36">
    <mergeCell ref="H1:L1"/>
    <mergeCell ref="G4:G5"/>
    <mergeCell ref="H4:H5"/>
    <mergeCell ref="I4:I5"/>
    <mergeCell ref="J3:L3"/>
    <mergeCell ref="L4:L5"/>
    <mergeCell ref="A1:G1"/>
    <mergeCell ref="F4:F5"/>
    <mergeCell ref="K4:K5"/>
    <mergeCell ref="A10:C10"/>
    <mergeCell ref="A18:C18"/>
    <mergeCell ref="A17:C17"/>
    <mergeCell ref="J4:J5"/>
    <mergeCell ref="A13:C13"/>
    <mergeCell ref="A16:C16"/>
    <mergeCell ref="A3:C5"/>
    <mergeCell ref="A6:C6"/>
    <mergeCell ref="A7:C7"/>
    <mergeCell ref="E3:E5"/>
    <mergeCell ref="A9:C9"/>
    <mergeCell ref="A8:C8"/>
    <mergeCell ref="A19:C19"/>
    <mergeCell ref="A11:C11"/>
    <mergeCell ref="A14:C14"/>
    <mergeCell ref="A12:C12"/>
    <mergeCell ref="A15:C15"/>
    <mergeCell ref="A20:C20"/>
    <mergeCell ref="A44:C44"/>
    <mergeCell ref="A55:C55"/>
    <mergeCell ref="A26:C26"/>
    <mergeCell ref="A33:C33"/>
    <mergeCell ref="A21:C21"/>
    <mergeCell ref="A22:C22"/>
    <mergeCell ref="A24:C24"/>
    <mergeCell ref="A23:C23"/>
    <mergeCell ref="A25:C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Z78"/>
  <sheetViews>
    <sheetView view="pageBreakPreview" topLeftCell="Q27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2.140625" style="531" customWidth="1"/>
    <col min="8" max="12" width="18.28515625" style="531" customWidth="1"/>
    <col min="13" max="13" width="2.140625" style="37" customWidth="1"/>
    <col min="14" max="14" width="15.7109375" style="37" customWidth="1"/>
    <col min="15" max="15" width="2.28515625" style="37" customWidth="1"/>
    <col min="16" max="16" width="1.7109375" style="38" customWidth="1"/>
    <col min="17" max="19" width="22.140625" style="531" customWidth="1"/>
    <col min="20" max="23" width="15.28515625" style="531" customWidth="1"/>
    <col min="24" max="24" width="13.42578125" style="531" customWidth="1"/>
    <col min="25" max="25" width="13.140625" style="531" customWidth="1"/>
    <col min="26" max="26" width="15.28515625" style="531" customWidth="1"/>
    <col min="27" max="27" width="16.7109375" style="531" customWidth="1"/>
    <col min="28" max="31" width="9.140625" style="531"/>
    <col min="32" max="34" width="13.5703125" style="531" bestFit="1" customWidth="1"/>
    <col min="35" max="35" width="15.42578125" style="531" bestFit="1" customWidth="1"/>
    <col min="36" max="36" width="11" style="531" bestFit="1" customWidth="1"/>
    <col min="37" max="37" width="12.28515625" style="531" bestFit="1" customWidth="1"/>
    <col min="38" max="38" width="13.5703125" style="531" bestFit="1" customWidth="1"/>
    <col min="39" max="39" width="11" style="531" bestFit="1" customWidth="1"/>
    <col min="40" max="43" width="9.140625" style="531"/>
    <col min="44" max="44" width="11" style="531" bestFit="1" customWidth="1"/>
    <col min="45" max="47" width="13.5703125" style="531" bestFit="1" customWidth="1"/>
    <col min="48" max="48" width="12.28515625" style="531" bestFit="1" customWidth="1"/>
    <col min="49" max="49" width="11" style="531" bestFit="1" customWidth="1"/>
    <col min="50" max="50" width="9.7109375" style="531" bestFit="1" customWidth="1"/>
    <col min="51" max="51" width="11" style="531" bestFit="1" customWidth="1"/>
    <col min="52" max="52" width="12.28515625" style="531" bestFit="1" customWidth="1"/>
    <col min="53" max="16384" width="9.140625" style="531"/>
  </cols>
  <sheetData>
    <row r="1" spans="1:52" s="24" customFormat="1" ht="35.1" customHeight="1">
      <c r="A1" s="263"/>
      <c r="B1" s="263"/>
      <c r="C1" s="263"/>
      <c r="D1" s="263"/>
      <c r="E1" s="263"/>
      <c r="F1" s="263"/>
      <c r="G1" s="679" t="s">
        <v>555</v>
      </c>
      <c r="H1" s="1255" t="s">
        <v>286</v>
      </c>
      <c r="I1" s="1255"/>
      <c r="J1" s="1255"/>
      <c r="K1" s="263"/>
      <c r="L1" s="263"/>
      <c r="N1" s="284"/>
      <c r="O1" s="284"/>
      <c r="P1" s="284"/>
      <c r="Q1" s="1258" t="s">
        <v>555</v>
      </c>
      <c r="R1" s="1258"/>
      <c r="S1" s="1258"/>
      <c r="T1" s="284" t="s">
        <v>259</v>
      </c>
      <c r="V1" s="284"/>
      <c r="W1" s="284"/>
      <c r="X1" s="284"/>
      <c r="Y1" s="284"/>
      <c r="Z1" s="284"/>
      <c r="AA1" s="263"/>
    </row>
    <row r="2" spans="1:52" ht="12.95" customHeight="1" thickBot="1">
      <c r="A2" s="608"/>
      <c r="B2" s="266"/>
      <c r="C2" s="266"/>
      <c r="D2" s="281"/>
      <c r="E2" s="608"/>
      <c r="F2" s="608"/>
      <c r="G2" s="608"/>
      <c r="H2" s="608"/>
      <c r="I2" s="608"/>
      <c r="J2" s="608"/>
      <c r="L2" s="28" t="s">
        <v>60</v>
      </c>
      <c r="M2" s="608"/>
      <c r="N2" s="266"/>
      <c r="O2" s="266"/>
      <c r="P2" s="281"/>
      <c r="Q2" s="608"/>
      <c r="R2" s="608"/>
      <c r="S2" s="608"/>
      <c r="T2" s="608"/>
      <c r="U2" s="608"/>
      <c r="V2" s="608"/>
      <c r="W2" s="608"/>
      <c r="X2" s="608"/>
      <c r="Y2" s="608"/>
      <c r="Z2" s="28" t="s">
        <v>60</v>
      </c>
      <c r="AA2" s="285"/>
    </row>
    <row r="3" spans="1:52" s="268" customFormat="1" ht="15" customHeight="1">
      <c r="A3" s="1127" t="s">
        <v>18</v>
      </c>
      <c r="B3" s="1127"/>
      <c r="C3" s="1127"/>
      <c r="D3" s="688"/>
      <c r="E3" s="1162" t="s">
        <v>1247</v>
      </c>
      <c r="F3" s="183" t="s">
        <v>161</v>
      </c>
      <c r="G3" s="183"/>
      <c r="H3" s="183"/>
      <c r="I3" s="183"/>
      <c r="J3" s="183"/>
      <c r="K3" s="1162" t="s">
        <v>1248</v>
      </c>
      <c r="L3" s="1162" t="s">
        <v>1249</v>
      </c>
      <c r="M3" s="1127" t="s">
        <v>18</v>
      </c>
      <c r="N3" s="1127"/>
      <c r="O3" s="1127"/>
      <c r="P3" s="688"/>
      <c r="Q3" s="1162" t="s">
        <v>1250</v>
      </c>
      <c r="R3" s="183" t="s">
        <v>162</v>
      </c>
      <c r="S3" s="286"/>
      <c r="T3" s="1176" t="s">
        <v>1251</v>
      </c>
      <c r="U3" s="1176" t="s">
        <v>69</v>
      </c>
      <c r="V3" s="183" t="s">
        <v>163</v>
      </c>
      <c r="W3" s="183"/>
      <c r="X3" s="183"/>
      <c r="Y3" s="1176" t="s">
        <v>1078</v>
      </c>
      <c r="Z3" s="1173" t="s">
        <v>1252</v>
      </c>
      <c r="AA3" s="287"/>
    </row>
    <row r="4" spans="1:52" s="268" customFormat="1" ht="15" customHeight="1">
      <c r="A4" s="1128"/>
      <c r="B4" s="1128"/>
      <c r="C4" s="1128"/>
      <c r="D4" s="688"/>
      <c r="E4" s="1163"/>
      <c r="F4" s="1168" t="s">
        <v>1253</v>
      </c>
      <c r="G4" s="1168" t="s">
        <v>164</v>
      </c>
      <c r="H4" s="1170" t="s">
        <v>165</v>
      </c>
      <c r="I4" s="1168" t="s">
        <v>166</v>
      </c>
      <c r="J4" s="1168" t="s">
        <v>75</v>
      </c>
      <c r="K4" s="1163"/>
      <c r="L4" s="1163"/>
      <c r="M4" s="1128"/>
      <c r="N4" s="1128"/>
      <c r="O4" s="1128"/>
      <c r="P4" s="688"/>
      <c r="Q4" s="1163"/>
      <c r="R4" s="1168" t="s">
        <v>1254</v>
      </c>
      <c r="S4" s="1168" t="s">
        <v>1255</v>
      </c>
      <c r="T4" s="1177"/>
      <c r="U4" s="1177"/>
      <c r="V4" s="1168" t="s">
        <v>1256</v>
      </c>
      <c r="W4" s="1168" t="s">
        <v>167</v>
      </c>
      <c r="X4" s="1168" t="s">
        <v>168</v>
      </c>
      <c r="Y4" s="1177"/>
      <c r="Z4" s="1174"/>
      <c r="AA4" s="287"/>
    </row>
    <row r="5" spans="1:52" s="268" customFormat="1" ht="41.25" customHeight="1">
      <c r="A5" s="1129"/>
      <c r="B5" s="1129"/>
      <c r="C5" s="1129"/>
      <c r="D5" s="689"/>
      <c r="E5" s="1164"/>
      <c r="F5" s="1164"/>
      <c r="G5" s="1164"/>
      <c r="H5" s="1171"/>
      <c r="I5" s="1164"/>
      <c r="J5" s="1164"/>
      <c r="K5" s="1164"/>
      <c r="L5" s="1164"/>
      <c r="M5" s="1129"/>
      <c r="N5" s="1129"/>
      <c r="O5" s="1129"/>
      <c r="P5" s="689"/>
      <c r="Q5" s="1164"/>
      <c r="R5" s="1164"/>
      <c r="S5" s="1164"/>
      <c r="T5" s="1171"/>
      <c r="U5" s="1171"/>
      <c r="V5" s="1164"/>
      <c r="W5" s="1164"/>
      <c r="X5" s="1164"/>
      <c r="Y5" s="1171"/>
      <c r="Z5" s="1175"/>
      <c r="AA5" s="287"/>
    </row>
    <row r="6" spans="1:52" s="33" customFormat="1" ht="24.6" hidden="1" customHeight="1">
      <c r="A6" s="1250" t="s">
        <v>192</v>
      </c>
      <c r="B6" s="1250"/>
      <c r="C6" s="1250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50" t="s">
        <v>192</v>
      </c>
      <c r="N6" s="1250"/>
      <c r="O6" s="1250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  <c r="AA6" s="59"/>
    </row>
    <row r="7" spans="1:52" s="33" customFormat="1" ht="24.6" hidden="1" customHeight="1">
      <c r="A7" s="1247" t="s">
        <v>193</v>
      </c>
      <c r="B7" s="1247"/>
      <c r="C7" s="1247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47" t="s">
        <v>193</v>
      </c>
      <c r="N7" s="1247"/>
      <c r="O7" s="1247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  <c r="AA7" s="59"/>
    </row>
    <row r="8" spans="1:52" s="33" customFormat="1" ht="24.6" hidden="1" customHeight="1">
      <c r="A8" s="1247" t="s">
        <v>1214</v>
      </c>
      <c r="B8" s="1247"/>
      <c r="C8" s="1247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47" t="s">
        <v>1214</v>
      </c>
      <c r="N8" s="1247"/>
      <c r="O8" s="1247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  <c r="AA8" s="59"/>
    </row>
    <row r="9" spans="1:52" s="33" customFormat="1" ht="19.5" hidden="1" customHeight="1">
      <c r="A9" s="1247" t="s">
        <v>1215</v>
      </c>
      <c r="B9" s="1247"/>
      <c r="C9" s="1247"/>
      <c r="D9" s="32"/>
      <c r="E9" s="60">
        <v>24819993.317398824</v>
      </c>
      <c r="F9" s="59">
        <v>17844294.803962808</v>
      </c>
      <c r="G9" s="59">
        <v>12882690.680809325</v>
      </c>
      <c r="H9" s="59">
        <v>1125089.9624543304</v>
      </c>
      <c r="I9" s="59">
        <v>190551.19871767145</v>
      </c>
      <c r="J9" s="59">
        <v>3645962.9619814632</v>
      </c>
      <c r="K9" s="59">
        <v>6975698.5134360436</v>
      </c>
      <c r="L9" s="59">
        <v>426892.17300624214</v>
      </c>
      <c r="M9" s="1247" t="s">
        <v>1215</v>
      </c>
      <c r="N9" s="1247"/>
      <c r="O9" s="1247"/>
      <c r="P9" s="32"/>
      <c r="Q9" s="60">
        <v>131103.87391954922</v>
      </c>
      <c r="R9" s="59">
        <v>6548806.3404298052</v>
      </c>
      <c r="S9" s="59">
        <v>6417702.466510267</v>
      </c>
      <c r="T9" s="59">
        <v>5466864.7140928786</v>
      </c>
      <c r="U9" s="59">
        <v>1034012.4360963171</v>
      </c>
      <c r="V9" s="59">
        <v>303980.92521621444</v>
      </c>
      <c r="W9" s="59">
        <v>16098.013782967249</v>
      </c>
      <c r="X9" s="59">
        <v>287882.91143324779</v>
      </c>
      <c r="Y9" s="59"/>
      <c r="Z9" s="59">
        <v>-387155.60889514344</v>
      </c>
      <c r="AA9" s="59"/>
    </row>
    <row r="10" spans="1:52" s="33" customFormat="1" ht="19.5" hidden="1" customHeight="1">
      <c r="A10" s="1247" t="s">
        <v>1216</v>
      </c>
      <c r="B10" s="1247"/>
      <c r="C10" s="1247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47" t="s">
        <v>1216</v>
      </c>
      <c r="N10" s="1247"/>
      <c r="O10" s="1247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  <c r="AA10" s="59"/>
    </row>
    <row r="11" spans="1:52" s="271" customFormat="1" ht="19.5" hidden="1" customHeight="1">
      <c r="A11" s="1228" t="s">
        <v>1217</v>
      </c>
      <c r="B11" s="1228"/>
      <c r="C11" s="1228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228" t="s">
        <v>1217</v>
      </c>
      <c r="N11" s="1228"/>
      <c r="O11" s="1228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  <c r="AA11" s="50"/>
    </row>
    <row r="12" spans="1:52" s="33" customFormat="1" ht="19.5" hidden="1" customHeight="1">
      <c r="A12" s="1247" t="s">
        <v>1218</v>
      </c>
      <c r="B12" s="1247"/>
      <c r="C12" s="1247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47" t="s">
        <v>1218</v>
      </c>
      <c r="N12" s="1247"/>
      <c r="O12" s="1247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  <c r="AA12" s="50"/>
    </row>
    <row r="13" spans="1:52" s="33" customFormat="1" ht="18" hidden="1" customHeight="1">
      <c r="A13" s="1228" t="s">
        <v>1219</v>
      </c>
      <c r="B13" s="1228"/>
      <c r="C13" s="1228"/>
      <c r="D13" s="32"/>
      <c r="E13" s="50">
        <f t="shared" ref="E13:J13" si="0">AF13/12.737</f>
        <v>47259483.913721323</v>
      </c>
      <c r="F13" s="50">
        <f t="shared" si="0"/>
        <v>33684656.768799976</v>
      </c>
      <c r="G13" s="50">
        <f t="shared" si="0"/>
        <v>24484406.996289901</v>
      </c>
      <c r="H13" s="50">
        <f t="shared" si="0"/>
        <v>2807794.2384844734</v>
      </c>
      <c r="I13" s="50">
        <f t="shared" si="0"/>
        <v>350158.01139242103</v>
      </c>
      <c r="J13" s="50">
        <f t="shared" si="0"/>
        <v>6042297.522633181</v>
      </c>
      <c r="K13" s="50">
        <f>AL13/12.737</f>
        <v>13574827.144921239</v>
      </c>
      <c r="L13" s="50">
        <v>512396.6005255112</v>
      </c>
      <c r="M13" s="1228" t="s">
        <v>1219</v>
      </c>
      <c r="N13" s="1228"/>
      <c r="O13" s="1228"/>
      <c r="P13" s="32"/>
      <c r="Q13" s="50">
        <f t="shared" ref="Q13:X13" si="1">AR13/12.737</f>
        <v>190731.49778242438</v>
      </c>
      <c r="R13" s="50">
        <f t="shared" si="1"/>
        <v>13062430.544395834</v>
      </c>
      <c r="S13" s="50">
        <f t="shared" si="1"/>
        <v>12871699.04661341</v>
      </c>
      <c r="T13" s="50">
        <f t="shared" si="1"/>
        <v>7929324.4792687837</v>
      </c>
      <c r="U13" s="50">
        <f t="shared" si="1"/>
        <v>954502.41136458144</v>
      </c>
      <c r="V13" s="50">
        <f t="shared" si="1"/>
        <v>218356.26018903914</v>
      </c>
      <c r="W13" s="50">
        <f t="shared" si="1"/>
        <v>17186.755236599158</v>
      </c>
      <c r="X13" s="50">
        <f t="shared" si="1"/>
        <v>201169.50495243998</v>
      </c>
      <c r="Y13" s="50"/>
      <c r="Z13" s="50">
        <f>AZ13/12.737</f>
        <v>3769515.8957910049</v>
      </c>
      <c r="AA13" s="50"/>
      <c r="AB13" s="1045" t="s">
        <v>1207</v>
      </c>
      <c r="AC13" s="1045"/>
      <c r="AD13" s="1045"/>
      <c r="AE13" s="18"/>
      <c r="AF13" s="50">
        <v>601944046.60906851</v>
      </c>
      <c r="AG13" s="119">
        <v>429041473.26420534</v>
      </c>
      <c r="AH13" s="119">
        <v>311857891.91174448</v>
      </c>
      <c r="AI13" s="288">
        <v>35762875.215576738</v>
      </c>
      <c r="AJ13" s="119">
        <v>4459962.5911052665</v>
      </c>
      <c r="AK13" s="119">
        <v>76960743.545778826</v>
      </c>
      <c r="AL13" s="119">
        <v>172902573.34486184</v>
      </c>
      <c r="AM13" s="119">
        <v>6526395.5008934364</v>
      </c>
      <c r="AN13" s="1045" t="s">
        <v>1207</v>
      </c>
      <c r="AO13" s="1045"/>
      <c r="AP13" s="1045"/>
      <c r="AQ13" s="18"/>
      <c r="AR13" s="50">
        <v>2429347.0872547394</v>
      </c>
      <c r="AS13" s="50">
        <v>166376177.84396973</v>
      </c>
      <c r="AT13" s="50">
        <v>163946830.756715</v>
      </c>
      <c r="AU13" s="50">
        <v>100995805.8924465</v>
      </c>
      <c r="AV13" s="50">
        <v>12157497.213550674</v>
      </c>
      <c r="AW13" s="50">
        <v>2781203.6860277914</v>
      </c>
      <c r="AX13" s="50">
        <v>218907.70144856349</v>
      </c>
      <c r="AY13" s="50">
        <v>2562295.9845792279</v>
      </c>
      <c r="AZ13" s="50">
        <v>48012323.96469003</v>
      </c>
    </row>
    <row r="14" spans="1:52" s="33" customFormat="1" ht="18" hidden="1" customHeight="1">
      <c r="A14" s="1247" t="s">
        <v>1220</v>
      </c>
      <c r="B14" s="1247"/>
      <c r="C14" s="1247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47" t="s">
        <v>1220</v>
      </c>
      <c r="N14" s="1247"/>
      <c r="O14" s="1247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  <c r="AA14" s="50"/>
    </row>
    <row r="15" spans="1:52" s="33" customFormat="1" ht="18" hidden="1" customHeight="1">
      <c r="A15" s="1247" t="s">
        <v>1221</v>
      </c>
      <c r="B15" s="1247"/>
      <c r="C15" s="1247"/>
      <c r="D15" s="32"/>
      <c r="E15" s="60">
        <f>('17'!E15/'1'!$E$16)*1000</f>
        <v>44155190.766599782</v>
      </c>
      <c r="F15" s="59">
        <f>('17'!F15/'1'!$E$16)*1000</f>
        <v>35150760.57344158</v>
      </c>
      <c r="G15" s="59">
        <f>('17'!G15/'1'!$E$16)*1000</f>
        <v>25220554.404049248</v>
      </c>
      <c r="H15" s="59">
        <f>('17'!H15/'1'!$E$16)*1000</f>
        <v>2793894.5958751007</v>
      </c>
      <c r="I15" s="59">
        <f>('17'!I15/'1'!$E$16)*1000</f>
        <v>306626.31201307115</v>
      </c>
      <c r="J15" s="59">
        <f>('17'!J15/'1'!$E$16)*1000</f>
        <v>6829685.2615041435</v>
      </c>
      <c r="K15" s="59">
        <f>('17'!K15/'1'!$E$16)*1000</f>
        <v>9004430.1931582335</v>
      </c>
      <c r="L15" s="59">
        <f>('17'!L15/'1'!$E$16)*1000</f>
        <v>416609.59113136854</v>
      </c>
      <c r="M15" s="1247" t="s">
        <v>1221</v>
      </c>
      <c r="N15" s="1247"/>
      <c r="O15" s="1247"/>
      <c r="P15" s="32"/>
      <c r="Q15" s="59">
        <f>('17'!Q15/'1'!$E$16)*1000</f>
        <v>160089.07022375771</v>
      </c>
      <c r="R15" s="59">
        <f>('17'!R15/'1'!$E$16)*1000</f>
        <v>8587820.6020268314</v>
      </c>
      <c r="S15" s="59">
        <f>('17'!S15/'1'!$E$16)*1000</f>
        <v>8427731.5318030715</v>
      </c>
      <c r="T15" s="59">
        <f>('17'!T15/'1'!$E$16)*1000</f>
        <v>6206733.0816315329</v>
      </c>
      <c r="U15" s="59">
        <f>('17'!U15/'1'!$E$16)*1000</f>
        <v>880763.92955649877</v>
      </c>
      <c r="V15" s="59">
        <f>('17'!V15/'1'!$E$16)*1000</f>
        <v>352645.20162932383</v>
      </c>
      <c r="W15" s="59">
        <f>('17'!W15/'1'!$E$16)*1000</f>
        <v>50505.260158107929</v>
      </c>
      <c r="X15" s="59">
        <f>('17'!X15/'1'!$E$16)*1000</f>
        <v>302139.94147121679</v>
      </c>
      <c r="Y15" s="59"/>
      <c r="Z15" s="59">
        <f>('17'!Z15/'1'!$E$16)*1000</f>
        <v>987589.31898573868</v>
      </c>
      <c r="AA15" s="59"/>
    </row>
    <row r="16" spans="1:52" s="33" customFormat="1" ht="15" hidden="1" customHeight="1">
      <c r="A16" s="1247" t="s">
        <v>1210</v>
      </c>
      <c r="B16" s="1247"/>
      <c r="C16" s="1247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47" t="s">
        <v>1210</v>
      </c>
      <c r="N16" s="1247"/>
      <c r="O16" s="1247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47" t="s">
        <v>1157</v>
      </c>
      <c r="B17" s="1247"/>
      <c r="C17" s="1247"/>
      <c r="D17" s="32"/>
      <c r="E17" s="283">
        <v>42535953.206094816</v>
      </c>
      <c r="F17" s="283">
        <v>32984351.575203873</v>
      </c>
      <c r="G17" s="283">
        <v>23847461.748577144</v>
      </c>
      <c r="H17" s="283">
        <v>1330696.5802223696</v>
      </c>
      <c r="I17" s="283">
        <v>368448.10162745614</v>
      </c>
      <c r="J17" s="283">
        <v>7437745.1447769366</v>
      </c>
      <c r="K17" s="283">
        <v>9551601.6308908071</v>
      </c>
      <c r="L17" s="283">
        <v>393136.82161523093</v>
      </c>
      <c r="M17" s="1247" t="s">
        <v>1157</v>
      </c>
      <c r="N17" s="1247"/>
      <c r="O17" s="1247"/>
      <c r="P17" s="32"/>
      <c r="Q17" s="283">
        <v>160801.54447288672</v>
      </c>
      <c r="R17" s="283">
        <v>9158464.8092755899</v>
      </c>
      <c r="S17" s="283">
        <v>8997663.2648026906</v>
      </c>
      <c r="T17" s="283">
        <v>6698070.0509349806</v>
      </c>
      <c r="U17" s="283">
        <v>399418.84543911496</v>
      </c>
      <c r="V17" s="283">
        <v>166875.6576911516</v>
      </c>
      <c r="W17" s="283">
        <v>40803.719260268968</v>
      </c>
      <c r="X17" s="283">
        <v>126071.93843088293</v>
      </c>
      <c r="Y17" s="283">
        <v>767729.69575696322</v>
      </c>
      <c r="Z17" s="283">
        <v>2501028.4064944121</v>
      </c>
      <c r="AA17" s="59"/>
    </row>
    <row r="18" spans="1:27" s="33" customFormat="1" ht="16.5" hidden="1" customHeight="1">
      <c r="A18" s="1247" t="s">
        <v>1158</v>
      </c>
      <c r="B18" s="1247"/>
      <c r="C18" s="1247"/>
      <c r="D18" s="32"/>
      <c r="E18" s="283">
        <f>'[1]17'!E18/'[1]1'!$E$19*1000</f>
        <v>42829781.066332154</v>
      </c>
      <c r="F18" s="283">
        <f>'[1]17'!F18/'[1]1'!$E$19*1000</f>
        <v>30822729.441170719</v>
      </c>
      <c r="G18" s="283">
        <f>'[1]17'!G18/'[1]1'!$E$19*1000</f>
        <v>23131522.16182119</v>
      </c>
      <c r="H18" s="283">
        <f>'[1]17'!H18/'[1]1'!$E$19*1000</f>
        <v>491797.58857126185</v>
      </c>
      <c r="I18" s="283">
        <f>'[1]17'!I18/'[1]1'!$E$19*1000</f>
        <v>379357.30632263271</v>
      </c>
      <c r="J18" s="283">
        <f>'[1]17'!J18/'[1]1'!$E$19*1000</f>
        <v>6820052.3844556333</v>
      </c>
      <c r="K18" s="283">
        <f>'[1]17'!K18/'[1]1'!$E$19*1000</f>
        <v>12007051.62516146</v>
      </c>
      <c r="L18" s="283">
        <f>'[1]17'!L18/'[1]1'!$E$19*1000</f>
        <v>422378.55025672872</v>
      </c>
      <c r="M18" s="1247" t="s">
        <v>1158</v>
      </c>
      <c r="N18" s="1247"/>
      <c r="O18" s="1247"/>
      <c r="P18" s="32"/>
      <c r="Q18" s="283">
        <f>'[1]17'!Q18/'[1]1'!$E$19*1000</f>
        <v>164009.22569706439</v>
      </c>
      <c r="R18" s="283">
        <f>'[1]17'!R18/'[1]1'!$E$19*1000</f>
        <v>11584673.074904718</v>
      </c>
      <c r="S18" s="283">
        <f>'[1]17'!S18/'[1]1'!$E$19*1000</f>
        <v>11420663.849207671</v>
      </c>
      <c r="T18" s="283">
        <f>'[1]17'!T18/'[1]1'!$E$19*1000</f>
        <v>6540541.8101217076</v>
      </c>
      <c r="U18" s="283">
        <f>'[1]17'!U18/'[1]1'!$E$19*1000</f>
        <v>546047.34631011297</v>
      </c>
      <c r="V18" s="283">
        <f>'[1]17'!V18/'[1]1'!$E$19*1000</f>
        <v>292932.33256116108</v>
      </c>
      <c r="W18" s="283">
        <f>'[1]17'!W18/'[1]1'!$E$19*1000</f>
        <v>58984.401423427909</v>
      </c>
      <c r="X18" s="283">
        <f>'[1]17'!X18/'[1]1'!$E$19*1000</f>
        <v>233947.93113773337</v>
      </c>
      <c r="Y18" s="283">
        <f>'[1]17'!Y18/'[1]1'!$E$19*1000</f>
        <v>903045.21547892829</v>
      </c>
      <c r="Z18" s="283">
        <f>'[1]17'!Z18/'[1]1'!$E$19*1000</f>
        <v>4944187.5756936148</v>
      </c>
      <c r="AA18" s="59"/>
    </row>
    <row r="19" spans="1:27" s="33" customFormat="1" ht="18.75" hidden="1" customHeight="1">
      <c r="A19" s="1247" t="s">
        <v>1235</v>
      </c>
      <c r="B19" s="1247"/>
      <c r="C19" s="1247"/>
      <c r="D19" s="32"/>
      <c r="E19" s="283">
        <v>39879561.30494196</v>
      </c>
      <c r="F19" s="283">
        <v>30763919.153899413</v>
      </c>
      <c r="G19" s="283">
        <v>21944892.469442315</v>
      </c>
      <c r="H19" s="283">
        <v>1847499.4126173984</v>
      </c>
      <c r="I19" s="283">
        <v>349479.779129092</v>
      </c>
      <c r="J19" s="283">
        <v>6622047.4927106174</v>
      </c>
      <c r="K19" s="283">
        <v>9115642.151042521</v>
      </c>
      <c r="L19" s="283">
        <v>455179.01328053768</v>
      </c>
      <c r="M19" s="1247" t="s">
        <v>1235</v>
      </c>
      <c r="N19" s="1247"/>
      <c r="O19" s="1247"/>
      <c r="P19" s="32"/>
      <c r="Q19" s="283">
        <v>166669.67732713802</v>
      </c>
      <c r="R19" s="283">
        <v>8660463.1377619859</v>
      </c>
      <c r="S19" s="283">
        <v>8493793.4604348596</v>
      </c>
      <c r="T19" s="283">
        <v>6259954.0290331859</v>
      </c>
      <c r="U19" s="283">
        <v>441496.79137618473</v>
      </c>
      <c r="V19" s="283">
        <v>225356.77840503046</v>
      </c>
      <c r="W19" s="283">
        <v>71523.054672957034</v>
      </c>
      <c r="X19" s="283">
        <v>153833.72373207353</v>
      </c>
      <c r="Y19" s="283">
        <v>710274.7934427039</v>
      </c>
      <c r="Z19" s="283">
        <v>2277260.6550631449</v>
      </c>
      <c r="AA19" s="59"/>
    </row>
    <row r="20" spans="1:27" s="33" customFormat="1" ht="18" hidden="1" customHeight="1">
      <c r="A20" s="1247" t="s">
        <v>1160</v>
      </c>
      <c r="B20" s="1247"/>
      <c r="C20" s="1247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47" t="s">
        <v>1160</v>
      </c>
      <c r="N20" s="1247"/>
      <c r="O20" s="1247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8" customHeight="1">
      <c r="A21" s="1247" t="s">
        <v>1161</v>
      </c>
      <c r="B21" s="1247"/>
      <c r="C21" s="1247"/>
      <c r="D21" s="32"/>
      <c r="E21" s="283">
        <v>41210969.153543569</v>
      </c>
      <c r="F21" s="283">
        <v>31666531.501319483</v>
      </c>
      <c r="G21" s="283">
        <v>23358123.538604774</v>
      </c>
      <c r="H21" s="283">
        <v>1357875.6190478087</v>
      </c>
      <c r="I21" s="283">
        <v>372284.03011080495</v>
      </c>
      <c r="J21" s="283">
        <v>6578248.3135560788</v>
      </c>
      <c r="K21" s="283">
        <v>9544437.6522240601</v>
      </c>
      <c r="L21" s="283">
        <v>519935.52803058136</v>
      </c>
      <c r="M21" s="1247" t="s">
        <v>1161</v>
      </c>
      <c r="N21" s="1247"/>
      <c r="O21" s="1247"/>
      <c r="P21" s="32"/>
      <c r="Q21" s="283">
        <v>196925.17551325093</v>
      </c>
      <c r="R21" s="283">
        <v>9024502.1241934709</v>
      </c>
      <c r="S21" s="283">
        <v>8827576.9486802239</v>
      </c>
      <c r="T21" s="283">
        <v>6113501.9775059745</v>
      </c>
      <c r="U21" s="283">
        <v>427950.25335864007</v>
      </c>
      <c r="V21" s="283">
        <v>239485.73987594302</v>
      </c>
      <c r="W21" s="283">
        <v>64533.18992866527</v>
      </c>
      <c r="X21" s="283">
        <v>174952.54994727779</v>
      </c>
      <c r="Y21" s="283">
        <v>660674.52366251207</v>
      </c>
      <c r="Z21" s="283">
        <v>2707313.5016021822</v>
      </c>
      <c r="AA21" s="59"/>
    </row>
    <row r="22" spans="1:27" s="33" customFormat="1" ht="18" customHeight="1">
      <c r="A22" s="1247" t="s">
        <v>1162</v>
      </c>
      <c r="B22" s="1247"/>
      <c r="C22" s="1247"/>
      <c r="D22" s="32"/>
      <c r="E22" s="283">
        <v>39613652.357231922</v>
      </c>
      <c r="F22" s="283">
        <v>30750230.476193588</v>
      </c>
      <c r="G22" s="283">
        <v>21585450.285761792</v>
      </c>
      <c r="H22" s="283">
        <v>1660834.9697810169</v>
      </c>
      <c r="I22" s="283">
        <v>627466.3240918559</v>
      </c>
      <c r="J22" s="283">
        <v>6876478.8965589041</v>
      </c>
      <c r="K22" s="283">
        <v>8863421.8810383417</v>
      </c>
      <c r="L22" s="283">
        <v>456448.70822437102</v>
      </c>
      <c r="M22" s="1247" t="s">
        <v>1162</v>
      </c>
      <c r="N22" s="1247"/>
      <c r="O22" s="1247"/>
      <c r="P22" s="32"/>
      <c r="Q22" s="283">
        <v>242883.43099885326</v>
      </c>
      <c r="R22" s="283">
        <v>8406973.1728139557</v>
      </c>
      <c r="S22" s="283">
        <v>8164089.7418151125</v>
      </c>
      <c r="T22" s="283">
        <v>6134118.1102373004</v>
      </c>
      <c r="U22" s="283">
        <v>596327.63230761478</v>
      </c>
      <c r="V22" s="283">
        <v>243605.03655989416</v>
      </c>
      <c r="W22" s="283">
        <v>84299.520289336739</v>
      </c>
      <c r="X22" s="283">
        <v>159305.51627055736</v>
      </c>
      <c r="Y22" s="283">
        <v>792161.25986754021</v>
      </c>
      <c r="Z22" s="283">
        <v>1982200.2225778513</v>
      </c>
      <c r="AA22" s="59"/>
    </row>
    <row r="23" spans="1:27" s="33" customFormat="1" ht="18" customHeight="1">
      <c r="A23" s="1247" t="s">
        <v>1163</v>
      </c>
      <c r="B23" s="1247"/>
      <c r="C23" s="1247"/>
      <c r="D23" s="32"/>
      <c r="E23" s="283">
        <v>36010509.158527561</v>
      </c>
      <c r="F23" s="283">
        <v>26993179.241819691</v>
      </c>
      <c r="G23" s="283">
        <v>21504880.880754568</v>
      </c>
      <c r="H23" s="283">
        <v>636698.84430383367</v>
      </c>
      <c r="I23" s="283">
        <v>164573.44105603496</v>
      </c>
      <c r="J23" s="283">
        <v>4687026.0757051874</v>
      </c>
      <c r="K23" s="283">
        <v>9017329.9167078398</v>
      </c>
      <c r="L23" s="283">
        <v>508630.88640277088</v>
      </c>
      <c r="M23" s="1247" t="s">
        <v>1163</v>
      </c>
      <c r="N23" s="1247"/>
      <c r="O23" s="1247"/>
      <c r="P23" s="32"/>
      <c r="Q23" s="283">
        <v>223046.66529703845</v>
      </c>
      <c r="R23" s="283">
        <v>8508699.0303050708</v>
      </c>
      <c r="S23" s="283">
        <v>8285652.3650080366</v>
      </c>
      <c r="T23" s="283">
        <v>5276409.4781992389</v>
      </c>
      <c r="U23" s="283">
        <v>320618.31819126563</v>
      </c>
      <c r="V23" s="283">
        <v>361152.04668645043</v>
      </c>
      <c r="W23" s="283">
        <v>156526.26969897057</v>
      </c>
      <c r="X23" s="283">
        <v>204625.77698747918</v>
      </c>
      <c r="Y23" s="283">
        <v>484162.78704406839</v>
      </c>
      <c r="Z23" s="283">
        <v>2327472.5219310704</v>
      </c>
      <c r="AA23" s="59"/>
    </row>
    <row r="24" spans="1:27" s="33" customFormat="1" ht="18" customHeight="1">
      <c r="A24" s="1247" t="s">
        <v>1155</v>
      </c>
      <c r="B24" s="1247"/>
      <c r="C24" s="1247"/>
      <c r="D24" s="32"/>
      <c r="E24" s="283">
        <v>35826800.760368414</v>
      </c>
      <c r="F24" s="283">
        <v>27414269.686491061</v>
      </c>
      <c r="G24" s="283">
        <v>18008699.757196669</v>
      </c>
      <c r="H24" s="283">
        <v>2110221.4786554924</v>
      </c>
      <c r="I24" s="283">
        <v>434860.36959828978</v>
      </c>
      <c r="J24" s="283">
        <v>6860488.0810406441</v>
      </c>
      <c r="K24" s="283">
        <v>8412531.073877342</v>
      </c>
      <c r="L24" s="283">
        <v>540063.15447246318</v>
      </c>
      <c r="M24" s="1247" t="s">
        <v>1155</v>
      </c>
      <c r="N24" s="1247"/>
      <c r="O24" s="1247"/>
      <c r="P24" s="32"/>
      <c r="Q24" s="283">
        <v>165373.07037028941</v>
      </c>
      <c r="R24" s="283">
        <v>7872467.9194049016</v>
      </c>
      <c r="S24" s="283">
        <v>7707094.8490345934</v>
      </c>
      <c r="T24" s="283">
        <v>5954001.2618598454</v>
      </c>
      <c r="U24" s="283">
        <v>378086.58404042962</v>
      </c>
      <c r="V24" s="283">
        <v>251523.96538343796</v>
      </c>
      <c r="W24" s="283">
        <v>110361.23180969764</v>
      </c>
      <c r="X24" s="283">
        <v>141162.7335737402</v>
      </c>
      <c r="Y24" s="283">
        <v>617425.72295338777</v>
      </c>
      <c r="Z24" s="283">
        <v>1740908.7607042652</v>
      </c>
      <c r="AA24" s="59"/>
    </row>
    <row r="25" spans="1:27" s="33" customFormat="1" ht="18" customHeight="1">
      <c r="A25" s="1247" t="s">
        <v>1149</v>
      </c>
      <c r="B25" s="1247"/>
      <c r="C25" s="1247"/>
      <c r="D25" s="32"/>
      <c r="E25" s="283">
        <v>38464977.872487344</v>
      </c>
      <c r="F25" s="283">
        <v>28772810.937767182</v>
      </c>
      <c r="G25" s="283">
        <v>20658589.825140685</v>
      </c>
      <c r="H25" s="283">
        <v>889937.46278202429</v>
      </c>
      <c r="I25" s="283">
        <v>379772.95870152791</v>
      </c>
      <c r="J25" s="283">
        <v>6844510.6911429586</v>
      </c>
      <c r="K25" s="283">
        <v>9692166.9347200114</v>
      </c>
      <c r="L25" s="283">
        <v>599465.7553357085</v>
      </c>
      <c r="M25" s="1247" t="s">
        <v>1149</v>
      </c>
      <c r="N25" s="1247"/>
      <c r="O25" s="1247"/>
      <c r="P25" s="32"/>
      <c r="Q25" s="283">
        <v>193777.13231803512</v>
      </c>
      <c r="R25" s="283">
        <v>9092701.1793842986</v>
      </c>
      <c r="S25" s="283">
        <v>8898924.047066262</v>
      </c>
      <c r="T25" s="283">
        <v>6366916.4051820328</v>
      </c>
      <c r="U25" s="283">
        <v>330078.78066208487</v>
      </c>
      <c r="V25" s="283">
        <v>272415.45395346131</v>
      </c>
      <c r="W25" s="283">
        <v>108845.97743069628</v>
      </c>
      <c r="X25" s="283">
        <v>163569.47652276495</v>
      </c>
      <c r="Y25" s="283">
        <v>733950.76668852393</v>
      </c>
      <c r="Z25" s="283">
        <v>2663464.1739572226</v>
      </c>
      <c r="AA25" s="59"/>
    </row>
    <row r="26" spans="1:27" ht="18" customHeight="1">
      <c r="A26" s="1247" t="s">
        <v>57</v>
      </c>
      <c r="B26" s="1247"/>
      <c r="C26" s="1247"/>
      <c r="D26" s="32"/>
      <c r="E26" s="178"/>
      <c r="F26" s="178"/>
      <c r="G26" s="178"/>
      <c r="H26" s="178"/>
      <c r="I26" s="178"/>
      <c r="J26" s="178"/>
      <c r="K26" s="178"/>
      <c r="L26" s="178"/>
      <c r="M26" s="1247" t="s">
        <v>57</v>
      </c>
      <c r="N26" s="1247"/>
      <c r="O26" s="1247"/>
      <c r="P26" s="32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50"/>
    </row>
    <row r="27" spans="1:27" ht="18" customHeight="1">
      <c r="A27" s="34"/>
      <c r="B27" s="34" t="s">
        <v>58</v>
      </c>
      <c r="C27" s="34"/>
      <c r="D27" s="543"/>
      <c r="E27" s="784">
        <v>51760061.924860403</v>
      </c>
      <c r="F27" s="784">
        <v>38684217.335096583</v>
      </c>
      <c r="G27" s="784">
        <v>27943677.065448731</v>
      </c>
      <c r="H27" s="784">
        <v>1123260.5710383542</v>
      </c>
      <c r="I27" s="784">
        <v>510798.48819158069</v>
      </c>
      <c r="J27" s="784">
        <v>9106481.2104179151</v>
      </c>
      <c r="K27" s="784">
        <v>13075844.589763727</v>
      </c>
      <c r="L27" s="784">
        <v>782378.67295499844</v>
      </c>
      <c r="M27" s="34"/>
      <c r="N27" s="34" t="s">
        <v>47</v>
      </c>
      <c r="O27" s="34"/>
      <c r="P27" s="543"/>
      <c r="Q27" s="784">
        <v>254501.78189404376</v>
      </c>
      <c r="R27" s="784">
        <v>12293465.91680873</v>
      </c>
      <c r="S27" s="784">
        <v>12038964.134914674</v>
      </c>
      <c r="T27" s="784">
        <v>8648139.1845449023</v>
      </c>
      <c r="U27" s="784">
        <v>469414.17676445266</v>
      </c>
      <c r="V27" s="784">
        <v>375428.85101421137</v>
      </c>
      <c r="W27" s="784">
        <v>146282.40552023461</v>
      </c>
      <c r="X27" s="784">
        <v>229146.44549397661</v>
      </c>
      <c r="Y27" s="784">
        <v>1048185.7435977416</v>
      </c>
      <c r="Z27" s="784">
        <v>3594167.666188865</v>
      </c>
      <c r="AA27" s="99"/>
    </row>
    <row r="28" spans="1:27" ht="18" customHeight="1">
      <c r="A28" s="34"/>
      <c r="B28" s="34" t="s">
        <v>20</v>
      </c>
      <c r="C28" s="34"/>
      <c r="D28" s="543"/>
      <c r="E28" s="784">
        <v>7607038.9532092633</v>
      </c>
      <c r="F28" s="784">
        <v>5768400.2843167251</v>
      </c>
      <c r="G28" s="784">
        <v>3749875.581780104</v>
      </c>
      <c r="H28" s="784">
        <v>348393.67150792846</v>
      </c>
      <c r="I28" s="784">
        <v>75662.223489709664</v>
      </c>
      <c r="J28" s="784">
        <v>1594468.8075389832</v>
      </c>
      <c r="K28" s="784">
        <v>1838638.668892537</v>
      </c>
      <c r="L28" s="784">
        <v>174924.2016901364</v>
      </c>
      <c r="M28" s="34"/>
      <c r="N28" s="34" t="s">
        <v>20</v>
      </c>
      <c r="O28" s="34"/>
      <c r="P28" s="543"/>
      <c r="Q28" s="784">
        <v>52834.997606479577</v>
      </c>
      <c r="R28" s="784">
        <v>1663714.4672023996</v>
      </c>
      <c r="S28" s="784">
        <v>1610879.469595921</v>
      </c>
      <c r="T28" s="784">
        <v>1072189.9551991904</v>
      </c>
      <c r="U28" s="784">
        <v>6680.8145203969852</v>
      </c>
      <c r="V28" s="784">
        <v>33320.981000463187</v>
      </c>
      <c r="W28" s="784">
        <v>21955.890328410191</v>
      </c>
      <c r="X28" s="784">
        <v>11365.090672053006</v>
      </c>
      <c r="Y28" s="784">
        <v>4610.231076450088</v>
      </c>
      <c r="Z28" s="784">
        <v>503297.94995231996</v>
      </c>
      <c r="AA28" s="99"/>
    </row>
    <row r="29" spans="1:27" ht="17.25" customHeight="1">
      <c r="A29" s="1247" t="s">
        <v>21</v>
      </c>
      <c r="B29" s="1247"/>
      <c r="C29" s="1247"/>
      <c r="D29" s="32"/>
      <c r="E29" s="784"/>
      <c r="F29" s="784"/>
      <c r="G29" s="784"/>
      <c r="H29" s="784"/>
      <c r="I29" s="784"/>
      <c r="J29" s="784"/>
      <c r="K29" s="784"/>
      <c r="L29" s="784"/>
      <c r="M29" s="1247" t="s">
        <v>21</v>
      </c>
      <c r="N29" s="1247"/>
      <c r="O29" s="1247"/>
      <c r="P29" s="32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99"/>
    </row>
    <row r="30" spans="1:27" ht="18" customHeight="1">
      <c r="A30" s="34"/>
      <c r="B30" s="661" t="s">
        <v>71</v>
      </c>
      <c r="C30" s="34"/>
      <c r="D30" s="543"/>
      <c r="E30" s="784">
        <v>147531537.06114864</v>
      </c>
      <c r="F30" s="784">
        <v>110471249.46035907</v>
      </c>
      <c r="G30" s="784">
        <v>82005718.740441978</v>
      </c>
      <c r="H30" s="784">
        <v>2174606.6770634903</v>
      </c>
      <c r="I30" s="784">
        <v>1272104.5550572469</v>
      </c>
      <c r="J30" s="784">
        <v>25018819.487796307</v>
      </c>
      <c r="K30" s="784">
        <v>37060287.600789689</v>
      </c>
      <c r="L30" s="784">
        <v>1880118.97126969</v>
      </c>
      <c r="M30" s="34"/>
      <c r="N30" s="34" t="s">
        <v>71</v>
      </c>
      <c r="O30" s="34"/>
      <c r="P30" s="543"/>
      <c r="Q30" s="784">
        <v>745118.38842037215</v>
      </c>
      <c r="R30" s="784">
        <v>35180168.629519962</v>
      </c>
      <c r="S30" s="784">
        <v>34435050.241099566</v>
      </c>
      <c r="T30" s="784">
        <v>25696271.656207036</v>
      </c>
      <c r="U30" s="784">
        <v>1505829.1589943727</v>
      </c>
      <c r="V30" s="784">
        <v>814915.58556624397</v>
      </c>
      <c r="W30" s="784">
        <v>244635.70341942561</v>
      </c>
      <c r="X30" s="784">
        <v>570279.88214681752</v>
      </c>
      <c r="Y30" s="784">
        <v>3831142.8773139245</v>
      </c>
      <c r="Z30" s="784">
        <v>10249176.717645835</v>
      </c>
      <c r="AA30" s="99"/>
    </row>
    <row r="31" spans="1:27" ht="18" customHeight="1">
      <c r="A31" s="34"/>
      <c r="B31" s="661" t="s">
        <v>72</v>
      </c>
      <c r="C31" s="34"/>
      <c r="D31" s="543"/>
      <c r="E31" s="784">
        <v>42068580.46636188</v>
      </c>
      <c r="F31" s="784">
        <v>33146304.194080405</v>
      </c>
      <c r="G31" s="784">
        <v>22463789.257462155</v>
      </c>
      <c r="H31" s="784">
        <v>3179288.0010948377</v>
      </c>
      <c r="I31" s="784">
        <v>512272.70274557889</v>
      </c>
      <c r="J31" s="784">
        <v>6990954.2327778321</v>
      </c>
      <c r="K31" s="784">
        <v>8922276.2722814828</v>
      </c>
      <c r="L31" s="784">
        <v>611355.17255741439</v>
      </c>
      <c r="M31" s="34"/>
      <c r="N31" s="34" t="s">
        <v>72</v>
      </c>
      <c r="O31" s="34"/>
      <c r="P31" s="543"/>
      <c r="Q31" s="784">
        <v>175806.81345012091</v>
      </c>
      <c r="R31" s="784">
        <v>8310921.0997240702</v>
      </c>
      <c r="S31" s="784">
        <v>8135114.2862739451</v>
      </c>
      <c r="T31" s="784">
        <v>5788213.4558481015</v>
      </c>
      <c r="U31" s="784">
        <v>171110.7998595401</v>
      </c>
      <c r="V31" s="784">
        <v>344843.77351622668</v>
      </c>
      <c r="W31" s="784">
        <v>156941.99456987434</v>
      </c>
      <c r="X31" s="784">
        <v>187901.77894635237</v>
      </c>
      <c r="Y31" s="784">
        <v>76105.900138867029</v>
      </c>
      <c r="Z31" s="784">
        <v>1907052.157188945</v>
      </c>
      <c r="AA31" s="99"/>
    </row>
    <row r="32" spans="1:27" ht="18" customHeight="1">
      <c r="A32" s="34"/>
      <c r="B32" s="661" t="s">
        <v>73</v>
      </c>
      <c r="C32" s="34"/>
      <c r="D32" s="543"/>
      <c r="E32" s="784">
        <v>16685002.507996064</v>
      </c>
      <c r="F32" s="784">
        <v>12050039.987501331</v>
      </c>
      <c r="G32" s="784">
        <v>8416418.9185847081</v>
      </c>
      <c r="H32" s="784">
        <v>396981.244330235</v>
      </c>
      <c r="I32" s="784">
        <v>241869.81607811936</v>
      </c>
      <c r="J32" s="784">
        <v>2994770.0085082874</v>
      </c>
      <c r="K32" s="784">
        <v>4634962.5204947274</v>
      </c>
      <c r="L32" s="784">
        <v>349400.38374631904</v>
      </c>
      <c r="M32" s="34"/>
      <c r="N32" s="34" t="s">
        <v>73</v>
      </c>
      <c r="O32" s="34"/>
      <c r="P32" s="543"/>
      <c r="Q32" s="784">
        <v>90855.784543760921</v>
      </c>
      <c r="R32" s="784">
        <v>4285562.1367484089</v>
      </c>
      <c r="S32" s="784">
        <v>4194706.3522046488</v>
      </c>
      <c r="T32" s="784">
        <v>2589799.6309448504</v>
      </c>
      <c r="U32" s="784">
        <v>46144.309391363015</v>
      </c>
      <c r="V32" s="784">
        <v>171714.69085100619</v>
      </c>
      <c r="W32" s="784">
        <v>90921.200782372209</v>
      </c>
      <c r="X32" s="784">
        <v>80793.490068633968</v>
      </c>
      <c r="Y32" s="784">
        <v>71149.300950244462</v>
      </c>
      <c r="Z32" s="784">
        <v>1458197.0219676751</v>
      </c>
      <c r="AA32" s="99"/>
    </row>
    <row r="33" spans="1:27" ht="18" customHeight="1">
      <c r="A33" s="34"/>
      <c r="B33" s="661" t="s">
        <v>318</v>
      </c>
      <c r="C33" s="34"/>
      <c r="D33" s="543"/>
      <c r="E33" s="784">
        <v>7139326.3779079784</v>
      </c>
      <c r="F33" s="784">
        <v>5414523.3510686355</v>
      </c>
      <c r="G33" s="784">
        <v>3555109.9637053502</v>
      </c>
      <c r="H33" s="784">
        <v>341016.30986363126</v>
      </c>
      <c r="I33" s="784">
        <v>70731.548715079756</v>
      </c>
      <c r="J33" s="784">
        <v>1447665.5287845777</v>
      </c>
      <c r="K33" s="784">
        <v>1724803.0268393424</v>
      </c>
      <c r="L33" s="784">
        <v>136426.98399449376</v>
      </c>
      <c r="M33" s="34"/>
      <c r="N33" s="661" t="s">
        <v>318</v>
      </c>
      <c r="O33" s="34"/>
      <c r="P33" s="543"/>
      <c r="Q33" s="784">
        <v>48886.568287804643</v>
      </c>
      <c r="R33" s="784">
        <v>1588376.0428448492</v>
      </c>
      <c r="S33" s="784">
        <v>1539489.4745570442</v>
      </c>
      <c r="T33" s="784">
        <v>1033511.1498665176</v>
      </c>
      <c r="U33" s="784">
        <v>6268.4388908358069</v>
      </c>
      <c r="V33" s="784">
        <v>44216.885118998289</v>
      </c>
      <c r="W33" s="784">
        <v>32613.200955127475</v>
      </c>
      <c r="X33" s="784">
        <v>11603.684163870812</v>
      </c>
      <c r="Y33" s="784">
        <v>4270.0365957800814</v>
      </c>
      <c r="Z33" s="784">
        <v>459763.03727647214</v>
      </c>
      <c r="AA33" s="99"/>
    </row>
    <row r="34" spans="1:27" ht="13.5" customHeight="1">
      <c r="A34" s="34"/>
      <c r="B34" s="661" t="s">
        <v>317</v>
      </c>
      <c r="C34" s="34"/>
      <c r="D34" s="543"/>
      <c r="E34" s="784">
        <v>139615171.59904534</v>
      </c>
      <c r="F34" s="784">
        <v>104379935.97852029</v>
      </c>
      <c r="G34" s="784">
        <v>70757675.095465392</v>
      </c>
      <c r="H34" s="784">
        <v>2145036.2792362766</v>
      </c>
      <c r="I34" s="784">
        <v>1135594.9021479713</v>
      </c>
      <c r="J34" s="784">
        <v>30341629.701670643</v>
      </c>
      <c r="K34" s="784">
        <v>35235235.620525062</v>
      </c>
      <c r="L34" s="784">
        <v>3121733.2291169451</v>
      </c>
      <c r="M34" s="34"/>
      <c r="N34" s="661" t="s">
        <v>317</v>
      </c>
      <c r="O34" s="34"/>
      <c r="P34" s="543"/>
      <c r="Q34" s="784">
        <v>509874.70883054892</v>
      </c>
      <c r="R34" s="784">
        <v>32113502.391408116</v>
      </c>
      <c r="S34" s="784">
        <v>31603627.682577565</v>
      </c>
      <c r="T34" s="784">
        <v>23183133.94033413</v>
      </c>
      <c r="U34" s="784">
        <v>2398204.0143198092</v>
      </c>
      <c r="V34" s="784">
        <v>1548153.3937947494</v>
      </c>
      <c r="W34" s="784">
        <v>520805.79474940331</v>
      </c>
      <c r="X34" s="784">
        <v>1027347.599045346</v>
      </c>
      <c r="Y34" s="784">
        <v>3894916.5751789976</v>
      </c>
      <c r="Z34" s="784">
        <v>8369052.9093078757</v>
      </c>
      <c r="AA34" s="99">
        <f>Z34/Z33</f>
        <v>18.202970292879943</v>
      </c>
    </row>
    <row r="35" spans="1:27" ht="18" customHeight="1">
      <c r="A35" s="1247" t="s">
        <v>22</v>
      </c>
      <c r="B35" s="1247"/>
      <c r="C35" s="1247"/>
      <c r="D35" s="32"/>
      <c r="E35" s="784"/>
      <c r="F35" s="784"/>
      <c r="G35" s="784"/>
      <c r="H35" s="784"/>
      <c r="I35" s="784"/>
      <c r="J35" s="784"/>
      <c r="K35" s="784"/>
      <c r="L35" s="784"/>
      <c r="M35" s="1247" t="s">
        <v>22</v>
      </c>
      <c r="N35" s="1247"/>
      <c r="O35" s="1247"/>
      <c r="P35" s="32"/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99"/>
    </row>
    <row r="36" spans="1:27" ht="18" customHeight="1">
      <c r="A36" s="1049" t="s">
        <v>59</v>
      </c>
      <c r="B36" s="1049"/>
      <c r="C36" s="35"/>
      <c r="D36" s="32"/>
      <c r="E36" s="784">
        <v>39042231.112919331</v>
      </c>
      <c r="F36" s="784">
        <v>29201692.423985176</v>
      </c>
      <c r="G36" s="784">
        <v>20954336.457863644</v>
      </c>
      <c r="H36" s="784">
        <v>911900.32328082633</v>
      </c>
      <c r="I36" s="784">
        <v>387658.72272926767</v>
      </c>
      <c r="J36" s="784">
        <v>6947796.9201114466</v>
      </c>
      <c r="K36" s="784">
        <v>9840538.68893403</v>
      </c>
      <c r="L36" s="784">
        <v>597735.32586873253</v>
      </c>
      <c r="M36" s="1049" t="s">
        <v>59</v>
      </c>
      <c r="N36" s="1049"/>
      <c r="O36" s="35"/>
      <c r="P36" s="32"/>
      <c r="Q36" s="784">
        <v>197779.41083650186</v>
      </c>
      <c r="R36" s="784">
        <v>9242803.3630652931</v>
      </c>
      <c r="S36" s="784">
        <v>9045023.9522287864</v>
      </c>
      <c r="T36" s="784">
        <v>6470618.1840575626</v>
      </c>
      <c r="U36" s="784">
        <v>337923.30768311152</v>
      </c>
      <c r="V36" s="784">
        <v>278308.91086421051</v>
      </c>
      <c r="W36" s="784">
        <v>111094.90629988887</v>
      </c>
      <c r="X36" s="784">
        <v>167214.00456432154</v>
      </c>
      <c r="Y36" s="784">
        <v>751909.51784027787</v>
      </c>
      <c r="Z36" s="784">
        <v>2710083.0674641975</v>
      </c>
      <c r="AA36" s="99"/>
    </row>
    <row r="37" spans="1:27" ht="18" customHeight="1">
      <c r="A37" s="7"/>
      <c r="B37" s="661" t="s">
        <v>23</v>
      </c>
      <c r="C37" s="36"/>
      <c r="D37" s="32"/>
      <c r="E37" s="784">
        <v>60794679.042264536</v>
      </c>
      <c r="F37" s="784">
        <v>44438367.777865231</v>
      </c>
      <c r="G37" s="784">
        <v>31494644.039428089</v>
      </c>
      <c r="H37" s="784">
        <v>1252554.5106201416</v>
      </c>
      <c r="I37" s="784">
        <v>675341.32819300483</v>
      </c>
      <c r="J37" s="784">
        <v>11015827.899624046</v>
      </c>
      <c r="K37" s="784">
        <v>16356311.264399299</v>
      </c>
      <c r="L37" s="784">
        <v>883720.54538079246</v>
      </c>
      <c r="M37" s="7"/>
      <c r="N37" s="661" t="s">
        <v>23</v>
      </c>
      <c r="O37" s="36"/>
      <c r="P37" s="32"/>
      <c r="Q37" s="784">
        <v>334155.88143894932</v>
      </c>
      <c r="R37" s="784">
        <v>15472590.719018511</v>
      </c>
      <c r="S37" s="784">
        <v>15138434.837579535</v>
      </c>
      <c r="T37" s="784">
        <v>10908539.534314308</v>
      </c>
      <c r="U37" s="784">
        <v>657646.2948607807</v>
      </c>
      <c r="V37" s="784">
        <v>443677.41909723548</v>
      </c>
      <c r="W37" s="784">
        <v>165604.07195694456</v>
      </c>
      <c r="X37" s="784">
        <v>278073.34714029072</v>
      </c>
      <c r="Y37" s="784">
        <v>1179524.2110703266</v>
      </c>
      <c r="Z37" s="784">
        <v>4308095.8003775412</v>
      </c>
      <c r="AA37" s="99"/>
    </row>
    <row r="38" spans="1:27" ht="18" customHeight="1">
      <c r="A38" s="121"/>
      <c r="B38" s="121" t="s">
        <v>1150</v>
      </c>
      <c r="C38" s="542"/>
      <c r="D38" s="543"/>
      <c r="E38" s="784">
        <v>42753474.136830866</v>
      </c>
      <c r="F38" s="784">
        <v>31898463.474759169</v>
      </c>
      <c r="G38" s="784">
        <v>22569701.554033648</v>
      </c>
      <c r="H38" s="784">
        <v>1888798.0508103431</v>
      </c>
      <c r="I38" s="784">
        <v>462380.88821153087</v>
      </c>
      <c r="J38" s="784">
        <v>6977582.9817036455</v>
      </c>
      <c r="K38" s="784">
        <v>10855010.662071688</v>
      </c>
      <c r="L38" s="784">
        <v>693871.87992824218</v>
      </c>
      <c r="M38" s="121"/>
      <c r="N38" s="121" t="s">
        <v>1150</v>
      </c>
      <c r="O38" s="542"/>
      <c r="P38" s="543"/>
      <c r="Q38" s="784">
        <v>186137.46939486667</v>
      </c>
      <c r="R38" s="784">
        <v>10161138.782143449</v>
      </c>
      <c r="S38" s="784">
        <v>9975001.3127485793</v>
      </c>
      <c r="T38" s="784">
        <v>6770898.1782958545</v>
      </c>
      <c r="U38" s="784">
        <v>307766.89060844289</v>
      </c>
      <c r="V38" s="784">
        <v>392589.20404910593</v>
      </c>
      <c r="W38" s="784">
        <v>207500.96493377528</v>
      </c>
      <c r="X38" s="784">
        <v>185088.23911533057</v>
      </c>
      <c r="Y38" s="784">
        <v>339218.39751185261</v>
      </c>
      <c r="Z38" s="784">
        <v>2842965.4373070314</v>
      </c>
      <c r="AA38" s="99"/>
    </row>
    <row r="39" spans="1:27" ht="18" customHeight="1">
      <c r="A39" s="121"/>
      <c r="B39" s="121" t="s">
        <v>1151</v>
      </c>
      <c r="C39" s="542"/>
      <c r="D39" s="543"/>
      <c r="E39" s="784">
        <v>150571226.73147172</v>
      </c>
      <c r="F39" s="784">
        <v>106251053.120318</v>
      </c>
      <c r="G39" s="784">
        <v>74166073.229798317</v>
      </c>
      <c r="H39" s="784">
        <v>425126.80092665908</v>
      </c>
      <c r="I39" s="784">
        <v>2159809.5513658854</v>
      </c>
      <c r="J39" s="784">
        <v>29500043.538227089</v>
      </c>
      <c r="K39" s="784">
        <v>44320173.611153677</v>
      </c>
      <c r="L39" s="784">
        <v>2160785.9219027162</v>
      </c>
      <c r="M39" s="121"/>
      <c r="N39" s="121" t="s">
        <v>1151</v>
      </c>
      <c r="O39" s="542"/>
      <c r="P39" s="543"/>
      <c r="Q39" s="784">
        <v>964801.56138162641</v>
      </c>
      <c r="R39" s="784">
        <v>42159387.689250953</v>
      </c>
      <c r="S39" s="784">
        <v>41194586.12786933</v>
      </c>
      <c r="T39" s="784">
        <v>29751052.837903969</v>
      </c>
      <c r="U39" s="784">
        <v>2000317.6676929111</v>
      </c>
      <c r="V39" s="784">
        <v>942858.62833885825</v>
      </c>
      <c r="W39" s="784">
        <v>197578.8867846377</v>
      </c>
      <c r="X39" s="784">
        <v>745279.74155422056</v>
      </c>
      <c r="Y39" s="784">
        <v>3947704.9645756665</v>
      </c>
      <c r="Z39" s="784">
        <v>12448061.958509235</v>
      </c>
      <c r="AA39" s="99"/>
    </row>
    <row r="40" spans="1:27" ht="18" customHeight="1">
      <c r="A40" s="121"/>
      <c r="B40" s="121" t="s">
        <v>1152</v>
      </c>
      <c r="C40" s="542"/>
      <c r="D40" s="543"/>
      <c r="E40" s="784">
        <v>35810515.048639119</v>
      </c>
      <c r="F40" s="784">
        <v>27559182.485964917</v>
      </c>
      <c r="G40" s="784">
        <v>20716835.819501802</v>
      </c>
      <c r="H40" s="784">
        <v>1316603.3957171412</v>
      </c>
      <c r="I40" s="784">
        <v>230304.08794180281</v>
      </c>
      <c r="J40" s="784">
        <v>5295439.1828041784</v>
      </c>
      <c r="K40" s="784">
        <v>8251332.5626741983</v>
      </c>
      <c r="L40" s="784">
        <v>538149.08729968476</v>
      </c>
      <c r="M40" s="121"/>
      <c r="N40" s="121" t="s">
        <v>1152</v>
      </c>
      <c r="O40" s="542"/>
      <c r="P40" s="543"/>
      <c r="Q40" s="784">
        <v>204151.87682624155</v>
      </c>
      <c r="R40" s="784">
        <v>7713183.4753745208</v>
      </c>
      <c r="S40" s="784">
        <v>7509031.5985482736</v>
      </c>
      <c r="T40" s="784">
        <v>5213782.8969555544</v>
      </c>
      <c r="U40" s="784">
        <v>512616.2799086771</v>
      </c>
      <c r="V40" s="784">
        <v>290080.88331001397</v>
      </c>
      <c r="W40" s="784">
        <v>147926.39832361601</v>
      </c>
      <c r="X40" s="784">
        <v>142154.48498639787</v>
      </c>
      <c r="Y40" s="784">
        <v>504846.99009911617</v>
      </c>
      <c r="Z40" s="784">
        <v>1997398.5284731532</v>
      </c>
      <c r="AA40" s="99"/>
    </row>
    <row r="41" spans="1:27" ht="18" customHeight="1">
      <c r="A41" s="121"/>
      <c r="B41" s="121" t="s">
        <v>1153</v>
      </c>
      <c r="C41" s="542"/>
      <c r="D41" s="543"/>
      <c r="E41" s="784">
        <v>32655222.961116318</v>
      </c>
      <c r="F41" s="784">
        <v>24886387.060740344</v>
      </c>
      <c r="G41" s="784">
        <v>17452748.481000323</v>
      </c>
      <c r="H41" s="784">
        <v>1102158.334604291</v>
      </c>
      <c r="I41" s="784">
        <v>137364.86922245557</v>
      </c>
      <c r="J41" s="784">
        <v>6194115.3759132707</v>
      </c>
      <c r="K41" s="784">
        <v>7768835.900375979</v>
      </c>
      <c r="L41" s="784">
        <v>391817.76856325514</v>
      </c>
      <c r="M41" s="121"/>
      <c r="N41" s="121" t="s">
        <v>1153</v>
      </c>
      <c r="O41" s="542"/>
      <c r="P41" s="543"/>
      <c r="Q41" s="784">
        <v>117135.96915716423</v>
      </c>
      <c r="R41" s="784">
        <v>7377018.1318127224</v>
      </c>
      <c r="S41" s="784">
        <v>7259882.1626555622</v>
      </c>
      <c r="T41" s="784">
        <v>5882941.3445301577</v>
      </c>
      <c r="U41" s="784">
        <v>106621.47469019616</v>
      </c>
      <c r="V41" s="784">
        <v>241569.18506221302</v>
      </c>
      <c r="W41" s="784">
        <v>105153.80569205069</v>
      </c>
      <c r="X41" s="784">
        <v>136415.37937016215</v>
      </c>
      <c r="Y41" s="784">
        <v>564252.78742538253</v>
      </c>
      <c r="Z41" s="784">
        <v>1593002.9457983789</v>
      </c>
      <c r="AA41" s="99"/>
    </row>
    <row r="42" spans="1:27" ht="18" customHeight="1">
      <c r="A42" s="121"/>
      <c r="B42" s="661" t="s">
        <v>25</v>
      </c>
      <c r="C42" s="542"/>
      <c r="D42" s="543"/>
      <c r="E42" s="784">
        <v>28050985.760607239</v>
      </c>
      <c r="F42" s="784">
        <v>21487463.76280674</v>
      </c>
      <c r="G42" s="784">
        <v>16974574.083967771</v>
      </c>
      <c r="H42" s="784">
        <v>768501.05988832307</v>
      </c>
      <c r="I42" s="784">
        <v>177695.37743171412</v>
      </c>
      <c r="J42" s="784">
        <v>3566693.2415189398</v>
      </c>
      <c r="K42" s="784">
        <v>6563521.9978005011</v>
      </c>
      <c r="L42" s="784">
        <v>400780.85777962039</v>
      </c>
      <c r="M42" s="121"/>
      <c r="N42" s="661" t="s">
        <v>25</v>
      </c>
      <c r="O42" s="542"/>
      <c r="P42" s="543"/>
      <c r="Q42" s="784">
        <v>128574.49853799064</v>
      </c>
      <c r="R42" s="784">
        <v>6162741.1400208902</v>
      </c>
      <c r="S42" s="784">
        <v>6034166.6414828934</v>
      </c>
      <c r="T42" s="784">
        <v>4282274.944081177</v>
      </c>
      <c r="U42" s="784">
        <v>172809.59883417364</v>
      </c>
      <c r="V42" s="784">
        <v>199809.1856487887</v>
      </c>
      <c r="W42" s="784">
        <v>112296.04169902658</v>
      </c>
      <c r="X42" s="784">
        <v>87513.143949762016</v>
      </c>
      <c r="Y42" s="784">
        <v>629991.29181574378</v>
      </c>
      <c r="Z42" s="784">
        <v>2009264.2047345017</v>
      </c>
      <c r="AA42" s="99"/>
    </row>
    <row r="43" spans="1:27" ht="18" customHeight="1">
      <c r="A43" s="121"/>
      <c r="B43" s="121" t="s">
        <v>1136</v>
      </c>
      <c r="C43" s="542"/>
      <c r="D43" s="543"/>
      <c r="E43" s="784">
        <v>38677767.41916351</v>
      </c>
      <c r="F43" s="784">
        <v>28603447.742807813</v>
      </c>
      <c r="G43" s="784">
        <v>23773120.271545179</v>
      </c>
      <c r="H43" s="784">
        <v>436176.26433155657</v>
      </c>
      <c r="I43" s="784">
        <v>202560.81903809329</v>
      </c>
      <c r="J43" s="784">
        <v>4191590.3878929946</v>
      </c>
      <c r="K43" s="784">
        <v>10074319.676355697</v>
      </c>
      <c r="L43" s="784">
        <v>427693.66656552034</v>
      </c>
      <c r="M43" s="121"/>
      <c r="N43" s="121" t="s">
        <v>1136</v>
      </c>
      <c r="O43" s="542"/>
      <c r="P43" s="543"/>
      <c r="Q43" s="784">
        <v>171523.5285473495</v>
      </c>
      <c r="R43" s="784">
        <v>9646626.009790184</v>
      </c>
      <c r="S43" s="784">
        <v>9475102.4812428337</v>
      </c>
      <c r="T43" s="784">
        <v>6851705.6933933739</v>
      </c>
      <c r="U43" s="784">
        <v>295559.8182167323</v>
      </c>
      <c r="V43" s="784">
        <v>252857.86658789506</v>
      </c>
      <c r="W43" s="784">
        <v>172273.34251182</v>
      </c>
      <c r="X43" s="784">
        <v>80584.524076075235</v>
      </c>
      <c r="Y43" s="784">
        <v>1273855.0749434251</v>
      </c>
      <c r="Z43" s="784">
        <v>3348834.1779882559</v>
      </c>
      <c r="AA43" s="99"/>
    </row>
    <row r="44" spans="1:27" ht="18" customHeight="1">
      <c r="A44" s="121"/>
      <c r="B44" s="121" t="s">
        <v>1137</v>
      </c>
      <c r="C44" s="542"/>
      <c r="D44" s="543"/>
      <c r="E44" s="784">
        <v>18085584.96217997</v>
      </c>
      <c r="F44" s="784">
        <v>14814358.516610064</v>
      </c>
      <c r="G44" s="784">
        <v>10599150.199044082</v>
      </c>
      <c r="H44" s="784">
        <v>1080142.8992886841</v>
      </c>
      <c r="I44" s="784">
        <v>154377.4906434833</v>
      </c>
      <c r="J44" s="784">
        <v>2980687.9276338164</v>
      </c>
      <c r="K44" s="784">
        <v>3271226.4455699171</v>
      </c>
      <c r="L44" s="784">
        <v>375543.02615945193</v>
      </c>
      <c r="M44" s="121"/>
      <c r="N44" s="121" t="s">
        <v>1137</v>
      </c>
      <c r="O44" s="542"/>
      <c r="P44" s="543"/>
      <c r="Q44" s="784">
        <v>88298.494786438067</v>
      </c>
      <c r="R44" s="784">
        <v>2895683.4194104658</v>
      </c>
      <c r="S44" s="784">
        <v>2807384.9246240263</v>
      </c>
      <c r="T44" s="784">
        <v>1872758.3036331448</v>
      </c>
      <c r="U44" s="784">
        <v>57699.006225248922</v>
      </c>
      <c r="V44" s="784">
        <v>150062.10470067881</v>
      </c>
      <c r="W44" s="784">
        <v>56051.558598531257</v>
      </c>
      <c r="X44" s="784">
        <v>94010.546102147578</v>
      </c>
      <c r="Y44" s="784">
        <v>26199.771050589032</v>
      </c>
      <c r="Z44" s="784">
        <v>753065.28111554438</v>
      </c>
      <c r="AA44" s="99"/>
    </row>
    <row r="45" spans="1:27" ht="18" customHeight="1">
      <c r="A45" s="121"/>
      <c r="B45" s="661" t="s">
        <v>26</v>
      </c>
      <c r="C45" s="542"/>
      <c r="D45" s="543"/>
      <c r="E45" s="784">
        <v>30428651.328781653</v>
      </c>
      <c r="F45" s="784">
        <v>23324788.849382829</v>
      </c>
      <c r="G45" s="784">
        <v>15868410.069535207</v>
      </c>
      <c r="H45" s="784">
        <v>665016.91515986179</v>
      </c>
      <c r="I45" s="784">
        <v>345356.59388765041</v>
      </c>
      <c r="J45" s="784">
        <v>6446005.2708001155</v>
      </c>
      <c r="K45" s="784">
        <v>7103862.4793987833</v>
      </c>
      <c r="L45" s="784">
        <v>528499.46751626884</v>
      </c>
      <c r="M45" s="121"/>
      <c r="N45" s="661" t="s">
        <v>26</v>
      </c>
      <c r="O45" s="542"/>
      <c r="P45" s="543"/>
      <c r="Q45" s="784">
        <v>131000.21179286017</v>
      </c>
      <c r="R45" s="784">
        <v>6575363.0118825091</v>
      </c>
      <c r="S45" s="784">
        <v>6444362.800089648</v>
      </c>
      <c r="T45" s="784">
        <v>4599244.7130584363</v>
      </c>
      <c r="U45" s="784">
        <v>205811.75788289169</v>
      </c>
      <c r="V45" s="784">
        <v>211014.72797962726</v>
      </c>
      <c r="W45" s="784">
        <v>67098.605897281028</v>
      </c>
      <c r="X45" s="784">
        <v>143916.12208234594</v>
      </c>
      <c r="Y45" s="784">
        <v>531313.72707973828</v>
      </c>
      <c r="Z45" s="784">
        <v>1959605.3282484368</v>
      </c>
      <c r="AA45" s="99"/>
    </row>
    <row r="46" spans="1:27" ht="18" customHeight="1">
      <c r="A46" s="121"/>
      <c r="B46" s="121" t="s">
        <v>1138</v>
      </c>
      <c r="C46" s="35"/>
      <c r="D46" s="32"/>
      <c r="E46" s="784">
        <v>27863951.113394886</v>
      </c>
      <c r="F46" s="784">
        <v>21674156.132380042</v>
      </c>
      <c r="G46" s="784">
        <v>15013017.342253385</v>
      </c>
      <c r="H46" s="784">
        <v>726300.96899482037</v>
      </c>
      <c r="I46" s="784">
        <v>179136.62625280546</v>
      </c>
      <c r="J46" s="784">
        <v>5755701.1948790262</v>
      </c>
      <c r="K46" s="784">
        <v>6189794.9810148645</v>
      </c>
      <c r="L46" s="784">
        <v>440690.76327418699</v>
      </c>
      <c r="M46" s="121"/>
      <c r="N46" s="121" t="s">
        <v>1138</v>
      </c>
      <c r="O46" s="35"/>
      <c r="P46" s="32"/>
      <c r="Q46" s="784">
        <v>103770.93779386223</v>
      </c>
      <c r="R46" s="784">
        <v>5749104.2177406736</v>
      </c>
      <c r="S46" s="784">
        <v>5645333.2799468134</v>
      </c>
      <c r="T46" s="784">
        <v>4095955.0526095782</v>
      </c>
      <c r="U46" s="784">
        <v>204493.93112936965</v>
      </c>
      <c r="V46" s="784">
        <v>180131.65647092374</v>
      </c>
      <c r="W46" s="784">
        <v>69713.815345198018</v>
      </c>
      <c r="X46" s="784">
        <v>110417.8411257257</v>
      </c>
      <c r="Y46" s="784">
        <v>181881.70316041118</v>
      </c>
      <c r="Z46" s="784">
        <v>1346634.3428973535</v>
      </c>
      <c r="AA46" s="99"/>
    </row>
    <row r="47" spans="1:27" ht="18" customHeight="1">
      <c r="A47" s="121"/>
      <c r="B47" s="121" t="s">
        <v>1139</v>
      </c>
      <c r="C47" s="35"/>
      <c r="D47" s="32"/>
      <c r="E47" s="784">
        <v>41778517.716410406</v>
      </c>
      <c r="F47" s="784">
        <v>32458079.210914291</v>
      </c>
      <c r="G47" s="784">
        <v>21358660.946039669</v>
      </c>
      <c r="H47" s="784">
        <v>838109.57926514978</v>
      </c>
      <c r="I47" s="784">
        <v>566934.20446582546</v>
      </c>
      <c r="J47" s="784">
        <v>9694374.481143659</v>
      </c>
      <c r="K47" s="784">
        <v>9320438.5054961219</v>
      </c>
      <c r="L47" s="784">
        <v>757513.5692814145</v>
      </c>
      <c r="M47" s="121"/>
      <c r="N47" s="121" t="s">
        <v>1139</v>
      </c>
      <c r="O47" s="35"/>
      <c r="P47" s="32"/>
      <c r="Q47" s="784">
        <v>191237.5530501875</v>
      </c>
      <c r="R47" s="784">
        <v>8562924.9362147078</v>
      </c>
      <c r="S47" s="784">
        <v>8371687.3831645194</v>
      </c>
      <c r="T47" s="784">
        <v>6657132.5439077057</v>
      </c>
      <c r="U47" s="784">
        <v>304939.370742723</v>
      </c>
      <c r="V47" s="784">
        <v>296028.85607945011</v>
      </c>
      <c r="W47" s="784">
        <v>81576.853321478717</v>
      </c>
      <c r="X47" s="784">
        <v>214452.00275797103</v>
      </c>
      <c r="Y47" s="784">
        <v>1163907.6887156689</v>
      </c>
      <c r="Z47" s="784">
        <v>2277494.3011503136</v>
      </c>
      <c r="AA47" s="99"/>
    </row>
    <row r="48" spans="1:27" ht="18" customHeight="1">
      <c r="A48" s="121"/>
      <c r="B48" s="121" t="s">
        <v>1140</v>
      </c>
      <c r="C48" s="35"/>
      <c r="D48" s="32"/>
      <c r="E48" s="784">
        <v>19253153.204371728</v>
      </c>
      <c r="F48" s="784">
        <v>13979207.790505921</v>
      </c>
      <c r="G48" s="784">
        <v>10133767.620213214</v>
      </c>
      <c r="H48" s="784">
        <v>408907.6945524686</v>
      </c>
      <c r="I48" s="784">
        <v>226302.19911555192</v>
      </c>
      <c r="J48" s="784">
        <v>3210230.2766246889</v>
      </c>
      <c r="K48" s="784">
        <v>5273945.4138658186</v>
      </c>
      <c r="L48" s="784">
        <v>333775.25010803225</v>
      </c>
      <c r="M48" s="121"/>
      <c r="N48" s="121" t="s">
        <v>1140</v>
      </c>
      <c r="O48" s="35"/>
      <c r="P48" s="32"/>
      <c r="Q48" s="784">
        <v>83309.104207613142</v>
      </c>
      <c r="R48" s="784">
        <v>4940170.1637577852</v>
      </c>
      <c r="S48" s="784">
        <v>4856861.0595501708</v>
      </c>
      <c r="T48" s="784">
        <v>2605634.0446870881</v>
      </c>
      <c r="U48" s="784">
        <v>90216.546689340641</v>
      </c>
      <c r="V48" s="784">
        <v>137267.72438420734</v>
      </c>
      <c r="W48" s="784">
        <v>47819.169180810946</v>
      </c>
      <c r="X48" s="784">
        <v>89448.555203396361</v>
      </c>
      <c r="Y48" s="784">
        <v>84646.969482829649</v>
      </c>
      <c r="Z48" s="784">
        <v>2108389.7132723648</v>
      </c>
      <c r="AA48" s="99"/>
    </row>
    <row r="49" spans="1:27" ht="18" customHeight="1">
      <c r="A49" s="121"/>
      <c r="B49" s="661" t="s">
        <v>28</v>
      </c>
      <c r="C49" s="35"/>
      <c r="D49" s="32"/>
      <c r="E49" s="784">
        <v>18266762.513717759</v>
      </c>
      <c r="F49" s="784">
        <v>13730908.799628317</v>
      </c>
      <c r="G49" s="784">
        <v>8454612.271201551</v>
      </c>
      <c r="H49" s="784">
        <v>1133538.3456157066</v>
      </c>
      <c r="I49" s="784">
        <v>49432.890689482687</v>
      </c>
      <c r="J49" s="784">
        <v>4093325.2921215785</v>
      </c>
      <c r="K49" s="784">
        <v>4535853.7140894411</v>
      </c>
      <c r="L49" s="784">
        <v>364567.5665031494</v>
      </c>
      <c r="M49" s="121"/>
      <c r="N49" s="661" t="s">
        <v>28</v>
      </c>
      <c r="O49" s="35"/>
      <c r="P49" s="32"/>
      <c r="Q49" s="784">
        <v>152062.79101099036</v>
      </c>
      <c r="R49" s="784">
        <v>4171286.1475862898</v>
      </c>
      <c r="S49" s="784">
        <v>4019223.3565752995</v>
      </c>
      <c r="T49" s="784">
        <v>2635216.6882966696</v>
      </c>
      <c r="U49" s="784">
        <v>90266.452292359187</v>
      </c>
      <c r="V49" s="784">
        <v>100759.01411679188</v>
      </c>
      <c r="W49" s="784">
        <v>26080.144837339434</v>
      </c>
      <c r="X49" s="784">
        <v>74678.869279452454</v>
      </c>
      <c r="Y49" s="784">
        <v>92240.486980078509</v>
      </c>
      <c r="Z49" s="784">
        <v>1285221.6888495581</v>
      </c>
      <c r="AA49" s="99"/>
    </row>
    <row r="50" spans="1:27" ht="18" customHeight="1">
      <c r="A50" s="1049" t="s">
        <v>29</v>
      </c>
      <c r="B50" s="1049"/>
      <c r="C50" s="35"/>
      <c r="D50" s="32"/>
      <c r="E50" s="784">
        <v>15074614.663615244</v>
      </c>
      <c r="F50" s="784">
        <v>11394487.121530009</v>
      </c>
      <c r="G50" s="784">
        <v>8674904.5503488351</v>
      </c>
      <c r="H50" s="785">
        <v>0</v>
      </c>
      <c r="I50" s="784">
        <v>60240.954601820806</v>
      </c>
      <c r="J50" s="784">
        <v>2659341.6165793524</v>
      </c>
      <c r="K50" s="784">
        <v>3680127.5420852373</v>
      </c>
      <c r="L50" s="784">
        <v>669582.94291463774</v>
      </c>
      <c r="M50" s="1049" t="s">
        <v>29</v>
      </c>
      <c r="N50" s="1049"/>
      <c r="O50" s="35"/>
      <c r="P50" s="32"/>
      <c r="Q50" s="784">
        <v>31604.377532037131</v>
      </c>
      <c r="R50" s="784">
        <v>3010544.5991705996</v>
      </c>
      <c r="S50" s="784">
        <v>2978940.2216385636</v>
      </c>
      <c r="T50" s="784">
        <v>2164909.2038201746</v>
      </c>
      <c r="U50" s="784">
        <v>12217.704496789536</v>
      </c>
      <c r="V50" s="784">
        <v>33611.947895887432</v>
      </c>
      <c r="W50" s="784">
        <v>17719.138468365421</v>
      </c>
      <c r="X50" s="784">
        <v>15892.809427522012</v>
      </c>
      <c r="Y50" s="784">
        <v>6260.2440629562407</v>
      </c>
      <c r="Z50" s="784">
        <v>774461.60948866722</v>
      </c>
      <c r="AA50" s="99"/>
    </row>
    <row r="51" spans="1:27" ht="18" customHeight="1">
      <c r="A51" s="1206" t="s">
        <v>152</v>
      </c>
      <c r="B51" s="1206"/>
      <c r="C51" s="1206"/>
      <c r="D51" s="543"/>
      <c r="E51" s="784"/>
      <c r="F51" s="784"/>
      <c r="G51" s="784"/>
      <c r="H51" s="784"/>
      <c r="I51" s="784"/>
      <c r="J51" s="784"/>
      <c r="K51" s="784"/>
      <c r="L51" s="784"/>
      <c r="M51" s="1206" t="s">
        <v>152</v>
      </c>
      <c r="N51" s="1206"/>
      <c r="O51" s="1206"/>
      <c r="P51" s="543"/>
      <c r="Q51" s="784"/>
      <c r="R51" s="784"/>
      <c r="S51" s="784"/>
      <c r="T51" s="784"/>
      <c r="U51" s="784"/>
      <c r="V51" s="784"/>
      <c r="W51" s="784"/>
      <c r="X51" s="784"/>
      <c r="Y51" s="784"/>
      <c r="Z51" s="784"/>
      <c r="AA51" s="99"/>
    </row>
    <row r="52" spans="1:27" ht="18" customHeight="1">
      <c r="A52" s="1203" t="s">
        <v>30</v>
      </c>
      <c r="B52" s="1203" t="s">
        <v>30</v>
      </c>
      <c r="C52" s="647"/>
      <c r="D52" s="543"/>
      <c r="E52" s="784">
        <v>58098229.546196535</v>
      </c>
      <c r="F52" s="784">
        <v>44677569.843973741</v>
      </c>
      <c r="G52" s="784">
        <v>32702715.635093179</v>
      </c>
      <c r="H52" s="784">
        <v>808215.19745982101</v>
      </c>
      <c r="I52" s="784">
        <v>686802.22907436278</v>
      </c>
      <c r="J52" s="784">
        <v>10479836.7823464</v>
      </c>
      <c r="K52" s="784">
        <v>13420659.702222796</v>
      </c>
      <c r="L52" s="784">
        <v>991380.36663731735</v>
      </c>
      <c r="M52" s="1203" t="s">
        <v>30</v>
      </c>
      <c r="N52" s="1203" t="s">
        <v>30</v>
      </c>
      <c r="O52" s="647"/>
      <c r="P52" s="543"/>
      <c r="Q52" s="784">
        <v>265489.9113376218</v>
      </c>
      <c r="R52" s="784">
        <v>12429279.335585477</v>
      </c>
      <c r="S52" s="784">
        <v>12163789.42424787</v>
      </c>
      <c r="T52" s="784">
        <v>8855631.4069757462</v>
      </c>
      <c r="U52" s="784">
        <v>521111.01259101048</v>
      </c>
      <c r="V52" s="784">
        <v>381585.71132912714</v>
      </c>
      <c r="W52" s="784">
        <v>146832.72519448848</v>
      </c>
      <c r="X52" s="784">
        <v>234752.98613463875</v>
      </c>
      <c r="Y52" s="784">
        <v>617190.39619345439</v>
      </c>
      <c r="Z52" s="784">
        <v>3022651.6895454293</v>
      </c>
      <c r="AA52" s="99"/>
    </row>
    <row r="53" spans="1:27" ht="18" customHeight="1">
      <c r="A53" s="674"/>
      <c r="B53" s="674" t="s">
        <v>31</v>
      </c>
      <c r="C53" s="661"/>
      <c r="D53" s="543"/>
      <c r="E53" s="784">
        <v>37209270.639126152</v>
      </c>
      <c r="F53" s="784">
        <v>28625220.24665321</v>
      </c>
      <c r="G53" s="784">
        <v>20432916.161158144</v>
      </c>
      <c r="H53" s="784">
        <v>426772.05458576331</v>
      </c>
      <c r="I53" s="784">
        <v>558889.66974405828</v>
      </c>
      <c r="J53" s="784">
        <v>7206642.3611652683</v>
      </c>
      <c r="K53" s="784">
        <v>8584050.3924729452</v>
      </c>
      <c r="L53" s="784">
        <v>796579.62681018957</v>
      </c>
      <c r="M53" s="674"/>
      <c r="N53" s="674" t="s">
        <v>31</v>
      </c>
      <c r="O53" s="661"/>
      <c r="P53" s="543"/>
      <c r="Q53" s="784">
        <v>164897.70894995975</v>
      </c>
      <c r="R53" s="784">
        <v>7787470.7656627567</v>
      </c>
      <c r="S53" s="784">
        <v>7622573.0567127913</v>
      </c>
      <c r="T53" s="784">
        <v>5732890.2653961759</v>
      </c>
      <c r="U53" s="784">
        <v>255586.40962553647</v>
      </c>
      <c r="V53" s="784">
        <v>309077.98167225008</v>
      </c>
      <c r="W53" s="784">
        <v>154863.04791354627</v>
      </c>
      <c r="X53" s="784">
        <v>154214.93375870417</v>
      </c>
      <c r="Y53" s="784">
        <v>235305.78607408088</v>
      </c>
      <c r="Z53" s="784">
        <v>1560324.1860929166</v>
      </c>
      <c r="AA53" s="99"/>
    </row>
    <row r="54" spans="1:27" ht="18" customHeight="1">
      <c r="A54" s="674"/>
      <c r="B54" s="674" t="s">
        <v>32</v>
      </c>
      <c r="C54" s="661"/>
      <c r="D54" s="543"/>
      <c r="E54" s="784">
        <v>78202422.806908369</v>
      </c>
      <c r="F54" s="784">
        <v>60124081.599237189</v>
      </c>
      <c r="G54" s="784">
        <v>42349882.823218502</v>
      </c>
      <c r="H54" s="784">
        <v>1653272.5656408258</v>
      </c>
      <c r="I54" s="784">
        <v>730462.79651063983</v>
      </c>
      <c r="J54" s="784">
        <v>15390463.4138672</v>
      </c>
      <c r="K54" s="784">
        <v>18078341.20767118</v>
      </c>
      <c r="L54" s="784">
        <v>1423890.579641103</v>
      </c>
      <c r="M54" s="674"/>
      <c r="N54" s="674" t="s">
        <v>32</v>
      </c>
      <c r="O54" s="661"/>
      <c r="P54" s="543"/>
      <c r="Q54" s="784">
        <v>369142.5941589119</v>
      </c>
      <c r="R54" s="784">
        <v>16654450.628030086</v>
      </c>
      <c r="S54" s="784">
        <v>16285308.033871168</v>
      </c>
      <c r="T54" s="784">
        <v>12287487.557396224</v>
      </c>
      <c r="U54" s="784">
        <v>983907.24845042627</v>
      </c>
      <c r="V54" s="784">
        <v>482355.86130042997</v>
      </c>
      <c r="W54" s="784">
        <v>114307.18063245986</v>
      </c>
      <c r="X54" s="784">
        <v>368048.68066797021</v>
      </c>
      <c r="Y54" s="784">
        <v>995610.58395340759</v>
      </c>
      <c r="Z54" s="784">
        <v>3527167.9506775038</v>
      </c>
      <c r="AA54" s="99"/>
    </row>
    <row r="55" spans="1:27" ht="18" customHeight="1">
      <c r="A55" s="674"/>
      <c r="B55" s="674" t="s">
        <v>33</v>
      </c>
      <c r="C55" s="661"/>
      <c r="D55" s="543"/>
      <c r="E55" s="784">
        <v>154921854.42632249</v>
      </c>
      <c r="F55" s="784">
        <v>119087813.32754</v>
      </c>
      <c r="G55" s="784">
        <v>93520682.829059675</v>
      </c>
      <c r="H55" s="784">
        <v>1703916.0642612355</v>
      </c>
      <c r="I55" s="784">
        <v>1424703.6235106224</v>
      </c>
      <c r="J55" s="784">
        <v>22438510.810708396</v>
      </c>
      <c r="K55" s="784">
        <v>35834041.098782562</v>
      </c>
      <c r="L55" s="784">
        <v>1447085.6406721005</v>
      </c>
      <c r="M55" s="674"/>
      <c r="N55" s="674" t="s">
        <v>33</v>
      </c>
      <c r="O55" s="661"/>
      <c r="P55" s="543"/>
      <c r="Q55" s="784">
        <v>719267.01472824416</v>
      </c>
      <c r="R55" s="784">
        <v>34386955.458110467</v>
      </c>
      <c r="S55" s="784">
        <v>33667688.443382204</v>
      </c>
      <c r="T55" s="784">
        <v>22551703.439687748</v>
      </c>
      <c r="U55" s="784">
        <v>1373590.51121208</v>
      </c>
      <c r="V55" s="784">
        <v>661113.80582727352</v>
      </c>
      <c r="W55" s="784">
        <v>154870.44378274513</v>
      </c>
      <c r="X55" s="784">
        <v>506243.36204452818</v>
      </c>
      <c r="Y55" s="784">
        <v>2367423.2714468641</v>
      </c>
      <c r="Z55" s="784">
        <v>11448703.958101986</v>
      </c>
      <c r="AA55" s="99"/>
    </row>
    <row r="56" spans="1:27" ht="18" customHeight="1" thickBot="1">
      <c r="A56" s="1207" t="s">
        <v>34</v>
      </c>
      <c r="B56" s="1207"/>
      <c r="C56" s="662"/>
      <c r="D56" s="606"/>
      <c r="E56" s="623">
        <v>27957160.16338215</v>
      </c>
      <c r="F56" s="623">
        <v>20260501.816936351</v>
      </c>
      <c r="G56" s="623">
        <v>14212511.479087615</v>
      </c>
      <c r="H56" s="623">
        <v>933675.64130956738</v>
      </c>
      <c r="I56" s="623">
        <v>215449.30727309597</v>
      </c>
      <c r="J56" s="623">
        <v>4898865.3892660663</v>
      </c>
      <c r="K56" s="623">
        <v>7696658.3464458194</v>
      </c>
      <c r="L56" s="623">
        <v>389711.0309765921</v>
      </c>
      <c r="M56" s="1207" t="s">
        <v>34</v>
      </c>
      <c r="N56" s="1207"/>
      <c r="O56" s="662"/>
      <c r="P56" s="606"/>
      <c r="Q56" s="623">
        <v>155396.08256252267</v>
      </c>
      <c r="R56" s="623">
        <v>7306947.3154692249</v>
      </c>
      <c r="S56" s="623">
        <v>7151551.2329067057</v>
      </c>
      <c r="T56" s="623">
        <v>5034943.2810468152</v>
      </c>
      <c r="U56" s="623">
        <v>227837.34337838617</v>
      </c>
      <c r="V56" s="623">
        <v>213986.96829941604</v>
      </c>
      <c r="W56" s="623">
        <v>88515.273811275692</v>
      </c>
      <c r="X56" s="623">
        <v>125471.69448814023</v>
      </c>
      <c r="Y56" s="623">
        <v>796441.52008994285</v>
      </c>
      <c r="Z56" s="623">
        <v>2471225.160272025</v>
      </c>
      <c r="AA56" s="540"/>
    </row>
    <row r="57" spans="1:27" s="104" customFormat="1">
      <c r="B57" s="14"/>
      <c r="C57" s="14"/>
      <c r="D57" s="15"/>
      <c r="H57" s="108"/>
    </row>
    <row r="58" spans="1:27" ht="26.1" customHeight="1"/>
    <row r="59" spans="1:27" ht="26.1" customHeight="1"/>
    <row r="60" spans="1:27" ht="26.1" customHeight="1"/>
    <row r="61" spans="1:27" ht="26.1" customHeight="1"/>
    <row r="62" spans="1:27" ht="26.1" customHeight="1"/>
    <row r="63" spans="1:27" ht="26.1" customHeight="1"/>
    <row r="64" spans="1:27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80">
    <mergeCell ref="A52:B52"/>
    <mergeCell ref="A56:B56"/>
    <mergeCell ref="A51:C51"/>
    <mergeCell ref="M51:O51"/>
    <mergeCell ref="M26:O26"/>
    <mergeCell ref="M52:N52"/>
    <mergeCell ref="M36:N36"/>
    <mergeCell ref="M50:N50"/>
    <mergeCell ref="A50:B50"/>
    <mergeCell ref="A36:B36"/>
    <mergeCell ref="A35:C35"/>
    <mergeCell ref="A29:C29"/>
    <mergeCell ref="E3:E5"/>
    <mergeCell ref="F4:F5"/>
    <mergeCell ref="A8:C8"/>
    <mergeCell ref="A6:C6"/>
    <mergeCell ref="A9:C9"/>
    <mergeCell ref="A3:C5"/>
    <mergeCell ref="A7:C7"/>
    <mergeCell ref="T3:T5"/>
    <mergeCell ref="Z3:Z5"/>
    <mergeCell ref="W4:W5"/>
    <mergeCell ref="X4:X5"/>
    <mergeCell ref="U3:U5"/>
    <mergeCell ref="V4:V5"/>
    <mergeCell ref="Y3:Y5"/>
    <mergeCell ref="Q1:S1"/>
    <mergeCell ref="J4:J5"/>
    <mergeCell ref="Q3:Q5"/>
    <mergeCell ref="R4:R5"/>
    <mergeCell ref="M3:O5"/>
    <mergeCell ref="H1:J1"/>
    <mergeCell ref="H4:H5"/>
    <mergeCell ref="I4:I5"/>
    <mergeCell ref="L3:L5"/>
    <mergeCell ref="K3:K5"/>
    <mergeCell ref="S4:S5"/>
    <mergeCell ref="A17:C17"/>
    <mergeCell ref="A19:C19"/>
    <mergeCell ref="A26:C26"/>
    <mergeCell ref="A25:C25"/>
    <mergeCell ref="M23:O23"/>
    <mergeCell ref="M25:O25"/>
    <mergeCell ref="A20:C20"/>
    <mergeCell ref="M20:O20"/>
    <mergeCell ref="M18:O18"/>
    <mergeCell ref="A22:C22"/>
    <mergeCell ref="A24:C24"/>
    <mergeCell ref="G4:G5"/>
    <mergeCell ref="M14:O14"/>
    <mergeCell ref="M56:N56"/>
    <mergeCell ref="M16:O16"/>
    <mergeCell ref="M12:O12"/>
    <mergeCell ref="M15:O15"/>
    <mergeCell ref="M7:O7"/>
    <mergeCell ref="M9:O9"/>
    <mergeCell ref="M10:O10"/>
    <mergeCell ref="M6:O6"/>
    <mergeCell ref="M8:O8"/>
    <mergeCell ref="M21:O21"/>
    <mergeCell ref="M29:O29"/>
    <mergeCell ref="M35:O35"/>
    <mergeCell ref="M22:O22"/>
    <mergeCell ref="M24:O24"/>
    <mergeCell ref="A10:C10"/>
    <mergeCell ref="A11:C11"/>
    <mergeCell ref="A12:C12"/>
    <mergeCell ref="A23:C23"/>
    <mergeCell ref="AN13:AP13"/>
    <mergeCell ref="AB13:AD13"/>
    <mergeCell ref="M13:O13"/>
    <mergeCell ref="M11:O11"/>
    <mergeCell ref="A21:C21"/>
    <mergeCell ref="M19:O19"/>
    <mergeCell ref="A13:C13"/>
    <mergeCell ref="A15:C15"/>
    <mergeCell ref="A14:C14"/>
    <mergeCell ref="A16:C16"/>
    <mergeCell ref="M17:O17"/>
    <mergeCell ref="A18:C1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3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A66"/>
  <sheetViews>
    <sheetView view="pageBreakPreview" topLeftCell="O2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2.140625" style="531" customWidth="1"/>
    <col min="8" max="12" width="18.28515625" style="531" customWidth="1"/>
    <col min="13" max="13" width="2.28515625" style="37" customWidth="1"/>
    <col min="14" max="14" width="15.7109375" style="37" customWidth="1"/>
    <col min="15" max="15" width="2.28515625" style="37" customWidth="1"/>
    <col min="16" max="16" width="1.7109375" style="38" customWidth="1"/>
    <col min="17" max="19" width="22.140625" style="531" customWidth="1"/>
    <col min="20" max="23" width="15.28515625" style="531" customWidth="1"/>
    <col min="24" max="24" width="13.28515625" style="531" customWidth="1"/>
    <col min="25" max="25" width="14.28515625" style="531" customWidth="1"/>
    <col min="26" max="26" width="15.28515625" style="531" customWidth="1"/>
    <col min="27" max="16384" width="9.140625" style="531"/>
  </cols>
  <sheetData>
    <row r="1" spans="1:27" s="24" customFormat="1" ht="35.1" customHeight="1">
      <c r="A1" s="263"/>
      <c r="B1" s="263"/>
      <c r="C1" s="263"/>
      <c r="D1" s="263"/>
      <c r="E1" s="263"/>
      <c r="F1" s="263"/>
      <c r="G1" s="679" t="s">
        <v>338</v>
      </c>
      <c r="H1" s="1255" t="s">
        <v>257</v>
      </c>
      <c r="I1" s="1255"/>
      <c r="J1" s="1255"/>
      <c r="K1" s="263"/>
      <c r="L1" s="263"/>
      <c r="M1" s="289"/>
      <c r="N1" s="289"/>
      <c r="O1" s="289"/>
      <c r="P1" s="289"/>
      <c r="Q1" s="289"/>
      <c r="R1" s="289"/>
      <c r="S1" s="679" t="s">
        <v>338</v>
      </c>
      <c r="T1" s="1255" t="s">
        <v>258</v>
      </c>
      <c r="U1" s="1255"/>
      <c r="V1" s="1255"/>
      <c r="W1" s="1255"/>
      <c r="X1" s="1255"/>
      <c r="Y1" s="669"/>
      <c r="Z1" s="669"/>
    </row>
    <row r="2" spans="1:27" ht="12.95" customHeight="1" thickBot="1">
      <c r="A2" s="608"/>
      <c r="B2" s="266"/>
      <c r="C2" s="266"/>
      <c r="D2" s="281"/>
      <c r="E2" s="608"/>
      <c r="F2" s="608"/>
      <c r="G2" s="608"/>
      <c r="H2" s="800"/>
      <c r="I2" s="608"/>
      <c r="J2" s="608"/>
      <c r="L2" s="28" t="s">
        <v>60</v>
      </c>
      <c r="M2" s="608"/>
      <c r="N2" s="266"/>
      <c r="O2" s="266"/>
      <c r="P2" s="281"/>
      <c r="Q2" s="608"/>
      <c r="R2" s="608"/>
      <c r="S2" s="608"/>
      <c r="T2" s="608"/>
      <c r="U2" s="608"/>
      <c r="V2" s="608"/>
      <c r="W2" s="608"/>
      <c r="X2" s="608"/>
      <c r="Y2" s="608"/>
      <c r="Z2" s="28" t="s">
        <v>60</v>
      </c>
    </row>
    <row r="3" spans="1:27" s="268" customFormat="1" ht="15" customHeight="1">
      <c r="A3" s="1127" t="s">
        <v>1</v>
      </c>
      <c r="B3" s="1127"/>
      <c r="C3" s="1127"/>
      <c r="D3" s="688"/>
      <c r="E3" s="1162" t="s">
        <v>1247</v>
      </c>
      <c r="F3" s="183" t="s">
        <v>161</v>
      </c>
      <c r="G3" s="183"/>
      <c r="H3" s="183"/>
      <c r="I3" s="183"/>
      <c r="J3" s="183"/>
      <c r="K3" s="1162" t="s">
        <v>1248</v>
      </c>
      <c r="L3" s="1162" t="s">
        <v>1249</v>
      </c>
      <c r="M3" s="1127" t="s">
        <v>1</v>
      </c>
      <c r="N3" s="1127"/>
      <c r="O3" s="1127"/>
      <c r="P3" s="688"/>
      <c r="Q3" s="1162" t="s">
        <v>1250</v>
      </c>
      <c r="R3" s="183" t="s">
        <v>162</v>
      </c>
      <c r="S3" s="286"/>
      <c r="T3" s="1176" t="s">
        <v>1251</v>
      </c>
      <c r="U3" s="1176" t="s">
        <v>69</v>
      </c>
      <c r="V3" s="183" t="s">
        <v>163</v>
      </c>
      <c r="W3" s="183"/>
      <c r="X3" s="183"/>
      <c r="Y3" s="1176" t="s">
        <v>1079</v>
      </c>
      <c r="Z3" s="1173" t="s">
        <v>1252</v>
      </c>
    </row>
    <row r="4" spans="1:27" s="268" customFormat="1" ht="15" customHeight="1">
      <c r="A4" s="1128"/>
      <c r="B4" s="1128"/>
      <c r="C4" s="1128"/>
      <c r="D4" s="688"/>
      <c r="E4" s="1163"/>
      <c r="F4" s="1168" t="s">
        <v>1253</v>
      </c>
      <c r="G4" s="1168" t="s">
        <v>164</v>
      </c>
      <c r="H4" s="1170" t="s">
        <v>165</v>
      </c>
      <c r="I4" s="1168" t="s">
        <v>166</v>
      </c>
      <c r="J4" s="1168" t="s">
        <v>75</v>
      </c>
      <c r="K4" s="1163"/>
      <c r="L4" s="1163"/>
      <c r="M4" s="1128"/>
      <c r="N4" s="1128"/>
      <c r="O4" s="1128"/>
      <c r="P4" s="688"/>
      <c r="Q4" s="1163"/>
      <c r="R4" s="1168" t="s">
        <v>1254</v>
      </c>
      <c r="S4" s="1168" t="s">
        <v>1255</v>
      </c>
      <c r="T4" s="1177"/>
      <c r="U4" s="1177"/>
      <c r="V4" s="1168" t="s">
        <v>1256</v>
      </c>
      <c r="W4" s="1168" t="s">
        <v>167</v>
      </c>
      <c r="X4" s="1168" t="s">
        <v>168</v>
      </c>
      <c r="Y4" s="1177"/>
      <c r="Z4" s="1174"/>
    </row>
    <row r="5" spans="1:27" s="268" customFormat="1" ht="48.75" customHeight="1">
      <c r="A5" s="1129"/>
      <c r="B5" s="1129"/>
      <c r="C5" s="1129"/>
      <c r="D5" s="689"/>
      <c r="E5" s="1164"/>
      <c r="F5" s="1164"/>
      <c r="G5" s="1164"/>
      <c r="H5" s="1171"/>
      <c r="I5" s="1164"/>
      <c r="J5" s="1164"/>
      <c r="K5" s="1164"/>
      <c r="L5" s="1164"/>
      <c r="M5" s="1129"/>
      <c r="N5" s="1129"/>
      <c r="O5" s="1129"/>
      <c r="P5" s="689"/>
      <c r="Q5" s="1164"/>
      <c r="R5" s="1164"/>
      <c r="S5" s="1164"/>
      <c r="T5" s="1171"/>
      <c r="U5" s="1171"/>
      <c r="V5" s="1164"/>
      <c r="W5" s="1164"/>
      <c r="X5" s="1164"/>
      <c r="Y5" s="1171"/>
      <c r="Z5" s="1175"/>
    </row>
    <row r="6" spans="1:27" s="33" customFormat="1" ht="12" hidden="1" customHeight="1">
      <c r="A6" s="1250" t="s">
        <v>192</v>
      </c>
      <c r="B6" s="1250"/>
      <c r="C6" s="1250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50" t="s">
        <v>192</v>
      </c>
      <c r="N6" s="1250"/>
      <c r="O6" s="1250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</row>
    <row r="7" spans="1:27" s="33" customFormat="1" ht="12" hidden="1" customHeight="1">
      <c r="A7" s="1247" t="s">
        <v>193</v>
      </c>
      <c r="B7" s="1247"/>
      <c r="C7" s="1247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47" t="s">
        <v>193</v>
      </c>
      <c r="N7" s="1247"/>
      <c r="O7" s="1247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</row>
    <row r="8" spans="1:27" s="33" customFormat="1" ht="12" hidden="1" customHeight="1">
      <c r="A8" s="1247" t="s">
        <v>1214</v>
      </c>
      <c r="B8" s="1247"/>
      <c r="C8" s="1247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47" t="s">
        <v>1214</v>
      </c>
      <c r="N8" s="1247"/>
      <c r="O8" s="1247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</row>
    <row r="9" spans="1:27" s="33" customFormat="1" ht="12" hidden="1" customHeight="1">
      <c r="A9" s="1247" t="s">
        <v>1215</v>
      </c>
      <c r="B9" s="1247"/>
      <c r="C9" s="1247"/>
      <c r="D9" s="32"/>
      <c r="E9" s="60">
        <v>24819993.317398854</v>
      </c>
      <c r="F9" s="59">
        <v>17844294.803962823</v>
      </c>
      <c r="G9" s="59">
        <v>12882690.68080934</v>
      </c>
      <c r="H9" s="59">
        <v>1125089.9624543297</v>
      </c>
      <c r="I9" s="59">
        <v>190551.19871767136</v>
      </c>
      <c r="J9" s="59">
        <v>3645962.9619814614</v>
      </c>
      <c r="K9" s="59">
        <v>6975698.5134360427</v>
      </c>
      <c r="L9" s="59">
        <v>426892.1730062422</v>
      </c>
      <c r="M9" s="1247" t="s">
        <v>1215</v>
      </c>
      <c r="N9" s="1247"/>
      <c r="O9" s="1247"/>
      <c r="P9" s="32"/>
      <c r="Q9" s="60">
        <v>131103.87391954917</v>
      </c>
      <c r="R9" s="59">
        <v>6548806.340429808</v>
      </c>
      <c r="S9" s="59">
        <v>6417702.4665102568</v>
      </c>
      <c r="T9" s="59">
        <v>5466864.7140928665</v>
      </c>
      <c r="U9" s="59">
        <v>1034012.4360963171</v>
      </c>
      <c r="V9" s="59">
        <v>303980.92521621432</v>
      </c>
      <c r="W9" s="59">
        <v>16098.013782967242</v>
      </c>
      <c r="X9" s="59">
        <v>287882.91143324785</v>
      </c>
      <c r="Y9" s="59"/>
      <c r="Z9" s="59">
        <v>-387155.60889514175</v>
      </c>
    </row>
    <row r="10" spans="1:27" s="33" customFormat="1" ht="12" hidden="1" customHeight="1">
      <c r="A10" s="1247" t="s">
        <v>1216</v>
      </c>
      <c r="B10" s="1247"/>
      <c r="C10" s="1247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47" t="s">
        <v>1216</v>
      </c>
      <c r="N10" s="1247"/>
      <c r="O10" s="1247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</row>
    <row r="11" spans="1:27" s="271" customFormat="1" ht="13.7" hidden="1" customHeight="1">
      <c r="A11" s="1228" t="s">
        <v>1217</v>
      </c>
      <c r="B11" s="1228"/>
      <c r="C11" s="1228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228" t="s">
        <v>1217</v>
      </c>
      <c r="N11" s="1228"/>
      <c r="O11" s="1228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</row>
    <row r="12" spans="1:27" s="33" customFormat="1" ht="13.7" hidden="1" customHeight="1">
      <c r="A12" s="1247" t="s">
        <v>1218</v>
      </c>
      <c r="B12" s="1247"/>
      <c r="C12" s="1247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47" t="s">
        <v>1218</v>
      </c>
      <c r="N12" s="1247"/>
      <c r="O12" s="1247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</row>
    <row r="13" spans="1:27" s="33" customFormat="1" ht="13.7" hidden="1" customHeight="1">
      <c r="A13" s="1228" t="s">
        <v>1219</v>
      </c>
      <c r="B13" s="1228"/>
      <c r="C13" s="1228"/>
      <c r="D13" s="32"/>
      <c r="E13" s="50">
        <v>47259483.913721323</v>
      </c>
      <c r="F13" s="50">
        <v>33684656.768799976</v>
      </c>
      <c r="G13" s="50">
        <v>24484406.996289901</v>
      </c>
      <c r="H13" s="50">
        <v>2807794.2384844734</v>
      </c>
      <c r="I13" s="50">
        <v>350158.01139242103</v>
      </c>
      <c r="J13" s="50">
        <v>6042297.522633181</v>
      </c>
      <c r="K13" s="50">
        <v>13574827.144921239</v>
      </c>
      <c r="L13" s="50">
        <v>512396.6005255112</v>
      </c>
      <c r="M13" s="1228" t="s">
        <v>1219</v>
      </c>
      <c r="N13" s="1228"/>
      <c r="O13" s="1228"/>
      <c r="P13" s="32"/>
      <c r="Q13" s="50">
        <v>190731.49778242438</v>
      </c>
      <c r="R13" s="50">
        <v>13062430.544395834</v>
      </c>
      <c r="S13" s="50">
        <v>12871699.04661341</v>
      </c>
      <c r="T13" s="50">
        <v>7929324.4792687837</v>
      </c>
      <c r="U13" s="50">
        <v>954502.41136458144</v>
      </c>
      <c r="V13" s="50">
        <v>218356.26018903914</v>
      </c>
      <c r="W13" s="50">
        <v>17186.755236599158</v>
      </c>
      <c r="X13" s="50">
        <v>201169.50495243998</v>
      </c>
      <c r="Y13" s="50"/>
      <c r="Z13" s="50">
        <v>3769515.8957910049</v>
      </c>
    </row>
    <row r="14" spans="1:27" s="33" customFormat="1" ht="13.7" hidden="1" customHeight="1">
      <c r="A14" s="1247" t="s">
        <v>1220</v>
      </c>
      <c r="B14" s="1247"/>
      <c r="C14" s="1247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47" t="s">
        <v>1220</v>
      </c>
      <c r="N14" s="1247"/>
      <c r="O14" s="1247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</row>
    <row r="15" spans="1:27" s="33" customFormat="1" ht="13.7" hidden="1" customHeight="1">
      <c r="A15" s="1247" t="s">
        <v>1221</v>
      </c>
      <c r="B15" s="1247"/>
      <c r="C15" s="1247"/>
      <c r="D15" s="32"/>
      <c r="E15" s="60">
        <v>44155190.766599782</v>
      </c>
      <c r="F15" s="59">
        <v>35150760.57344158</v>
      </c>
      <c r="G15" s="59">
        <v>25220554.404049248</v>
      </c>
      <c r="H15" s="59">
        <v>2793894.5958751007</v>
      </c>
      <c r="I15" s="59">
        <v>306626.31201307115</v>
      </c>
      <c r="J15" s="59">
        <v>6829685.2615041435</v>
      </c>
      <c r="K15" s="59">
        <v>9004430.1931582335</v>
      </c>
      <c r="L15" s="59">
        <v>416609.59113136854</v>
      </c>
      <c r="M15" s="1247" t="s">
        <v>1221</v>
      </c>
      <c r="N15" s="1247"/>
      <c r="O15" s="1247"/>
      <c r="P15" s="32"/>
      <c r="Q15" s="59">
        <v>160089.07022375771</v>
      </c>
      <c r="R15" s="59">
        <v>8587820.6020268314</v>
      </c>
      <c r="S15" s="59">
        <v>8427731.5318030715</v>
      </c>
      <c r="T15" s="59">
        <v>6206733.0816315329</v>
      </c>
      <c r="U15" s="59">
        <v>880763.92955649877</v>
      </c>
      <c r="V15" s="59">
        <v>352645.20162932383</v>
      </c>
      <c r="W15" s="59">
        <v>50505.260158107929</v>
      </c>
      <c r="X15" s="59">
        <v>302139.94147121679</v>
      </c>
      <c r="Y15" s="59"/>
      <c r="Z15" s="59">
        <v>987589.31898573868</v>
      </c>
    </row>
    <row r="16" spans="1:27" s="33" customFormat="1" ht="15" hidden="1" customHeight="1">
      <c r="A16" s="1247" t="s">
        <v>1210</v>
      </c>
      <c r="B16" s="1247"/>
      <c r="C16" s="1247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47" t="s">
        <v>1210</v>
      </c>
      <c r="N16" s="1247"/>
      <c r="O16" s="1247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47" t="s">
        <v>1157</v>
      </c>
      <c r="B17" s="1247"/>
      <c r="C17" s="1247"/>
      <c r="D17" s="32"/>
      <c r="E17" s="262">
        <v>42535953.206094816</v>
      </c>
      <c r="F17" s="262">
        <v>32984351.575203873</v>
      </c>
      <c r="G17" s="262">
        <v>23847461.748577144</v>
      </c>
      <c r="H17" s="262">
        <v>1330696.5802223696</v>
      </c>
      <c r="I17" s="262">
        <v>368448.10162745614</v>
      </c>
      <c r="J17" s="262">
        <v>7437745.1447769366</v>
      </c>
      <c r="K17" s="262">
        <v>9551601.6308908071</v>
      </c>
      <c r="L17" s="262">
        <v>393136.82161523093</v>
      </c>
      <c r="M17" s="1247" t="s">
        <v>1157</v>
      </c>
      <c r="N17" s="1247"/>
      <c r="O17" s="1247"/>
      <c r="P17" s="32"/>
      <c r="Q17" s="262">
        <v>160801.54447288672</v>
      </c>
      <c r="R17" s="262">
        <v>9158464.8092755899</v>
      </c>
      <c r="S17" s="262">
        <v>8997663.2648026906</v>
      </c>
      <c r="T17" s="262">
        <v>6698070.0509349806</v>
      </c>
      <c r="U17" s="262">
        <v>399418.84543911496</v>
      </c>
      <c r="V17" s="262">
        <v>166875.6576911516</v>
      </c>
      <c r="W17" s="262">
        <v>40803.719260268968</v>
      </c>
      <c r="X17" s="262">
        <v>126071.93843088293</v>
      </c>
      <c r="Y17" s="262">
        <v>767729.69575696322</v>
      </c>
      <c r="Z17" s="262">
        <v>2501028.4064944121</v>
      </c>
      <c r="AA17" s="59"/>
    </row>
    <row r="18" spans="1:27" s="33" customFormat="1" ht="13.5" hidden="1" customHeight="1">
      <c r="A18" s="1247" t="s">
        <v>1158</v>
      </c>
      <c r="B18" s="1247"/>
      <c r="C18" s="1247"/>
      <c r="D18" s="32"/>
      <c r="E18" s="283">
        <f>'[1]17'!E18/'[1]1'!$E$19*1000</f>
        <v>42829781.066332154</v>
      </c>
      <c r="F18" s="283">
        <f>'[1]17'!F18/'[1]1'!$E$19*1000</f>
        <v>30822729.441170719</v>
      </c>
      <c r="G18" s="283">
        <f>'[1]17'!G18/'[1]1'!$E$19*1000</f>
        <v>23131522.16182119</v>
      </c>
      <c r="H18" s="283">
        <f>'[1]17'!H18/'[1]1'!$E$19*1000</f>
        <v>491797.58857126185</v>
      </c>
      <c r="I18" s="283">
        <f>'[1]17'!I18/'[1]1'!$E$19*1000</f>
        <v>379357.30632263271</v>
      </c>
      <c r="J18" s="283">
        <f>'[1]17'!J18/'[1]1'!$E$19*1000</f>
        <v>6820052.3844556333</v>
      </c>
      <c r="K18" s="283">
        <f>'[1]17'!K18/'[1]1'!$E$19*1000</f>
        <v>12007051.62516146</v>
      </c>
      <c r="L18" s="283">
        <f>'[1]17'!L18/'[1]1'!$E$19*1000</f>
        <v>422378.55025672872</v>
      </c>
      <c r="M18" s="1247" t="s">
        <v>1158</v>
      </c>
      <c r="N18" s="1247"/>
      <c r="O18" s="1247"/>
      <c r="P18" s="32"/>
      <c r="Q18" s="283">
        <f>'[1]17'!Q18/'[1]1'!$E$19*1000</f>
        <v>164009.22569706439</v>
      </c>
      <c r="R18" s="283">
        <f>'[1]17'!R18/'[1]1'!$E$19*1000</f>
        <v>11584673.074904718</v>
      </c>
      <c r="S18" s="283">
        <f>'[1]17'!S18/'[1]1'!$E$19*1000</f>
        <v>11420663.849207671</v>
      </c>
      <c r="T18" s="283">
        <f>'[1]17'!T18/'[1]1'!$E$19*1000</f>
        <v>6540541.8101217076</v>
      </c>
      <c r="U18" s="283">
        <f>'[1]17'!U18/'[1]1'!$E$19*1000</f>
        <v>546047.34631011297</v>
      </c>
      <c r="V18" s="283">
        <f>'[1]17'!V18/'[1]1'!$E$19*1000</f>
        <v>292932.33256116108</v>
      </c>
      <c r="W18" s="283">
        <f>'[1]17'!W18/'[1]1'!$E$19*1000</f>
        <v>58984.401423427909</v>
      </c>
      <c r="X18" s="283">
        <f>'[1]17'!X18/'[1]1'!$E$19*1000</f>
        <v>233947.93113773337</v>
      </c>
      <c r="Y18" s="283">
        <f>'[1]17'!Y18/'[1]1'!$E$19*1000</f>
        <v>903045.21547892829</v>
      </c>
      <c r="Z18" s="283">
        <f>'[1]17'!Z18/'[1]1'!$E$19*1000</f>
        <v>4944187.5756936148</v>
      </c>
      <c r="AA18" s="59"/>
    </row>
    <row r="19" spans="1:27" s="33" customFormat="1" ht="13.5" hidden="1" customHeight="1">
      <c r="A19" s="1247" t="s">
        <v>1235</v>
      </c>
      <c r="B19" s="1247"/>
      <c r="C19" s="1247"/>
      <c r="D19" s="32"/>
      <c r="E19" s="283">
        <v>39879561.30494196</v>
      </c>
      <c r="F19" s="283">
        <v>30763919.153899413</v>
      </c>
      <c r="G19" s="283">
        <v>21944892.469442315</v>
      </c>
      <c r="H19" s="283">
        <v>1847499.4126173984</v>
      </c>
      <c r="I19" s="283">
        <v>349479.779129092</v>
      </c>
      <c r="J19" s="283">
        <v>6622047.4927106174</v>
      </c>
      <c r="K19" s="283">
        <v>9115642.151042521</v>
      </c>
      <c r="L19" s="283">
        <v>455179.01328053768</v>
      </c>
      <c r="M19" s="1247" t="s">
        <v>1235</v>
      </c>
      <c r="N19" s="1247"/>
      <c r="O19" s="1247"/>
      <c r="P19" s="32"/>
      <c r="Q19" s="283">
        <v>166669.67732713802</v>
      </c>
      <c r="R19" s="283">
        <v>8660463.1377619859</v>
      </c>
      <c r="S19" s="283">
        <v>8493793.4604348596</v>
      </c>
      <c r="T19" s="283">
        <v>6259954.0290331859</v>
      </c>
      <c r="U19" s="283">
        <v>441496.79137618473</v>
      </c>
      <c r="V19" s="283">
        <v>225356.77840503046</v>
      </c>
      <c r="W19" s="283">
        <v>71523.054672957034</v>
      </c>
      <c r="X19" s="283">
        <v>153833.72373207353</v>
      </c>
      <c r="Y19" s="283">
        <v>710274.7934427039</v>
      </c>
      <c r="Z19" s="283">
        <v>2277260.6550631449</v>
      </c>
      <c r="AA19" s="59"/>
    </row>
    <row r="20" spans="1:27" s="33" customFormat="1" ht="13.5" hidden="1" customHeight="1">
      <c r="A20" s="1247" t="s">
        <v>1160</v>
      </c>
      <c r="B20" s="1247"/>
      <c r="C20" s="1247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47" t="s">
        <v>1160</v>
      </c>
      <c r="N20" s="1247"/>
      <c r="O20" s="1247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5" customHeight="1">
      <c r="A21" s="1247" t="s">
        <v>1161</v>
      </c>
      <c r="B21" s="1247"/>
      <c r="C21" s="1247"/>
      <c r="D21" s="32"/>
      <c r="E21" s="283">
        <v>41210969.153543569</v>
      </c>
      <c r="F21" s="283">
        <v>31666531.501319483</v>
      </c>
      <c r="G21" s="283">
        <v>23358123.538604774</v>
      </c>
      <c r="H21" s="283">
        <v>1357875.6190478087</v>
      </c>
      <c r="I21" s="283">
        <v>372284.03011080495</v>
      </c>
      <c r="J21" s="283">
        <v>6578248.3135560788</v>
      </c>
      <c r="K21" s="283">
        <v>9544437.6522240601</v>
      </c>
      <c r="L21" s="283">
        <v>519935.52803058136</v>
      </c>
      <c r="M21" s="1247" t="s">
        <v>1161</v>
      </c>
      <c r="N21" s="1247"/>
      <c r="O21" s="1247"/>
      <c r="P21" s="32"/>
      <c r="Q21" s="283">
        <v>196925.17551325093</v>
      </c>
      <c r="R21" s="283">
        <v>9024502.1241934709</v>
      </c>
      <c r="S21" s="283">
        <v>8827576.9486802239</v>
      </c>
      <c r="T21" s="283">
        <v>6113501.9775059745</v>
      </c>
      <c r="U21" s="283">
        <v>427950.25335864007</v>
      </c>
      <c r="V21" s="283">
        <v>239485.73987594302</v>
      </c>
      <c r="W21" s="283">
        <v>64533.18992866527</v>
      </c>
      <c r="X21" s="283">
        <v>174952.54994727779</v>
      </c>
      <c r="Y21" s="283">
        <v>660674.52366251207</v>
      </c>
      <c r="Z21" s="283">
        <v>2707313.5016021822</v>
      </c>
      <c r="AA21" s="59"/>
    </row>
    <row r="22" spans="1:27" s="33" customFormat="1" ht="15" customHeight="1">
      <c r="A22" s="1247" t="s">
        <v>1162</v>
      </c>
      <c r="B22" s="1247"/>
      <c r="C22" s="1247"/>
      <c r="D22" s="32"/>
      <c r="E22" s="283">
        <v>39613652.357231922</v>
      </c>
      <c r="F22" s="283">
        <v>30750230.476193588</v>
      </c>
      <c r="G22" s="283">
        <v>21585450.285761792</v>
      </c>
      <c r="H22" s="283">
        <v>1660834.9697810169</v>
      </c>
      <c r="I22" s="283">
        <v>627466.3240918559</v>
      </c>
      <c r="J22" s="283">
        <v>6876478.8965589041</v>
      </c>
      <c r="K22" s="283">
        <v>8863421.8810383417</v>
      </c>
      <c r="L22" s="283">
        <v>456448.70822437102</v>
      </c>
      <c r="M22" s="1247" t="s">
        <v>1162</v>
      </c>
      <c r="N22" s="1247"/>
      <c r="O22" s="1247"/>
      <c r="P22" s="32"/>
      <c r="Q22" s="283">
        <v>242883.43099885326</v>
      </c>
      <c r="R22" s="283">
        <v>8406973.1728139557</v>
      </c>
      <c r="S22" s="283">
        <v>8164089.7418151125</v>
      </c>
      <c r="T22" s="283">
        <v>6134118.1102373004</v>
      </c>
      <c r="U22" s="283">
        <v>596327.63230761478</v>
      </c>
      <c r="V22" s="283">
        <v>243605.03655989416</v>
      </c>
      <c r="W22" s="283">
        <v>84299.520289336739</v>
      </c>
      <c r="X22" s="283">
        <v>159305.51627055736</v>
      </c>
      <c r="Y22" s="283">
        <v>792161.25986754021</v>
      </c>
      <c r="Z22" s="283">
        <v>1982200.2225778513</v>
      </c>
      <c r="AA22" s="59"/>
    </row>
    <row r="23" spans="1:27" s="33" customFormat="1" ht="15" customHeight="1">
      <c r="A23" s="1247" t="s">
        <v>1163</v>
      </c>
      <c r="B23" s="1247"/>
      <c r="C23" s="1247"/>
      <c r="D23" s="32"/>
      <c r="E23" s="283">
        <v>36010509.158527561</v>
      </c>
      <c r="F23" s="283">
        <v>26993179.241819691</v>
      </c>
      <c r="G23" s="283">
        <v>21504880.880754568</v>
      </c>
      <c r="H23" s="283">
        <v>636698.84430383367</v>
      </c>
      <c r="I23" s="283">
        <v>164573.44105603496</v>
      </c>
      <c r="J23" s="283">
        <v>4687026.0757051874</v>
      </c>
      <c r="K23" s="283">
        <v>9017329.9167078398</v>
      </c>
      <c r="L23" s="283">
        <v>508630.88640277088</v>
      </c>
      <c r="M23" s="1247" t="s">
        <v>1163</v>
      </c>
      <c r="N23" s="1247"/>
      <c r="O23" s="1247"/>
      <c r="P23" s="32"/>
      <c r="Q23" s="283">
        <v>223046.66529703845</v>
      </c>
      <c r="R23" s="283">
        <v>8508699.0303050708</v>
      </c>
      <c r="S23" s="283">
        <v>8285652.3650080366</v>
      </c>
      <c r="T23" s="283">
        <v>5276409.4781992389</v>
      </c>
      <c r="U23" s="283">
        <v>320618.31819126563</v>
      </c>
      <c r="V23" s="283">
        <v>361152.04668645043</v>
      </c>
      <c r="W23" s="283">
        <v>156526.26969897057</v>
      </c>
      <c r="X23" s="283">
        <v>204625.77698747918</v>
      </c>
      <c r="Y23" s="283">
        <v>484162.78704406839</v>
      </c>
      <c r="Z23" s="283">
        <v>2327472.5219310704</v>
      </c>
      <c r="AA23" s="59"/>
    </row>
    <row r="24" spans="1:27" s="33" customFormat="1" ht="15" customHeight="1">
      <c r="A24" s="1247" t="s">
        <v>1155</v>
      </c>
      <c r="B24" s="1247"/>
      <c r="C24" s="1247"/>
      <c r="D24" s="32"/>
      <c r="E24" s="283">
        <v>35826800.760368414</v>
      </c>
      <c r="F24" s="283">
        <v>27414269.686491061</v>
      </c>
      <c r="G24" s="283">
        <v>18008699.757196669</v>
      </c>
      <c r="H24" s="283">
        <v>2110221.4786554924</v>
      </c>
      <c r="I24" s="283">
        <v>434860.36959828978</v>
      </c>
      <c r="J24" s="283">
        <v>6860488.0810406441</v>
      </c>
      <c r="K24" s="283">
        <v>8412531.073877342</v>
      </c>
      <c r="L24" s="283">
        <v>540063.15447246318</v>
      </c>
      <c r="M24" s="1247" t="s">
        <v>1155</v>
      </c>
      <c r="N24" s="1247"/>
      <c r="O24" s="1247"/>
      <c r="P24" s="32"/>
      <c r="Q24" s="283">
        <v>165373.07037028941</v>
      </c>
      <c r="R24" s="283">
        <v>7872467.9194049016</v>
      </c>
      <c r="S24" s="283">
        <v>7707094.8490345934</v>
      </c>
      <c r="T24" s="283">
        <v>5954001.2618598454</v>
      </c>
      <c r="U24" s="283">
        <v>378086.58404042962</v>
      </c>
      <c r="V24" s="283">
        <v>251523.96538343796</v>
      </c>
      <c r="W24" s="283">
        <v>110361.23180969764</v>
      </c>
      <c r="X24" s="283">
        <v>141162.7335737402</v>
      </c>
      <c r="Y24" s="283">
        <v>617425.72295338777</v>
      </c>
      <c r="Z24" s="283">
        <v>1740908.7607042652</v>
      </c>
      <c r="AA24" s="59"/>
    </row>
    <row r="25" spans="1:27" s="33" customFormat="1" ht="15" customHeight="1">
      <c r="A25" s="1247" t="s">
        <v>1149</v>
      </c>
      <c r="B25" s="1247"/>
      <c r="C25" s="1247"/>
      <c r="D25" s="32"/>
      <c r="E25" s="283">
        <v>38464977.872487344</v>
      </c>
      <c r="F25" s="283">
        <v>28772810.937767182</v>
      </c>
      <c r="G25" s="283">
        <v>20658589.825140685</v>
      </c>
      <c r="H25" s="283">
        <v>889937.46278202429</v>
      </c>
      <c r="I25" s="283">
        <v>379772.95870152791</v>
      </c>
      <c r="J25" s="283">
        <v>6844510.6911429586</v>
      </c>
      <c r="K25" s="283">
        <v>9692166.9347200114</v>
      </c>
      <c r="L25" s="283">
        <v>599465.7553357085</v>
      </c>
      <c r="M25" s="1247" t="s">
        <v>1149</v>
      </c>
      <c r="N25" s="1247"/>
      <c r="O25" s="1247"/>
      <c r="P25" s="32"/>
      <c r="Q25" s="283">
        <v>193777.13231803512</v>
      </c>
      <c r="R25" s="283">
        <v>9092701.1793842986</v>
      </c>
      <c r="S25" s="283">
        <v>8898924.047066262</v>
      </c>
      <c r="T25" s="283">
        <v>6366916.4051820328</v>
      </c>
      <c r="U25" s="283">
        <v>330078.78066208487</v>
      </c>
      <c r="V25" s="283">
        <v>272415.45395346131</v>
      </c>
      <c r="W25" s="283">
        <v>108845.97743069628</v>
      </c>
      <c r="X25" s="283">
        <v>163569.47652276495</v>
      </c>
      <c r="Y25" s="283">
        <v>733950.76668852393</v>
      </c>
      <c r="Z25" s="283">
        <v>2663464.1739572226</v>
      </c>
      <c r="AA25" s="59"/>
    </row>
    <row r="26" spans="1:27" ht="13.7" customHeight="1">
      <c r="A26" s="1247" t="s">
        <v>12</v>
      </c>
      <c r="B26" s="1247"/>
      <c r="C26" s="1247"/>
      <c r="D26" s="32"/>
      <c r="E26" s="172"/>
      <c r="F26" s="172"/>
      <c r="G26" s="172"/>
      <c r="H26" s="172"/>
      <c r="I26" s="172"/>
      <c r="J26" s="172"/>
      <c r="K26" s="172"/>
      <c r="L26" s="172"/>
      <c r="M26" s="1247" t="s">
        <v>12</v>
      </c>
      <c r="N26" s="1247"/>
      <c r="O26" s="1247"/>
      <c r="P26" s="32"/>
      <c r="Q26" s="154"/>
      <c r="R26" s="154"/>
      <c r="S26" s="154"/>
      <c r="T26" s="154"/>
      <c r="U26" s="154"/>
      <c r="V26" s="154"/>
      <c r="W26" s="154"/>
      <c r="X26" s="154"/>
      <c r="Y26" s="154"/>
      <c r="Z26" s="154"/>
    </row>
    <row r="27" spans="1:27" ht="13.7" customHeight="1">
      <c r="A27" s="34"/>
      <c r="B27" s="542" t="s">
        <v>1154</v>
      </c>
      <c r="C27" s="34"/>
      <c r="D27" s="543"/>
      <c r="E27" s="736">
        <v>13088976.923250251</v>
      </c>
      <c r="F27" s="736">
        <v>9940679.3561144508</v>
      </c>
      <c r="G27" s="736">
        <v>7070387.4978533266</v>
      </c>
      <c r="H27" s="736">
        <v>491698.54683289432</v>
      </c>
      <c r="I27" s="736">
        <v>128640.1617420469</v>
      </c>
      <c r="J27" s="736">
        <v>2249953.1496861675</v>
      </c>
      <c r="K27" s="736">
        <v>3148297.5671357689</v>
      </c>
      <c r="L27" s="736">
        <v>232362.62795022948</v>
      </c>
      <c r="M27" s="34"/>
      <c r="N27" s="542" t="s">
        <v>1154</v>
      </c>
      <c r="O27" s="34"/>
      <c r="P27" s="543"/>
      <c r="Q27" s="735">
        <v>76668.242222871879</v>
      </c>
      <c r="R27" s="735">
        <v>2915934.9391855407</v>
      </c>
      <c r="S27" s="735">
        <v>2839266.696962669</v>
      </c>
      <c r="T27" s="735">
        <v>1895728.5405447008</v>
      </c>
      <c r="U27" s="735">
        <v>62888.587700389937</v>
      </c>
      <c r="V27" s="735">
        <v>106222.85661879553</v>
      </c>
      <c r="W27" s="735">
        <v>58184.817921714697</v>
      </c>
      <c r="X27" s="735">
        <v>48038.038697080803</v>
      </c>
      <c r="Y27" s="735">
        <v>101285.82519801671</v>
      </c>
      <c r="Z27" s="735">
        <v>875712.53729680052</v>
      </c>
    </row>
    <row r="28" spans="1:27" ht="13.7" customHeight="1">
      <c r="A28" s="34"/>
      <c r="B28" s="542" t="s">
        <v>1144</v>
      </c>
      <c r="C28" s="34"/>
      <c r="D28" s="543"/>
      <c r="E28" s="736">
        <v>53890794.024310939</v>
      </c>
      <c r="F28" s="736">
        <v>41427270.817778438</v>
      </c>
      <c r="G28" s="736">
        <v>29745365.505365722</v>
      </c>
      <c r="H28" s="736">
        <v>2536611.44449064</v>
      </c>
      <c r="I28" s="736">
        <v>421975.22256042232</v>
      </c>
      <c r="J28" s="736">
        <v>8723318.6453616619</v>
      </c>
      <c r="K28" s="736">
        <v>12463523.206532499</v>
      </c>
      <c r="L28" s="736">
        <v>756963.19389379409</v>
      </c>
      <c r="M28" s="34"/>
      <c r="N28" s="542" t="s">
        <v>1144</v>
      </c>
      <c r="O28" s="34"/>
      <c r="P28" s="543"/>
      <c r="Q28" s="735">
        <v>301133.69797297695</v>
      </c>
      <c r="R28" s="735">
        <v>11706560.012638709</v>
      </c>
      <c r="S28" s="735">
        <v>11405426.314665727</v>
      </c>
      <c r="T28" s="735">
        <v>9102515.6230660975</v>
      </c>
      <c r="U28" s="735">
        <v>330882.61155057634</v>
      </c>
      <c r="V28" s="735">
        <v>551339.45734503854</v>
      </c>
      <c r="W28" s="735">
        <v>279918.35950430465</v>
      </c>
      <c r="X28" s="735">
        <v>271421.09784073388</v>
      </c>
      <c r="Y28" s="735">
        <v>508682.46173188568</v>
      </c>
      <c r="Z28" s="735">
        <v>1929371.0844359053</v>
      </c>
    </row>
    <row r="29" spans="1:27" ht="13.7" customHeight="1">
      <c r="A29" s="34"/>
      <c r="B29" s="542" t="s">
        <v>1145</v>
      </c>
      <c r="C29" s="34"/>
      <c r="D29" s="543"/>
      <c r="E29" s="736">
        <v>143548492.40199402</v>
      </c>
      <c r="F29" s="736">
        <v>106203234.48544931</v>
      </c>
      <c r="G29" s="736">
        <v>76927153.015516222</v>
      </c>
      <c r="H29" s="736">
        <v>3239139.8934352109</v>
      </c>
      <c r="I29" s="736">
        <v>1051905.6886347574</v>
      </c>
      <c r="J29" s="736">
        <v>24985035.887863129</v>
      </c>
      <c r="K29" s="736">
        <v>37345257.916544758</v>
      </c>
      <c r="L29" s="736">
        <v>1951574.5823464508</v>
      </c>
      <c r="M29" s="34"/>
      <c r="N29" s="542" t="s">
        <v>1145</v>
      </c>
      <c r="O29" s="34"/>
      <c r="P29" s="543"/>
      <c r="Q29" s="735">
        <v>546142.44170591258</v>
      </c>
      <c r="R29" s="735">
        <v>35393683.334198304</v>
      </c>
      <c r="S29" s="735">
        <v>34847540.892492369</v>
      </c>
      <c r="T29" s="735">
        <v>25681458.861864731</v>
      </c>
      <c r="U29" s="735">
        <v>1234977.7267819585</v>
      </c>
      <c r="V29" s="735">
        <v>1135314.3028326589</v>
      </c>
      <c r="W29" s="735">
        <v>543210.49654752831</v>
      </c>
      <c r="X29" s="735">
        <v>592103.80628513091</v>
      </c>
      <c r="Y29" s="735">
        <v>3733989.6455345345</v>
      </c>
      <c r="Z29" s="735">
        <v>10529779.646547558</v>
      </c>
    </row>
    <row r="30" spans="1:27" ht="13.7" customHeight="1">
      <c r="A30" s="34"/>
      <c r="B30" s="542" t="s">
        <v>1146</v>
      </c>
      <c r="C30" s="34"/>
      <c r="D30" s="543"/>
      <c r="E30" s="736">
        <v>366119202.97975236</v>
      </c>
      <c r="F30" s="736">
        <v>264965679.65668479</v>
      </c>
      <c r="G30" s="736">
        <v>172254081.52431881</v>
      </c>
      <c r="H30" s="736">
        <v>839125.80616279971</v>
      </c>
      <c r="I30" s="736">
        <v>7692179.1916370764</v>
      </c>
      <c r="J30" s="736">
        <v>84180293.134566158</v>
      </c>
      <c r="K30" s="736">
        <v>101153523.32306756</v>
      </c>
      <c r="L30" s="736">
        <v>8895962.0201868806</v>
      </c>
      <c r="M30" s="34"/>
      <c r="N30" s="542" t="s">
        <v>1146</v>
      </c>
      <c r="O30" s="34"/>
      <c r="P30" s="543"/>
      <c r="Q30" s="735">
        <v>2203979.5561480988</v>
      </c>
      <c r="R30" s="735">
        <v>92257561.30288066</v>
      </c>
      <c r="S30" s="735">
        <v>90053581.746732548</v>
      </c>
      <c r="T30" s="735">
        <v>70419821.966035724</v>
      </c>
      <c r="U30" s="735">
        <v>3045628.7242440293</v>
      </c>
      <c r="V30" s="735">
        <v>1077059.8765256328</v>
      </c>
      <c r="W30" s="735">
        <v>-1168822.6925188873</v>
      </c>
      <c r="X30" s="735">
        <v>2245882.5690445211</v>
      </c>
      <c r="Y30" s="735">
        <v>12772346.819259688</v>
      </c>
      <c r="Z30" s="735">
        <v>28283417.999186873</v>
      </c>
    </row>
    <row r="31" spans="1:27" ht="13.7" customHeight="1">
      <c r="A31" s="34"/>
      <c r="B31" s="542" t="s">
        <v>1147</v>
      </c>
      <c r="C31" s="34"/>
      <c r="D31" s="543"/>
      <c r="E31" s="736">
        <v>861824624.27794731</v>
      </c>
      <c r="F31" s="736">
        <v>595300243.77099144</v>
      </c>
      <c r="G31" s="736">
        <v>427489251.36980355</v>
      </c>
      <c r="H31" s="736">
        <v>4105819.7258295417</v>
      </c>
      <c r="I31" s="736">
        <v>6894440.836227336</v>
      </c>
      <c r="J31" s="736">
        <v>156810731.83913106</v>
      </c>
      <c r="K31" s="736">
        <v>266524380.5069558</v>
      </c>
      <c r="L31" s="736">
        <v>11198572.492109463</v>
      </c>
      <c r="M31" s="34"/>
      <c r="N31" s="542" t="s">
        <v>1147</v>
      </c>
      <c r="O31" s="34"/>
      <c r="P31" s="543"/>
      <c r="Q31" s="735">
        <v>3029216.9380694474</v>
      </c>
      <c r="R31" s="735">
        <v>255325808.01484635</v>
      </c>
      <c r="S31" s="735">
        <v>252296591.07677695</v>
      </c>
      <c r="T31" s="735">
        <v>149887083.25127384</v>
      </c>
      <c r="U31" s="735">
        <v>12705183.945022877</v>
      </c>
      <c r="V31" s="735">
        <v>7259418.2707674587</v>
      </c>
      <c r="W31" s="735">
        <v>2678849.7606612132</v>
      </c>
      <c r="X31" s="735">
        <v>4580568.510106246</v>
      </c>
      <c r="Y31" s="735">
        <v>22862587.466658704</v>
      </c>
      <c r="Z31" s="735">
        <v>105307493.07637143</v>
      </c>
    </row>
    <row r="32" spans="1:27" ht="13.7" customHeight="1">
      <c r="A32" s="34"/>
      <c r="B32" s="542" t="s">
        <v>1148</v>
      </c>
      <c r="C32" s="34"/>
      <c r="D32" s="543"/>
      <c r="E32" s="736">
        <v>3156545144.1428571</v>
      </c>
      <c r="F32" s="736">
        <v>2455236809.2857141</v>
      </c>
      <c r="G32" s="736">
        <v>1871637359.3571429</v>
      </c>
      <c r="H32" s="736">
        <v>0</v>
      </c>
      <c r="I32" s="736">
        <v>31488565.607142858</v>
      </c>
      <c r="J32" s="736">
        <v>552110884.32142854</v>
      </c>
      <c r="K32" s="736">
        <v>701308334.85714281</v>
      </c>
      <c r="L32" s="736">
        <v>39051538.571428575</v>
      </c>
      <c r="M32" s="34"/>
      <c r="N32" s="542" t="s">
        <v>1148</v>
      </c>
      <c r="O32" s="34"/>
      <c r="P32" s="543"/>
      <c r="Q32" s="735">
        <v>16483016.214285715</v>
      </c>
      <c r="R32" s="735">
        <v>662256796.28571427</v>
      </c>
      <c r="S32" s="735">
        <v>645773780.07142854</v>
      </c>
      <c r="T32" s="735">
        <v>500153406.78571427</v>
      </c>
      <c r="U32" s="735">
        <v>42296781.464285716</v>
      </c>
      <c r="V32" s="735">
        <v>7240157.8928571427</v>
      </c>
      <c r="W32" s="735">
        <v>-1109751.8214285714</v>
      </c>
      <c r="X32" s="735">
        <v>8349909.7142857146</v>
      </c>
      <c r="Y32" s="735">
        <v>78138775.285714284</v>
      </c>
      <c r="Z32" s="735">
        <v>174222209.2142857</v>
      </c>
    </row>
    <row r="33" spans="1:26" ht="13.7" customHeight="1">
      <c r="A33" s="1045" t="s">
        <v>13</v>
      </c>
      <c r="B33" s="1045"/>
      <c r="C33" s="1045"/>
      <c r="D33" s="2"/>
      <c r="E33" s="736"/>
      <c r="F33" s="736"/>
      <c r="G33" s="736"/>
      <c r="H33" s="736"/>
      <c r="I33" s="736"/>
      <c r="J33" s="736"/>
      <c r="K33" s="736"/>
      <c r="L33" s="736"/>
      <c r="M33" s="1045" t="s">
        <v>13</v>
      </c>
      <c r="N33" s="1045"/>
      <c r="O33" s="1045"/>
      <c r="P33" s="2"/>
      <c r="Q33" s="735"/>
      <c r="R33" s="735"/>
      <c r="S33" s="735"/>
      <c r="T33" s="735"/>
      <c r="U33" s="735"/>
      <c r="V33" s="735"/>
      <c r="W33" s="735"/>
      <c r="X33" s="735"/>
      <c r="Y33" s="735"/>
      <c r="Z33" s="735"/>
    </row>
    <row r="34" spans="1:26" ht="13.5" customHeight="1">
      <c r="A34" s="661"/>
      <c r="B34" s="62" t="s">
        <v>455</v>
      </c>
      <c r="C34" s="661"/>
      <c r="D34" s="122"/>
      <c r="E34" s="736">
        <v>2860765.3418930639</v>
      </c>
      <c r="F34" s="736">
        <v>2349710.9852596098</v>
      </c>
      <c r="G34" s="736">
        <v>1403137.4090056692</v>
      </c>
      <c r="H34" s="736">
        <v>320002.55029804574</v>
      </c>
      <c r="I34" s="736">
        <v>34607.506838065128</v>
      </c>
      <c r="J34" s="736">
        <v>591963.51911782869</v>
      </c>
      <c r="K34" s="736">
        <v>511054.35663345276</v>
      </c>
      <c r="L34" s="736">
        <v>129381.00769451694</v>
      </c>
      <c r="M34" s="661"/>
      <c r="N34" s="62" t="s">
        <v>455</v>
      </c>
      <c r="O34" s="661"/>
      <c r="P34" s="122"/>
      <c r="Q34" s="735">
        <v>40950.79221923685</v>
      </c>
      <c r="R34" s="735">
        <v>381673.34893893579</v>
      </c>
      <c r="S34" s="735">
        <v>340722.55671969941</v>
      </c>
      <c r="T34" s="735">
        <v>758981.59632403497</v>
      </c>
      <c r="U34" s="735">
        <v>25821.534789745037</v>
      </c>
      <c r="V34" s="735">
        <v>70079.1372153712</v>
      </c>
      <c r="W34" s="735">
        <v>37400.441346826752</v>
      </c>
      <c r="X34" s="735">
        <v>32678.69586854447</v>
      </c>
      <c r="Y34" s="735">
        <v>27921.04722573638</v>
      </c>
      <c r="Z34" s="735">
        <v>-486238.66438371642</v>
      </c>
    </row>
    <row r="35" spans="1:26" ht="13.7" customHeight="1">
      <c r="A35" s="661"/>
      <c r="B35" s="62" t="s">
        <v>456</v>
      </c>
      <c r="C35" s="661"/>
      <c r="D35" s="122"/>
      <c r="E35" s="736">
        <v>8955014.4839258771</v>
      </c>
      <c r="F35" s="736">
        <v>6599279.6983196894</v>
      </c>
      <c r="G35" s="736">
        <v>4172082.7216580175</v>
      </c>
      <c r="H35" s="736">
        <v>714392.06332724553</v>
      </c>
      <c r="I35" s="736">
        <v>157592.8148467922</v>
      </c>
      <c r="J35" s="736">
        <v>1555212.0984876347</v>
      </c>
      <c r="K35" s="736">
        <v>2355734.7856061896</v>
      </c>
      <c r="L35" s="736">
        <v>224357.85754472288</v>
      </c>
      <c r="M35" s="661"/>
      <c r="N35" s="62" t="s">
        <v>456</v>
      </c>
      <c r="O35" s="661"/>
      <c r="P35" s="122"/>
      <c r="Q35" s="735">
        <v>89999.764282599048</v>
      </c>
      <c r="R35" s="735">
        <v>2131376.9280614671</v>
      </c>
      <c r="S35" s="735">
        <v>2041377.1637788671</v>
      </c>
      <c r="T35" s="735">
        <v>1747035.4761252915</v>
      </c>
      <c r="U35" s="735">
        <v>73302.130932086206</v>
      </c>
      <c r="V35" s="735">
        <v>87860.947029217117</v>
      </c>
      <c r="W35" s="735">
        <v>46899.831577187913</v>
      </c>
      <c r="X35" s="735">
        <v>40961.115452029153</v>
      </c>
      <c r="Y35" s="735">
        <v>13772.695679410534</v>
      </c>
      <c r="Z35" s="735">
        <v>146951.30537168204</v>
      </c>
    </row>
    <row r="36" spans="1:26" ht="13.7" customHeight="1">
      <c r="A36" s="121"/>
      <c r="B36" s="62" t="s">
        <v>457</v>
      </c>
      <c r="C36" s="121"/>
      <c r="D36" s="122"/>
      <c r="E36" s="736">
        <v>14522135.328649333</v>
      </c>
      <c r="F36" s="736">
        <v>10790788.997088324</v>
      </c>
      <c r="G36" s="736">
        <v>7556333.3563870052</v>
      </c>
      <c r="H36" s="736">
        <v>441824.66389289591</v>
      </c>
      <c r="I36" s="736">
        <v>170882.3270458738</v>
      </c>
      <c r="J36" s="736">
        <v>2621748.6497625527</v>
      </c>
      <c r="K36" s="736">
        <v>3731346.3315610024</v>
      </c>
      <c r="L36" s="736">
        <v>275049.66023991292</v>
      </c>
      <c r="M36" s="121"/>
      <c r="N36" s="62" t="s">
        <v>457</v>
      </c>
      <c r="O36" s="121"/>
      <c r="P36" s="122"/>
      <c r="Q36" s="735">
        <v>89387.832622417758</v>
      </c>
      <c r="R36" s="735">
        <v>3456296.6713210912</v>
      </c>
      <c r="S36" s="735">
        <v>3366908.8386986703</v>
      </c>
      <c r="T36" s="735">
        <v>2446823.7723004059</v>
      </c>
      <c r="U36" s="735">
        <v>57133.062418875204</v>
      </c>
      <c r="V36" s="735">
        <v>151289.19648416818</v>
      </c>
      <c r="W36" s="735">
        <v>102827.26955655965</v>
      </c>
      <c r="X36" s="735">
        <v>48461.926927608547</v>
      </c>
      <c r="Y36" s="735">
        <v>81559.366422346677</v>
      </c>
      <c r="Z36" s="735">
        <v>793222.17391757062</v>
      </c>
    </row>
    <row r="37" spans="1:26" ht="13.7" customHeight="1">
      <c r="A37" s="121"/>
      <c r="B37" s="62" t="s">
        <v>458</v>
      </c>
      <c r="C37" s="121"/>
      <c r="D37" s="122"/>
      <c r="E37" s="736">
        <v>32178158.633033894</v>
      </c>
      <c r="F37" s="736">
        <v>23933155.553032242</v>
      </c>
      <c r="G37" s="736">
        <v>16268656.866324147</v>
      </c>
      <c r="H37" s="736">
        <v>1774689.0560834836</v>
      </c>
      <c r="I37" s="736">
        <v>263119.34945185122</v>
      </c>
      <c r="J37" s="736">
        <v>5626690.2811727729</v>
      </c>
      <c r="K37" s="736">
        <v>8245003.0800016429</v>
      </c>
      <c r="L37" s="736">
        <v>573899.9862551752</v>
      </c>
      <c r="M37" s="121"/>
      <c r="N37" s="62" t="s">
        <v>458</v>
      </c>
      <c r="O37" s="121"/>
      <c r="P37" s="122"/>
      <c r="Q37" s="735">
        <v>132336.33938368212</v>
      </c>
      <c r="R37" s="735">
        <v>7671103.0937464628</v>
      </c>
      <c r="S37" s="735">
        <v>7538766.7543627797</v>
      </c>
      <c r="T37" s="735">
        <v>5505932.8744079545</v>
      </c>
      <c r="U37" s="735">
        <v>202242.00647269381</v>
      </c>
      <c r="V37" s="735">
        <v>340886.92252245883</v>
      </c>
      <c r="W37" s="735">
        <v>169276.96364776205</v>
      </c>
      <c r="X37" s="735">
        <v>171609.95887469655</v>
      </c>
      <c r="Y37" s="735">
        <v>240772.71737476176</v>
      </c>
      <c r="Z37" s="735">
        <v>1730477.6683344343</v>
      </c>
    </row>
    <row r="38" spans="1:26" ht="13.7" customHeight="1">
      <c r="A38" s="121"/>
      <c r="B38" s="62" t="s">
        <v>459</v>
      </c>
      <c r="C38" s="121"/>
      <c r="D38" s="122"/>
      <c r="E38" s="736">
        <v>72779218.10176979</v>
      </c>
      <c r="F38" s="736">
        <v>55151303.451529562</v>
      </c>
      <c r="G38" s="736">
        <v>39653546.561284371</v>
      </c>
      <c r="H38" s="736">
        <v>3239492.5212159418</v>
      </c>
      <c r="I38" s="736">
        <v>557417.73738744028</v>
      </c>
      <c r="J38" s="736">
        <v>11700846.631641792</v>
      </c>
      <c r="K38" s="736">
        <v>17627914.650240216</v>
      </c>
      <c r="L38" s="736">
        <v>945275.185841389</v>
      </c>
      <c r="M38" s="121"/>
      <c r="N38" s="62" t="s">
        <v>459</v>
      </c>
      <c r="O38" s="121"/>
      <c r="P38" s="122"/>
      <c r="Q38" s="735">
        <v>334052.06462342548</v>
      </c>
      <c r="R38" s="735">
        <v>16682639.46439884</v>
      </c>
      <c r="S38" s="735">
        <v>16348587.399775414</v>
      </c>
      <c r="T38" s="735">
        <v>11788228.334850481</v>
      </c>
      <c r="U38" s="735">
        <v>460837.58772664174</v>
      </c>
      <c r="V38" s="735">
        <v>628377.33019385079</v>
      </c>
      <c r="W38" s="735">
        <v>264528.45950644492</v>
      </c>
      <c r="X38" s="735">
        <v>363848.87068740558</v>
      </c>
      <c r="Y38" s="735">
        <v>659812.72919295379</v>
      </c>
      <c r="Z38" s="735">
        <v>4130956.876197401</v>
      </c>
    </row>
    <row r="39" spans="1:26" ht="13.7" customHeight="1">
      <c r="A39" s="121"/>
      <c r="B39" s="62" t="s">
        <v>460</v>
      </c>
      <c r="C39" s="121"/>
      <c r="D39" s="122"/>
      <c r="E39" s="736">
        <v>159799426.70330742</v>
      </c>
      <c r="F39" s="736">
        <v>118435303.55595219</v>
      </c>
      <c r="G39" s="736">
        <v>84524652.191062406</v>
      </c>
      <c r="H39" s="736">
        <v>1944906.6266081997</v>
      </c>
      <c r="I39" s="736">
        <v>1404164.0872103292</v>
      </c>
      <c r="J39" s="736">
        <v>30561580.651071232</v>
      </c>
      <c r="K39" s="736">
        <v>41364123.147355288</v>
      </c>
      <c r="L39" s="736">
        <v>2228385.6475758799</v>
      </c>
      <c r="M39" s="121"/>
      <c r="N39" s="62" t="s">
        <v>460</v>
      </c>
      <c r="O39" s="121"/>
      <c r="P39" s="122"/>
      <c r="Q39" s="735">
        <v>769351.92569695972</v>
      </c>
      <c r="R39" s="735">
        <v>39135737.499779388</v>
      </c>
      <c r="S39" s="735">
        <v>38366385.574082434</v>
      </c>
      <c r="T39" s="735">
        <v>26800561.304372236</v>
      </c>
      <c r="U39" s="735">
        <v>955130.85619530885</v>
      </c>
      <c r="V39" s="735">
        <v>1106846.7638417047</v>
      </c>
      <c r="W39" s="735">
        <v>507564.61951798858</v>
      </c>
      <c r="X39" s="735">
        <v>599282.14432371606</v>
      </c>
      <c r="Y39" s="735">
        <v>1583479.4267760683</v>
      </c>
      <c r="Z39" s="735">
        <v>11087326.076449247</v>
      </c>
    </row>
    <row r="40" spans="1:26" ht="13.7" customHeight="1">
      <c r="A40" s="121"/>
      <c r="B40" s="62" t="s">
        <v>461</v>
      </c>
      <c r="C40" s="121"/>
      <c r="D40" s="122"/>
      <c r="E40" s="736">
        <v>366001325.99522614</v>
      </c>
      <c r="F40" s="736">
        <v>279857485.5791474</v>
      </c>
      <c r="G40" s="736">
        <v>199200777.256161</v>
      </c>
      <c r="H40" s="736">
        <v>1505431.5354155928</v>
      </c>
      <c r="I40" s="736">
        <v>3996607.269002174</v>
      </c>
      <c r="J40" s="736">
        <v>75154669.518568665</v>
      </c>
      <c r="K40" s="736">
        <v>86143840.416078717</v>
      </c>
      <c r="L40" s="736">
        <v>6119592.1973234043</v>
      </c>
      <c r="M40" s="121"/>
      <c r="N40" s="62" t="s">
        <v>461</v>
      </c>
      <c r="O40" s="121"/>
      <c r="P40" s="122"/>
      <c r="Q40" s="735">
        <v>1424746.3305455744</v>
      </c>
      <c r="R40" s="735">
        <v>80024248.21875532</v>
      </c>
      <c r="S40" s="735">
        <v>78599501.888209745</v>
      </c>
      <c r="T40" s="735">
        <v>58713955.58448486</v>
      </c>
      <c r="U40" s="735">
        <v>3507611.6847176244</v>
      </c>
      <c r="V40" s="735">
        <v>2181551.2927480498</v>
      </c>
      <c r="W40" s="735">
        <v>1055643.2466694361</v>
      </c>
      <c r="X40" s="735">
        <v>1125908.046078614</v>
      </c>
      <c r="Y40" s="735">
        <v>6018351.4755397961</v>
      </c>
      <c r="Z40" s="735">
        <v>20214734.801798992</v>
      </c>
    </row>
    <row r="41" spans="1:26" ht="13.7" customHeight="1">
      <c r="A41" s="121"/>
      <c r="B41" s="62" t="s">
        <v>462</v>
      </c>
      <c r="C41" s="121"/>
      <c r="D41" s="122"/>
      <c r="E41" s="736">
        <v>622439285.28684926</v>
      </c>
      <c r="F41" s="736">
        <v>456487930.88241631</v>
      </c>
      <c r="G41" s="736">
        <v>336465994.41435695</v>
      </c>
      <c r="H41" s="736">
        <v>1162958.7904570741</v>
      </c>
      <c r="I41" s="736">
        <v>12813236.64635038</v>
      </c>
      <c r="J41" s="736">
        <v>106045741.03125198</v>
      </c>
      <c r="K41" s="736">
        <v>165951354.40443295</v>
      </c>
      <c r="L41" s="736">
        <v>9091531.7463829275</v>
      </c>
      <c r="M41" s="121"/>
      <c r="N41" s="62" t="s">
        <v>462</v>
      </c>
      <c r="O41" s="121"/>
      <c r="P41" s="122"/>
      <c r="Q41" s="735">
        <v>3178466.1593923043</v>
      </c>
      <c r="R41" s="735">
        <v>156859822.65805006</v>
      </c>
      <c r="S41" s="735">
        <v>153681356.49865773</v>
      </c>
      <c r="T41" s="735">
        <v>104259194.70732279</v>
      </c>
      <c r="U41" s="735">
        <v>10796052.064563259</v>
      </c>
      <c r="V41" s="735">
        <v>1722412.7307644582</v>
      </c>
      <c r="W41" s="735">
        <v>-2238838.6438678359</v>
      </c>
      <c r="X41" s="735">
        <v>3961251.3746322938</v>
      </c>
      <c r="Y41" s="735">
        <v>9405388.3655238245</v>
      </c>
      <c r="Z41" s="735">
        <v>46309085.361531056</v>
      </c>
    </row>
    <row r="42" spans="1:26" ht="13.7" customHeight="1">
      <c r="A42" s="121"/>
      <c r="B42" s="62" t="s">
        <v>463</v>
      </c>
      <c r="C42" s="121"/>
      <c r="D42" s="122"/>
      <c r="E42" s="736">
        <v>1650535653.8571429</v>
      </c>
      <c r="F42" s="736">
        <v>1188113077.6964285</v>
      </c>
      <c r="G42" s="736">
        <v>921500467.64285719</v>
      </c>
      <c r="H42" s="736">
        <v>266087.375</v>
      </c>
      <c r="I42" s="736">
        <v>8091719.8928571427</v>
      </c>
      <c r="J42" s="736">
        <v>258254802.7857143</v>
      </c>
      <c r="K42" s="736">
        <v>462422576.16071427</v>
      </c>
      <c r="L42" s="736">
        <v>17274037.696428571</v>
      </c>
      <c r="M42" s="121"/>
      <c r="N42" s="62" t="s">
        <v>463</v>
      </c>
      <c r="O42" s="121"/>
      <c r="P42" s="122"/>
      <c r="Q42" s="735">
        <v>6022253.9464285718</v>
      </c>
      <c r="R42" s="735">
        <v>445148538.46428573</v>
      </c>
      <c r="S42" s="735">
        <v>439126284.51785713</v>
      </c>
      <c r="T42" s="735">
        <v>252874510.80357143</v>
      </c>
      <c r="U42" s="735">
        <v>16229364.285714285</v>
      </c>
      <c r="V42" s="735">
        <v>11298872.464285715</v>
      </c>
      <c r="W42" s="735">
        <v>3182551.75</v>
      </c>
      <c r="X42" s="735">
        <v>8116320.7142857146</v>
      </c>
      <c r="Y42" s="735">
        <v>102140591.53571428</v>
      </c>
      <c r="Z42" s="735">
        <v>260864128.5</v>
      </c>
    </row>
    <row r="43" spans="1:26" ht="13.7" customHeight="1">
      <c r="A43" s="121"/>
      <c r="B43" s="62" t="s">
        <v>403</v>
      </c>
      <c r="C43" s="121"/>
      <c r="D43" s="122"/>
      <c r="E43" s="736">
        <v>5112885347.916667</v>
      </c>
      <c r="F43" s="736">
        <v>3990734904.4166665</v>
      </c>
      <c r="G43" s="736">
        <v>2995652749.5</v>
      </c>
      <c r="H43" s="736">
        <v>0</v>
      </c>
      <c r="I43" s="736">
        <v>52321392.166666664</v>
      </c>
      <c r="J43" s="736">
        <v>942760762.75</v>
      </c>
      <c r="K43" s="736">
        <v>1122150443.5</v>
      </c>
      <c r="L43" s="736">
        <v>66443101.5</v>
      </c>
      <c r="M43" s="121"/>
      <c r="N43" s="62" t="s">
        <v>403</v>
      </c>
      <c r="O43" s="121"/>
      <c r="P43" s="122"/>
      <c r="Q43" s="735">
        <v>26112744.5</v>
      </c>
      <c r="R43" s="735">
        <v>1055707342</v>
      </c>
      <c r="S43" s="735">
        <v>1029594597.5</v>
      </c>
      <c r="T43" s="735">
        <v>714830755.75</v>
      </c>
      <c r="U43" s="735">
        <v>62084894</v>
      </c>
      <c r="V43" s="735">
        <v>-10368151.916666666</v>
      </c>
      <c r="W43" s="735">
        <v>-8360825.583333333</v>
      </c>
      <c r="X43" s="735">
        <v>-2007326.3333333333</v>
      </c>
      <c r="Y43" s="735">
        <v>104064840.08333333</v>
      </c>
      <c r="Z43" s="735">
        <v>367111939.75</v>
      </c>
    </row>
    <row r="44" spans="1:26" ht="13.7" customHeight="1">
      <c r="A44" s="1045" t="s">
        <v>14</v>
      </c>
      <c r="B44" s="1045"/>
      <c r="C44" s="1045"/>
      <c r="D44" s="122"/>
      <c r="E44" s="736"/>
      <c r="F44" s="736"/>
      <c r="G44" s="736"/>
      <c r="H44" s="736"/>
      <c r="I44" s="736"/>
      <c r="J44" s="736"/>
      <c r="K44" s="736"/>
      <c r="L44" s="736"/>
      <c r="M44" s="1045" t="s">
        <v>14</v>
      </c>
      <c r="N44" s="1045"/>
      <c r="O44" s="1045"/>
      <c r="P44" s="122"/>
      <c r="Q44" s="735"/>
      <c r="R44" s="735"/>
      <c r="S44" s="735"/>
      <c r="T44" s="735"/>
      <c r="U44" s="735"/>
      <c r="V44" s="735"/>
      <c r="W44" s="735"/>
      <c r="X44" s="735"/>
      <c r="Y44" s="735"/>
      <c r="Z44" s="735"/>
    </row>
    <row r="45" spans="1:26" ht="13.7" customHeight="1">
      <c r="A45" s="121"/>
      <c r="B45" s="62" t="s">
        <v>455</v>
      </c>
      <c r="C45" s="121"/>
      <c r="D45" s="122"/>
      <c r="E45" s="736">
        <v>1968467.0248991267</v>
      </c>
      <c r="F45" s="736">
        <v>1604221.323364309</v>
      </c>
      <c r="G45" s="736">
        <v>1011674.4975999498</v>
      </c>
      <c r="H45" s="736">
        <v>51679.86605152121</v>
      </c>
      <c r="I45" s="736">
        <v>36042.011844955676</v>
      </c>
      <c r="J45" s="736">
        <v>504824.94786788226</v>
      </c>
      <c r="K45" s="736">
        <v>364245.70153481775</v>
      </c>
      <c r="L45" s="736">
        <v>128800.25833582901</v>
      </c>
      <c r="M45" s="121"/>
      <c r="N45" s="62" t="s">
        <v>455</v>
      </c>
      <c r="O45" s="121"/>
      <c r="P45" s="122"/>
      <c r="Q45" s="735">
        <v>36064.198816778458</v>
      </c>
      <c r="R45" s="735">
        <v>235445.44319898827</v>
      </c>
      <c r="S45" s="735">
        <v>199381.24438220984</v>
      </c>
      <c r="T45" s="735">
        <v>684369.75107964349</v>
      </c>
      <c r="U45" s="735">
        <v>38056.677067123492</v>
      </c>
      <c r="V45" s="735">
        <v>44256.489642113964</v>
      </c>
      <c r="W45" s="735">
        <v>20636.299075875173</v>
      </c>
      <c r="X45" s="735">
        <v>23620.190566238787</v>
      </c>
      <c r="Y45" s="735">
        <v>53490.60732324791</v>
      </c>
      <c r="Z45" s="735">
        <v>-513811.06608342391</v>
      </c>
    </row>
    <row r="46" spans="1:26" ht="13.7" customHeight="1">
      <c r="A46" s="121"/>
      <c r="B46" s="62" t="s">
        <v>456</v>
      </c>
      <c r="C46" s="121"/>
      <c r="D46" s="122"/>
      <c r="E46" s="736">
        <v>7949490.6284110555</v>
      </c>
      <c r="F46" s="736">
        <v>5550925.1208012989</v>
      </c>
      <c r="G46" s="736">
        <v>3882123.6427879469</v>
      </c>
      <c r="H46" s="736">
        <v>114887.1960352217</v>
      </c>
      <c r="I46" s="736">
        <v>125848.188579081</v>
      </c>
      <c r="J46" s="736">
        <v>1428066.0933990499</v>
      </c>
      <c r="K46" s="736">
        <v>2398565.5076097581</v>
      </c>
      <c r="L46" s="736">
        <v>194509.85227684386</v>
      </c>
      <c r="M46" s="121"/>
      <c r="N46" s="62" t="s">
        <v>456</v>
      </c>
      <c r="O46" s="121"/>
      <c r="P46" s="122"/>
      <c r="Q46" s="735">
        <v>90546.258733035414</v>
      </c>
      <c r="R46" s="735">
        <v>2204055.6553329155</v>
      </c>
      <c r="S46" s="735">
        <v>2113509.3965998781</v>
      </c>
      <c r="T46" s="735">
        <v>1677800.5879311536</v>
      </c>
      <c r="U46" s="735">
        <v>23778.544374736564</v>
      </c>
      <c r="V46" s="735">
        <v>81939.811197239396</v>
      </c>
      <c r="W46" s="735">
        <v>51625.6199087563</v>
      </c>
      <c r="X46" s="735">
        <v>30314.191288483053</v>
      </c>
      <c r="Y46" s="735">
        <v>61048.008053466154</v>
      </c>
      <c r="Z46" s="735">
        <v>391038.46115021443</v>
      </c>
    </row>
    <row r="47" spans="1:26" ht="13.7" customHeight="1">
      <c r="A47" s="121"/>
      <c r="B47" s="62" t="s">
        <v>457</v>
      </c>
      <c r="C47" s="121"/>
      <c r="D47" s="122"/>
      <c r="E47" s="736">
        <v>13958795.859000374</v>
      </c>
      <c r="F47" s="736">
        <v>10145818.634341735</v>
      </c>
      <c r="G47" s="736">
        <v>7196233.2598032849</v>
      </c>
      <c r="H47" s="736">
        <v>307038.62804038398</v>
      </c>
      <c r="I47" s="736">
        <v>163168.16734007219</v>
      </c>
      <c r="J47" s="736">
        <v>2479378.5791579927</v>
      </c>
      <c r="K47" s="736">
        <v>3812977.224658634</v>
      </c>
      <c r="L47" s="736">
        <v>275536.04951981932</v>
      </c>
      <c r="M47" s="121"/>
      <c r="N47" s="62" t="s">
        <v>457</v>
      </c>
      <c r="O47" s="121"/>
      <c r="P47" s="122"/>
      <c r="Q47" s="735">
        <v>94001.794405373716</v>
      </c>
      <c r="R47" s="735">
        <v>3537441.1751388181</v>
      </c>
      <c r="S47" s="735">
        <v>3443439.3807334392</v>
      </c>
      <c r="T47" s="735">
        <v>2435117.2345847692</v>
      </c>
      <c r="U47" s="735">
        <v>57062.94655648365</v>
      </c>
      <c r="V47" s="735">
        <v>168255.5016385362</v>
      </c>
      <c r="W47" s="735">
        <v>101169.88915647793</v>
      </c>
      <c r="X47" s="735">
        <v>67085.612482058394</v>
      </c>
      <c r="Y47" s="735">
        <v>159954.24632760481</v>
      </c>
      <c r="Z47" s="735">
        <v>942957.94428125792</v>
      </c>
    </row>
    <row r="48" spans="1:26" ht="13.7" customHeight="1">
      <c r="A48" s="661"/>
      <c r="B48" s="62" t="s">
        <v>458</v>
      </c>
      <c r="C48" s="661"/>
      <c r="D48" s="122"/>
      <c r="E48" s="736">
        <v>30750170.138630625</v>
      </c>
      <c r="F48" s="736">
        <v>22673029.281036094</v>
      </c>
      <c r="G48" s="736">
        <v>15926722.494265441</v>
      </c>
      <c r="H48" s="736">
        <v>864704.15001040837</v>
      </c>
      <c r="I48" s="736">
        <v>268288.77407610166</v>
      </c>
      <c r="J48" s="736">
        <v>5613313.8626841577</v>
      </c>
      <c r="K48" s="736">
        <v>8077140.8575945161</v>
      </c>
      <c r="L48" s="736">
        <v>559574.81993899879</v>
      </c>
      <c r="M48" s="661"/>
      <c r="N48" s="62" t="s">
        <v>458</v>
      </c>
      <c r="O48" s="661"/>
      <c r="P48" s="122"/>
      <c r="Q48" s="735">
        <v>122286.37493749637</v>
      </c>
      <c r="R48" s="735">
        <v>7517566.03765551</v>
      </c>
      <c r="S48" s="735">
        <v>7395279.6627180148</v>
      </c>
      <c r="T48" s="735">
        <v>5220621.158289453</v>
      </c>
      <c r="U48" s="735">
        <v>205690.64772343013</v>
      </c>
      <c r="V48" s="735">
        <v>356013.1336475978</v>
      </c>
      <c r="W48" s="735">
        <v>199362.05880399601</v>
      </c>
      <c r="X48" s="735">
        <v>156651.07484360173</v>
      </c>
      <c r="Y48" s="735">
        <v>1032689.4584574539</v>
      </c>
      <c r="Z48" s="735">
        <v>2645644.1815149868</v>
      </c>
    </row>
    <row r="49" spans="1:26" ht="13.7" customHeight="1">
      <c r="A49" s="661"/>
      <c r="B49" s="62" t="s">
        <v>459</v>
      </c>
      <c r="C49" s="661"/>
      <c r="D49" s="122"/>
      <c r="E49" s="736">
        <v>69953811.816886544</v>
      </c>
      <c r="F49" s="736">
        <v>53195504.667727076</v>
      </c>
      <c r="G49" s="736">
        <v>37935497.811622687</v>
      </c>
      <c r="H49" s="736">
        <v>2941427.4936842346</v>
      </c>
      <c r="I49" s="736">
        <v>533494.6695308137</v>
      </c>
      <c r="J49" s="736">
        <v>11785084.692889322</v>
      </c>
      <c r="K49" s="736">
        <v>16758307.149159431</v>
      </c>
      <c r="L49" s="736">
        <v>939633.87956270494</v>
      </c>
      <c r="M49" s="661"/>
      <c r="N49" s="62" t="s">
        <v>459</v>
      </c>
      <c r="O49" s="661"/>
      <c r="P49" s="122"/>
      <c r="Q49" s="735">
        <v>345993.12153491884</v>
      </c>
      <c r="R49" s="735">
        <v>15818673.269596735</v>
      </c>
      <c r="S49" s="735">
        <v>15472680.148061816</v>
      </c>
      <c r="T49" s="735">
        <v>11486787.786144713</v>
      </c>
      <c r="U49" s="735">
        <v>436400.24206046032</v>
      </c>
      <c r="V49" s="735">
        <v>591671.91266826028</v>
      </c>
      <c r="W49" s="735">
        <v>266886.09046196414</v>
      </c>
      <c r="X49" s="735">
        <v>324785.82220629585</v>
      </c>
      <c r="Y49" s="735">
        <v>515208.3782366736</v>
      </c>
      <c r="Z49" s="735">
        <v>3473028.5854250635</v>
      </c>
    </row>
    <row r="50" spans="1:26" ht="13.7" customHeight="1">
      <c r="A50" s="661"/>
      <c r="B50" s="62" t="s">
        <v>460</v>
      </c>
      <c r="C50" s="661"/>
      <c r="D50" s="122"/>
      <c r="E50" s="736">
        <v>163218605.89219841</v>
      </c>
      <c r="F50" s="736">
        <v>123128821.90978359</v>
      </c>
      <c r="G50" s="736">
        <v>85248675.247091249</v>
      </c>
      <c r="H50" s="736">
        <v>7832264.7793537714</v>
      </c>
      <c r="I50" s="736">
        <v>1362062.4238395139</v>
      </c>
      <c r="J50" s="736">
        <v>28685819.459498994</v>
      </c>
      <c r="K50" s="736">
        <v>40089783.982414983</v>
      </c>
      <c r="L50" s="736">
        <v>2176946.9958896986</v>
      </c>
      <c r="M50" s="661"/>
      <c r="N50" s="62" t="s">
        <v>460</v>
      </c>
      <c r="O50" s="661"/>
      <c r="P50" s="122"/>
      <c r="Q50" s="735">
        <v>756112.98848442989</v>
      </c>
      <c r="R50" s="735">
        <v>37912836.986525252</v>
      </c>
      <c r="S50" s="735">
        <v>37156723.99804084</v>
      </c>
      <c r="T50" s="735">
        <v>27225897.653385095</v>
      </c>
      <c r="U50" s="735">
        <v>1048742.1801491308</v>
      </c>
      <c r="V50" s="735">
        <v>1259256.1286725649</v>
      </c>
      <c r="W50" s="735">
        <v>514156.98753119906</v>
      </c>
      <c r="X50" s="735">
        <v>745099.14114136552</v>
      </c>
      <c r="Y50" s="735">
        <v>2888418.2358469958</v>
      </c>
      <c r="Z50" s="735">
        <v>10511246.27168105</v>
      </c>
    </row>
    <row r="51" spans="1:26" ht="13.7" customHeight="1">
      <c r="A51" s="661"/>
      <c r="B51" s="62" t="s">
        <v>461</v>
      </c>
      <c r="C51" s="661"/>
      <c r="D51" s="122"/>
      <c r="E51" s="736">
        <v>367529979.02800775</v>
      </c>
      <c r="F51" s="736">
        <v>280741579.75452775</v>
      </c>
      <c r="G51" s="736">
        <v>215737971.11573449</v>
      </c>
      <c r="H51" s="736">
        <v>4940428.9256948037</v>
      </c>
      <c r="I51" s="736">
        <v>3032345.8748290157</v>
      </c>
      <c r="J51" s="736">
        <v>57030833.838269398</v>
      </c>
      <c r="K51" s="736">
        <v>86788399.273480058</v>
      </c>
      <c r="L51" s="736">
        <v>4665974.6990302382</v>
      </c>
      <c r="M51" s="661"/>
      <c r="N51" s="62" t="s">
        <v>461</v>
      </c>
      <c r="O51" s="661"/>
      <c r="P51" s="122"/>
      <c r="Q51" s="735">
        <v>1075035.2973732268</v>
      </c>
      <c r="R51" s="735">
        <v>82122424.574449837</v>
      </c>
      <c r="S51" s="735">
        <v>81047389.277076602</v>
      </c>
      <c r="T51" s="735">
        <v>58320157.218024023</v>
      </c>
      <c r="U51" s="735">
        <v>3695884.6594684371</v>
      </c>
      <c r="V51" s="735">
        <v>1842604.7494290583</v>
      </c>
      <c r="W51" s="735">
        <v>1002166.7126054059</v>
      </c>
      <c r="X51" s="735">
        <v>840438.03682365257</v>
      </c>
      <c r="Y51" s="735">
        <v>3093910.7001049295</v>
      </c>
      <c r="Z51" s="735">
        <v>20282653.350260023</v>
      </c>
    </row>
    <row r="52" spans="1:26" ht="13.7" customHeight="1">
      <c r="A52" s="661"/>
      <c r="B52" s="62" t="s">
        <v>462</v>
      </c>
      <c r="C52" s="661"/>
      <c r="D52" s="122"/>
      <c r="E52" s="736">
        <v>699802296.92798364</v>
      </c>
      <c r="F52" s="736">
        <v>516110698.76139438</v>
      </c>
      <c r="G52" s="736">
        <v>363201295.87954462</v>
      </c>
      <c r="H52" s="736">
        <v>4703453.3800120102</v>
      </c>
      <c r="I52" s="736">
        <v>14170088.872164235</v>
      </c>
      <c r="J52" s="736">
        <v>134035860.62967344</v>
      </c>
      <c r="K52" s="736">
        <v>183691598.16658941</v>
      </c>
      <c r="L52" s="736">
        <v>10474111.467776783</v>
      </c>
      <c r="M52" s="661"/>
      <c r="N52" s="62" t="s">
        <v>462</v>
      </c>
      <c r="O52" s="661"/>
      <c r="P52" s="122"/>
      <c r="Q52" s="735">
        <v>3571677.6466689873</v>
      </c>
      <c r="R52" s="735">
        <v>173217486.69881263</v>
      </c>
      <c r="S52" s="735">
        <v>169645809.05214366</v>
      </c>
      <c r="T52" s="735">
        <v>118255072.49706545</v>
      </c>
      <c r="U52" s="735">
        <v>11546774.94322041</v>
      </c>
      <c r="V52" s="735">
        <v>1932774.5413508085</v>
      </c>
      <c r="W52" s="735">
        <v>-2402944.2759256829</v>
      </c>
      <c r="X52" s="735">
        <v>4335718.8172764918</v>
      </c>
      <c r="Y52" s="735">
        <v>11968765.753685204</v>
      </c>
      <c r="Z52" s="735">
        <v>49879952.824192189</v>
      </c>
    </row>
    <row r="53" spans="1:26" ht="13.7" customHeight="1">
      <c r="A53" s="661"/>
      <c r="B53" s="62" t="s">
        <v>463</v>
      </c>
      <c r="C53" s="661"/>
      <c r="D53" s="122"/>
      <c r="E53" s="736">
        <v>1862257948.0434783</v>
      </c>
      <c r="F53" s="736">
        <v>1299863438.4130435</v>
      </c>
      <c r="G53" s="736">
        <v>933302683.13043475</v>
      </c>
      <c r="H53" s="736">
        <v>323932.45652173914</v>
      </c>
      <c r="I53" s="736">
        <v>11610892.934782609</v>
      </c>
      <c r="J53" s="736">
        <v>354625929.89130437</v>
      </c>
      <c r="K53" s="736">
        <v>562394509.63043475</v>
      </c>
      <c r="L53" s="736">
        <v>23011995.695652176</v>
      </c>
      <c r="M53" s="661"/>
      <c r="N53" s="62" t="s">
        <v>463</v>
      </c>
      <c r="O53" s="661"/>
      <c r="P53" s="122"/>
      <c r="Q53" s="735">
        <v>8244008.4565217393</v>
      </c>
      <c r="R53" s="735">
        <v>539382513.93478262</v>
      </c>
      <c r="S53" s="735">
        <v>531138505.47826087</v>
      </c>
      <c r="T53" s="735">
        <v>297037653.34782606</v>
      </c>
      <c r="U53" s="735">
        <v>16961886.782608695</v>
      </c>
      <c r="V53" s="735">
        <v>12437612.847826088</v>
      </c>
      <c r="W53" s="735">
        <v>3618571.5217391304</v>
      </c>
      <c r="X53" s="735">
        <v>8819041.326086957</v>
      </c>
      <c r="Y53" s="735">
        <v>65268898.195652172</v>
      </c>
      <c r="Z53" s="735">
        <v>269970250.69565219</v>
      </c>
    </row>
    <row r="54" spans="1:26" ht="13.7" customHeight="1">
      <c r="A54" s="661"/>
      <c r="B54" s="62" t="s">
        <v>403</v>
      </c>
      <c r="C54" s="661"/>
      <c r="D54" s="122"/>
      <c r="E54" s="736">
        <v>5173476606.0769234</v>
      </c>
      <c r="F54" s="736">
        <v>4174178218.1538463</v>
      </c>
      <c r="G54" s="736">
        <v>3281773697.1538463</v>
      </c>
      <c r="H54" s="736">
        <v>0</v>
      </c>
      <c r="I54" s="736">
        <v>52159656.769230768</v>
      </c>
      <c r="J54" s="736">
        <v>840244864.23076928</v>
      </c>
      <c r="K54" s="736">
        <v>999298387.92307687</v>
      </c>
      <c r="L54" s="736">
        <v>64840926.615384616</v>
      </c>
      <c r="M54" s="661"/>
      <c r="N54" s="62" t="s">
        <v>403</v>
      </c>
      <c r="O54" s="661"/>
      <c r="P54" s="122"/>
      <c r="Q54" s="735">
        <v>22345222.230769232</v>
      </c>
      <c r="R54" s="735">
        <v>934457461.30769229</v>
      </c>
      <c r="S54" s="735">
        <v>912112239.07692313</v>
      </c>
      <c r="T54" s="735">
        <v>624636293.69230771</v>
      </c>
      <c r="U54" s="735">
        <v>59462430.615384616</v>
      </c>
      <c r="V54" s="735">
        <v>-8259395.230769231</v>
      </c>
      <c r="W54" s="735">
        <v>-7833922.076923077</v>
      </c>
      <c r="X54" s="735">
        <v>-425473.15384615387</v>
      </c>
      <c r="Y54" s="735">
        <v>70671580.923076928</v>
      </c>
      <c r="Z54" s="735">
        <v>306944490.92307693</v>
      </c>
    </row>
    <row r="55" spans="1:26" ht="13.7" customHeight="1">
      <c r="A55" s="1045" t="s">
        <v>15</v>
      </c>
      <c r="B55" s="1045"/>
      <c r="C55" s="1045"/>
      <c r="D55" s="2"/>
      <c r="E55" s="736"/>
      <c r="F55" s="736"/>
      <c r="G55" s="736"/>
      <c r="H55" s="736"/>
      <c r="I55" s="736"/>
      <c r="J55" s="736"/>
      <c r="K55" s="736"/>
      <c r="L55" s="736"/>
      <c r="M55" s="1045" t="s">
        <v>15</v>
      </c>
      <c r="N55" s="1045"/>
      <c r="O55" s="1045"/>
      <c r="P55" s="2"/>
      <c r="Q55" s="735"/>
      <c r="R55" s="735"/>
      <c r="S55" s="735"/>
      <c r="T55" s="735"/>
      <c r="U55" s="735"/>
      <c r="V55" s="735"/>
      <c r="W55" s="735"/>
      <c r="X55" s="735"/>
      <c r="Y55" s="735"/>
      <c r="Z55" s="735"/>
    </row>
    <row r="56" spans="1:26" ht="13.7" customHeight="1">
      <c r="A56" s="108"/>
      <c r="B56" s="62" t="s">
        <v>455</v>
      </c>
      <c r="C56" s="108"/>
      <c r="D56" s="123"/>
      <c r="E56" s="736">
        <v>4453668.3896260913</v>
      </c>
      <c r="F56" s="736">
        <v>3370268.873533668</v>
      </c>
      <c r="G56" s="736">
        <v>2162770.4333803048</v>
      </c>
      <c r="H56" s="736">
        <v>238342.9410925961</v>
      </c>
      <c r="I56" s="736">
        <v>27700.528084399415</v>
      </c>
      <c r="J56" s="736">
        <v>941454.97097636724</v>
      </c>
      <c r="K56" s="736">
        <v>1083399.5160924247</v>
      </c>
      <c r="L56" s="736">
        <v>125215.09678892624</v>
      </c>
      <c r="M56" s="108"/>
      <c r="N56" s="62" t="s">
        <v>455</v>
      </c>
      <c r="O56" s="108"/>
      <c r="P56" s="123"/>
      <c r="Q56" s="735">
        <v>44021.868783044985</v>
      </c>
      <c r="R56" s="735">
        <v>958184.41930349811</v>
      </c>
      <c r="S56" s="735">
        <v>914162.55052045349</v>
      </c>
      <c r="T56" s="735">
        <v>604075.65660867607</v>
      </c>
      <c r="U56" s="735">
        <v>8354.2106619813712</v>
      </c>
      <c r="V56" s="735">
        <v>11756.809979137695</v>
      </c>
      <c r="W56" s="735">
        <v>7437.0490665362067</v>
      </c>
      <c r="X56" s="735">
        <v>4319.7609126014841</v>
      </c>
      <c r="Y56" s="735">
        <v>12207.031934157374</v>
      </c>
      <c r="Z56" s="735">
        <v>302182.90520481579</v>
      </c>
    </row>
    <row r="57" spans="1:26" ht="13.7" customHeight="1">
      <c r="A57" s="6"/>
      <c r="B57" s="62" t="s">
        <v>456</v>
      </c>
      <c r="C57" s="6"/>
      <c r="D57" s="2"/>
      <c r="E57" s="736">
        <v>8638045.9591561984</v>
      </c>
      <c r="F57" s="736">
        <v>6234097.3169038417</v>
      </c>
      <c r="G57" s="736">
        <v>4254925.8709504912</v>
      </c>
      <c r="H57" s="736">
        <v>343303.00380429969</v>
      </c>
      <c r="I57" s="736">
        <v>104367.49273395923</v>
      </c>
      <c r="J57" s="736">
        <v>1531500.949415094</v>
      </c>
      <c r="K57" s="736">
        <v>2403948.6422523558</v>
      </c>
      <c r="L57" s="736">
        <v>160300.36894640134</v>
      </c>
      <c r="M57" s="6"/>
      <c r="N57" s="62" t="s">
        <v>456</v>
      </c>
      <c r="O57" s="6"/>
      <c r="P57" s="2"/>
      <c r="Q57" s="735">
        <v>62503.517287367446</v>
      </c>
      <c r="R57" s="735">
        <v>2243648.2733059539</v>
      </c>
      <c r="S57" s="735">
        <v>2181144.7560185865</v>
      </c>
      <c r="T57" s="735">
        <v>1453339.5706095607</v>
      </c>
      <c r="U57" s="735">
        <v>11684.236159642169</v>
      </c>
      <c r="V57" s="735">
        <v>44755.739469704684</v>
      </c>
      <c r="W57" s="735">
        <v>34351.564394775509</v>
      </c>
      <c r="X57" s="735">
        <v>10404.175074929188</v>
      </c>
      <c r="Y57" s="735">
        <v>13626.425766060294</v>
      </c>
      <c r="Z57" s="735">
        <v>684991.63554573839</v>
      </c>
    </row>
    <row r="58" spans="1:26" ht="13.7" customHeight="1">
      <c r="A58" s="661"/>
      <c r="B58" s="62" t="s">
        <v>457</v>
      </c>
      <c r="C58" s="661"/>
      <c r="D58" s="122"/>
      <c r="E58" s="736">
        <v>11460117.344917191</v>
      </c>
      <c r="F58" s="736">
        <v>8713096.9778192043</v>
      </c>
      <c r="G58" s="736">
        <v>6343064.9545533005</v>
      </c>
      <c r="H58" s="736">
        <v>180916.39325825067</v>
      </c>
      <c r="I58" s="736">
        <v>119033.25183840521</v>
      </c>
      <c r="J58" s="736">
        <v>2070082.3781692437</v>
      </c>
      <c r="K58" s="736">
        <v>2747020.3670979971</v>
      </c>
      <c r="L58" s="736">
        <v>240264.14775577607</v>
      </c>
      <c r="M58" s="661"/>
      <c r="N58" s="62" t="s">
        <v>457</v>
      </c>
      <c r="O58" s="661"/>
      <c r="P58" s="122"/>
      <c r="Q58" s="735">
        <v>57114.858718075426</v>
      </c>
      <c r="R58" s="735">
        <v>2506756.219342222</v>
      </c>
      <c r="S58" s="735">
        <v>2449641.3606241466</v>
      </c>
      <c r="T58" s="735">
        <v>1695203.7015527841</v>
      </c>
      <c r="U58" s="735">
        <v>25180.05375418171</v>
      </c>
      <c r="V58" s="735">
        <v>115174.41603575226</v>
      </c>
      <c r="W58" s="735">
        <v>77722.995686186201</v>
      </c>
      <c r="X58" s="735">
        <v>37451.420349565997</v>
      </c>
      <c r="Y58" s="735">
        <v>3974.9649471603993</v>
      </c>
      <c r="Z58" s="735">
        <v>618058.15422858833</v>
      </c>
    </row>
    <row r="59" spans="1:26" ht="13.7" customHeight="1">
      <c r="A59" s="661"/>
      <c r="B59" s="62" t="s">
        <v>458</v>
      </c>
      <c r="C59" s="661"/>
      <c r="D59" s="122"/>
      <c r="E59" s="736">
        <v>23056050.0647607</v>
      </c>
      <c r="F59" s="736">
        <v>17131763.749353003</v>
      </c>
      <c r="G59" s="736">
        <v>11784039.631329404</v>
      </c>
      <c r="H59" s="736">
        <v>999928.03399803524</v>
      </c>
      <c r="I59" s="736">
        <v>196356.14319042634</v>
      </c>
      <c r="J59" s="736">
        <v>4151439.9408351257</v>
      </c>
      <c r="K59" s="736">
        <v>5924286.3154077148</v>
      </c>
      <c r="L59" s="736">
        <v>382827.46769308823</v>
      </c>
      <c r="M59" s="661"/>
      <c r="N59" s="62" t="s">
        <v>458</v>
      </c>
      <c r="O59" s="661"/>
      <c r="P59" s="122"/>
      <c r="Q59" s="735">
        <v>119358.12562939904</v>
      </c>
      <c r="R59" s="735">
        <v>5541458.8477146281</v>
      </c>
      <c r="S59" s="735">
        <v>5422100.7220852273</v>
      </c>
      <c r="T59" s="735">
        <v>3567953.6741413656</v>
      </c>
      <c r="U59" s="735">
        <v>34064.442653740669</v>
      </c>
      <c r="V59" s="735">
        <v>208636.61672224125</v>
      </c>
      <c r="W59" s="735">
        <v>130581.11441559075</v>
      </c>
      <c r="X59" s="735">
        <v>78055.502306650786</v>
      </c>
      <c r="Y59" s="735">
        <v>54118.240242957319</v>
      </c>
      <c r="Z59" s="735">
        <v>1665564.2288108356</v>
      </c>
    </row>
    <row r="60" spans="1:26" ht="13.7" customHeight="1">
      <c r="A60" s="661"/>
      <c r="B60" s="62" t="s">
        <v>459</v>
      </c>
      <c r="C60" s="661"/>
      <c r="D60" s="122"/>
      <c r="E60" s="736">
        <v>38696182.017290413</v>
      </c>
      <c r="F60" s="736">
        <v>29371385.843263812</v>
      </c>
      <c r="G60" s="736">
        <v>20030201.160747327</v>
      </c>
      <c r="H60" s="736">
        <v>3054525.8013150622</v>
      </c>
      <c r="I60" s="736">
        <v>467280.13672583835</v>
      </c>
      <c r="J60" s="736">
        <v>5819378.7444756031</v>
      </c>
      <c r="K60" s="736">
        <v>9324796.1740266029</v>
      </c>
      <c r="L60" s="736">
        <v>649587.95577379176</v>
      </c>
      <c r="M60" s="661"/>
      <c r="N60" s="62" t="s">
        <v>459</v>
      </c>
      <c r="O60" s="661"/>
      <c r="P60" s="122"/>
      <c r="Q60" s="735">
        <v>262034.93153252211</v>
      </c>
      <c r="R60" s="735">
        <v>8675208.2182528116</v>
      </c>
      <c r="S60" s="735">
        <v>8413173.2867202871</v>
      </c>
      <c r="T60" s="735">
        <v>6959106.5724648917</v>
      </c>
      <c r="U60" s="735">
        <v>209262.20085390753</v>
      </c>
      <c r="V60" s="735">
        <v>375052.63647523773</v>
      </c>
      <c r="W60" s="735">
        <v>175734.33100390542</v>
      </c>
      <c r="X60" s="735">
        <v>199318.30547133231</v>
      </c>
      <c r="Y60" s="735">
        <v>185641.76368644173</v>
      </c>
      <c r="Z60" s="735">
        <v>1055393.6406126982</v>
      </c>
    </row>
    <row r="61" spans="1:26" ht="13.7" customHeight="1">
      <c r="A61" s="661"/>
      <c r="B61" s="62" t="s">
        <v>460</v>
      </c>
      <c r="C61" s="661"/>
      <c r="D61" s="122"/>
      <c r="E61" s="736">
        <v>74777344.824672848</v>
      </c>
      <c r="F61" s="736">
        <v>57528660.869525418</v>
      </c>
      <c r="G61" s="736">
        <v>41770887.985517681</v>
      </c>
      <c r="H61" s="736">
        <v>2717811.7383289309</v>
      </c>
      <c r="I61" s="736">
        <v>524735.84524195921</v>
      </c>
      <c r="J61" s="736">
        <v>12515225.300436897</v>
      </c>
      <c r="K61" s="736">
        <v>17248683.955147408</v>
      </c>
      <c r="L61" s="736">
        <v>1006256.940850281</v>
      </c>
      <c r="M61" s="661"/>
      <c r="N61" s="62" t="s">
        <v>460</v>
      </c>
      <c r="O61" s="661"/>
      <c r="P61" s="122"/>
      <c r="Q61" s="735">
        <v>295666.34844147478</v>
      </c>
      <c r="R61" s="735">
        <v>16242427.014297117</v>
      </c>
      <c r="S61" s="735">
        <v>15946760.665855642</v>
      </c>
      <c r="T61" s="735">
        <v>11708454.396353556</v>
      </c>
      <c r="U61" s="735">
        <v>527752.63387828728</v>
      </c>
      <c r="V61" s="735">
        <v>695787.32263961225</v>
      </c>
      <c r="W61" s="735">
        <v>286177.19792260882</v>
      </c>
      <c r="X61" s="735">
        <v>409610.12471700367</v>
      </c>
      <c r="Y61" s="735">
        <v>529286.58231559186</v>
      </c>
      <c r="Z61" s="735">
        <v>3544052.8952997783</v>
      </c>
    </row>
    <row r="62" spans="1:26" ht="13.7" customHeight="1">
      <c r="A62" s="661"/>
      <c r="B62" s="62" t="s">
        <v>461</v>
      </c>
      <c r="C62" s="661"/>
      <c r="D62" s="122"/>
      <c r="E62" s="736">
        <v>131765262.16525234</v>
      </c>
      <c r="F62" s="736">
        <v>100585013.45700227</v>
      </c>
      <c r="G62" s="736">
        <v>75341241.1814477</v>
      </c>
      <c r="H62" s="736">
        <v>3159945.3807469583</v>
      </c>
      <c r="I62" s="736">
        <v>1061776.4143683813</v>
      </c>
      <c r="J62" s="736">
        <v>21022050.480439216</v>
      </c>
      <c r="K62" s="736">
        <v>31180248.708250131</v>
      </c>
      <c r="L62" s="736">
        <v>1809240.702209865</v>
      </c>
      <c r="M62" s="661"/>
      <c r="N62" s="62" t="s">
        <v>461</v>
      </c>
      <c r="O62" s="661"/>
      <c r="P62" s="122"/>
      <c r="Q62" s="735">
        <v>411721.56075727567</v>
      </c>
      <c r="R62" s="735">
        <v>29371008.006040264</v>
      </c>
      <c r="S62" s="735">
        <v>28959286.445283003</v>
      </c>
      <c r="T62" s="735">
        <v>21972502.172441341</v>
      </c>
      <c r="U62" s="735">
        <v>662438.55732651218</v>
      </c>
      <c r="V62" s="735">
        <v>836576.73285867297</v>
      </c>
      <c r="W62" s="735">
        <v>429513.86236144183</v>
      </c>
      <c r="X62" s="735">
        <v>407062.87049723126</v>
      </c>
      <c r="Y62" s="735">
        <v>1495905.9370697876</v>
      </c>
      <c r="Z62" s="735">
        <v>6983674.9197262563</v>
      </c>
    </row>
    <row r="63" spans="1:26" ht="13.7" customHeight="1">
      <c r="A63" s="661"/>
      <c r="B63" s="62" t="s">
        <v>462</v>
      </c>
      <c r="C63" s="661"/>
      <c r="D63" s="122"/>
      <c r="E63" s="736">
        <v>178956723.61839581</v>
      </c>
      <c r="F63" s="736">
        <v>126331959.04643942</v>
      </c>
      <c r="G63" s="736">
        <v>93204825.43198885</v>
      </c>
      <c r="H63" s="736">
        <v>656089.70080861507</v>
      </c>
      <c r="I63" s="736">
        <v>3078975.8494346351</v>
      </c>
      <c r="J63" s="736">
        <v>29392068.064207297</v>
      </c>
      <c r="K63" s="736">
        <v>52624764.571956366</v>
      </c>
      <c r="L63" s="736">
        <v>2681698.5081223911</v>
      </c>
      <c r="M63" s="661"/>
      <c r="N63" s="62" t="s">
        <v>462</v>
      </c>
      <c r="O63" s="661"/>
      <c r="P63" s="122"/>
      <c r="Q63" s="735">
        <v>770431.51799200231</v>
      </c>
      <c r="R63" s="735">
        <v>49943066.063833989</v>
      </c>
      <c r="S63" s="735">
        <v>49172634.545841955</v>
      </c>
      <c r="T63" s="735">
        <v>38431768.626898371</v>
      </c>
      <c r="U63" s="735">
        <v>1643477.5386468961</v>
      </c>
      <c r="V63" s="735">
        <v>1713958.8219711771</v>
      </c>
      <c r="W63" s="735">
        <v>863647.87486230186</v>
      </c>
      <c r="X63" s="735">
        <v>850310.9471088748</v>
      </c>
      <c r="Y63" s="735">
        <v>3712627.4836981627</v>
      </c>
      <c r="Z63" s="735">
        <v>11096057.042023692</v>
      </c>
    </row>
    <row r="64" spans="1:26" ht="13.7" customHeight="1">
      <c r="A64" s="661"/>
      <c r="B64" s="62" t="s">
        <v>463</v>
      </c>
      <c r="C64" s="661"/>
      <c r="D64" s="122"/>
      <c r="E64" s="736">
        <v>345717302.16550785</v>
      </c>
      <c r="F64" s="736">
        <v>256217956.04076445</v>
      </c>
      <c r="G64" s="736">
        <v>179788658.08360034</v>
      </c>
      <c r="H64" s="736">
        <v>2996189.94634399</v>
      </c>
      <c r="I64" s="736">
        <v>3496764.4391823704</v>
      </c>
      <c r="J64" s="736">
        <v>69936343.57163772</v>
      </c>
      <c r="K64" s="736">
        <v>89499346.124743357</v>
      </c>
      <c r="L64" s="736">
        <v>4988369.9552222695</v>
      </c>
      <c r="M64" s="661"/>
      <c r="N64" s="62" t="s">
        <v>463</v>
      </c>
      <c r="O64" s="661"/>
      <c r="P64" s="122"/>
      <c r="Q64" s="735">
        <v>1564117.0731340677</v>
      </c>
      <c r="R64" s="735">
        <v>84510976.169521108</v>
      </c>
      <c r="S64" s="735">
        <v>82946859.096387044</v>
      </c>
      <c r="T64" s="735">
        <v>66484293.769412152</v>
      </c>
      <c r="U64" s="735">
        <v>5232042.6819115784</v>
      </c>
      <c r="V64" s="735">
        <v>2761240.9388891403</v>
      </c>
      <c r="W64" s="735">
        <v>1132418.384863267</v>
      </c>
      <c r="X64" s="735">
        <v>1628822.5540258733</v>
      </c>
      <c r="Y64" s="735">
        <v>13576633.322386436</v>
      </c>
      <c r="Z64" s="735">
        <v>22045915.028560616</v>
      </c>
    </row>
    <row r="65" spans="1:26" ht="13.7" customHeight="1" thickBot="1">
      <c r="A65" s="662"/>
      <c r="B65" s="63" t="s">
        <v>403</v>
      </c>
      <c r="C65" s="662"/>
      <c r="D65" s="124"/>
      <c r="E65" s="752">
        <v>1709591640.7360809</v>
      </c>
      <c r="F65" s="752">
        <v>1275867776.661845</v>
      </c>
      <c r="G65" s="752">
        <v>941982456.79421401</v>
      </c>
      <c r="H65" s="752">
        <v>158606.66675764194</v>
      </c>
      <c r="I65" s="752">
        <v>16186321.214246726</v>
      </c>
      <c r="J65" s="752">
        <v>317540391.98662668</v>
      </c>
      <c r="K65" s="752">
        <v>433723864.0742358</v>
      </c>
      <c r="L65" s="752">
        <v>24506446.104530569</v>
      </c>
      <c r="M65" s="662"/>
      <c r="N65" s="63" t="s">
        <v>403</v>
      </c>
      <c r="O65" s="662"/>
      <c r="P65" s="124"/>
      <c r="Q65" s="751">
        <v>8952251.9669759832</v>
      </c>
      <c r="R65" s="751">
        <v>409217417.96970522</v>
      </c>
      <c r="S65" s="751">
        <v>400265166.0027293</v>
      </c>
      <c r="T65" s="751">
        <v>255689449.85507643</v>
      </c>
      <c r="U65" s="751">
        <v>23710664.679312225</v>
      </c>
      <c r="V65" s="751">
        <v>5998147.8668122273</v>
      </c>
      <c r="W65" s="751">
        <v>-1732795.2502729257</v>
      </c>
      <c r="X65" s="751">
        <v>7730943.1170851542</v>
      </c>
      <c r="Y65" s="751">
        <v>63394308.079421401</v>
      </c>
      <c r="Z65" s="751">
        <v>178261211.68094981</v>
      </c>
    </row>
    <row r="66" spans="1:26" ht="13.7" customHeight="1"/>
  </sheetData>
  <mergeCells count="70">
    <mergeCell ref="A23:C23"/>
    <mergeCell ref="A25:C25"/>
    <mergeCell ref="M23:O23"/>
    <mergeCell ref="M25:O25"/>
    <mergeCell ref="A19:C19"/>
    <mergeCell ref="A24:C24"/>
    <mergeCell ref="M24:O24"/>
    <mergeCell ref="A21:C21"/>
    <mergeCell ref="M21:O21"/>
    <mergeCell ref="A20:C20"/>
    <mergeCell ref="T1:X1"/>
    <mergeCell ref="H1:J1"/>
    <mergeCell ref="A18:C18"/>
    <mergeCell ref="L3:L5"/>
    <mergeCell ref="K3:K5"/>
    <mergeCell ref="A17:C17"/>
    <mergeCell ref="R4:R5"/>
    <mergeCell ref="M6:O6"/>
    <mergeCell ref="M14:O14"/>
    <mergeCell ref="M12:O12"/>
    <mergeCell ref="M7:O7"/>
    <mergeCell ref="M11:O11"/>
    <mergeCell ref="M13:O13"/>
    <mergeCell ref="A12:C12"/>
    <mergeCell ref="X4:X5"/>
    <mergeCell ref="S4:S5"/>
    <mergeCell ref="M55:O55"/>
    <mergeCell ref="A6:C6"/>
    <mergeCell ref="M26:O26"/>
    <mergeCell ref="A26:C26"/>
    <mergeCell ref="A55:C55"/>
    <mergeCell ref="A33:C33"/>
    <mergeCell ref="A44:C44"/>
    <mergeCell ref="M16:O16"/>
    <mergeCell ref="A14:C14"/>
    <mergeCell ref="A11:C11"/>
    <mergeCell ref="M44:O44"/>
    <mergeCell ref="M15:O15"/>
    <mergeCell ref="M17:O17"/>
    <mergeCell ref="M33:O33"/>
    <mergeCell ref="A22:C22"/>
    <mergeCell ref="M22:O22"/>
    <mergeCell ref="Z3:Z5"/>
    <mergeCell ref="W4:W5"/>
    <mergeCell ref="Y3:Y5"/>
    <mergeCell ref="E3:E5"/>
    <mergeCell ref="V4:V5"/>
    <mergeCell ref="U3:U5"/>
    <mergeCell ref="T3:T5"/>
    <mergeCell ref="A10:C10"/>
    <mergeCell ref="M9:O9"/>
    <mergeCell ref="A7:C7"/>
    <mergeCell ref="Q3:Q5"/>
    <mergeCell ref="M10:O10"/>
    <mergeCell ref="A8:C8"/>
    <mergeCell ref="I4:I5"/>
    <mergeCell ref="M3:O5"/>
    <mergeCell ref="M8:O8"/>
    <mergeCell ref="F4:F5"/>
    <mergeCell ref="G4:G5"/>
    <mergeCell ref="A3:C5"/>
    <mergeCell ref="J4:J5"/>
    <mergeCell ref="A9:C9"/>
    <mergeCell ref="H4:H5"/>
    <mergeCell ref="A13:C13"/>
    <mergeCell ref="M18:O18"/>
    <mergeCell ref="M20:O20"/>
    <mergeCell ref="M19:O19"/>
    <mergeCell ref="A16:C16"/>
    <mergeCell ref="A15:C1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G92"/>
  <sheetViews>
    <sheetView view="pageBreakPreview" topLeftCell="A2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4.28515625" style="531" customWidth="1"/>
    <col min="6" max="6" width="14.28515625" style="799" customWidth="1"/>
    <col min="7" max="7" width="14.28515625" style="531" customWidth="1"/>
    <col min="8" max="8" width="14.28515625" style="799" customWidth="1"/>
    <col min="9" max="9" width="13.7109375" style="531" customWidth="1"/>
    <col min="10" max="15" width="13.140625" style="531" customWidth="1"/>
    <col min="16" max="16" width="13.140625" style="552" customWidth="1"/>
    <col min="17" max="16384" width="9.140625" style="531"/>
  </cols>
  <sheetData>
    <row r="1" spans="1:23" s="24" customFormat="1" ht="35.1" customHeight="1">
      <c r="A1" s="679"/>
      <c r="B1" s="679"/>
      <c r="C1" s="679"/>
      <c r="D1" s="679"/>
      <c r="E1" s="679"/>
      <c r="F1" s="679"/>
      <c r="G1" s="679"/>
      <c r="H1" s="679"/>
      <c r="I1" s="679" t="s">
        <v>556</v>
      </c>
      <c r="J1" s="669" t="s">
        <v>287</v>
      </c>
      <c r="K1" s="669"/>
      <c r="L1" s="669"/>
      <c r="M1" s="669"/>
      <c r="N1" s="669"/>
      <c r="O1" s="669"/>
      <c r="P1" s="669"/>
    </row>
    <row r="2" spans="1:23" ht="12.95" customHeight="1" thickBot="1">
      <c r="A2" s="608"/>
      <c r="B2" s="266"/>
      <c r="C2" s="266"/>
      <c r="D2" s="281"/>
      <c r="E2" s="608"/>
      <c r="F2" s="792"/>
      <c r="G2" s="608"/>
      <c r="H2" s="792"/>
      <c r="I2" s="608"/>
      <c r="J2" s="608"/>
      <c r="K2" s="608"/>
      <c r="P2" s="28" t="s">
        <v>77</v>
      </c>
    </row>
    <row r="3" spans="1:23" ht="13.5" customHeight="1">
      <c r="A3" s="1127" t="s">
        <v>18</v>
      </c>
      <c r="B3" s="1127"/>
      <c r="C3" s="1127"/>
      <c r="D3" s="688"/>
      <c r="E3" s="1102" t="s">
        <v>68</v>
      </c>
      <c r="F3" s="1261"/>
      <c r="G3" s="1102" t="s">
        <v>173</v>
      </c>
      <c r="H3" s="1103"/>
      <c r="I3" s="1264" t="s">
        <v>452</v>
      </c>
      <c r="J3" s="1259" t="s">
        <v>453</v>
      </c>
      <c r="K3" s="1102" t="s">
        <v>175</v>
      </c>
      <c r="L3" s="1103"/>
      <c r="M3" s="1102" t="s">
        <v>176</v>
      </c>
      <c r="N3" s="1103"/>
      <c r="O3" s="1102" t="s">
        <v>384</v>
      </c>
      <c r="P3" s="1108"/>
      <c r="U3" s="282"/>
    </row>
    <row r="4" spans="1:23" ht="24.95" customHeight="1">
      <c r="A4" s="1128"/>
      <c r="B4" s="1128"/>
      <c r="C4" s="1128"/>
      <c r="D4" s="688"/>
      <c r="E4" s="1262"/>
      <c r="F4" s="1263"/>
      <c r="G4" s="1104"/>
      <c r="H4" s="1105"/>
      <c r="I4" s="1265"/>
      <c r="J4" s="1260"/>
      <c r="K4" s="1104"/>
      <c r="L4" s="1105"/>
      <c r="M4" s="1104"/>
      <c r="N4" s="1105"/>
      <c r="O4" s="1104"/>
      <c r="P4" s="1109"/>
    </row>
    <row r="5" spans="1:23" ht="27.95" customHeight="1">
      <c r="A5" s="1129"/>
      <c r="B5" s="1129"/>
      <c r="C5" s="1129"/>
      <c r="D5" s="689"/>
      <c r="E5" s="665"/>
      <c r="F5" s="188" t="s">
        <v>177</v>
      </c>
      <c r="G5" s="665"/>
      <c r="H5" s="188" t="s">
        <v>177</v>
      </c>
      <c r="I5" s="665"/>
      <c r="J5" s="188" t="s">
        <v>177</v>
      </c>
      <c r="K5" s="665"/>
      <c r="L5" s="188" t="s">
        <v>177</v>
      </c>
      <c r="M5" s="665"/>
      <c r="N5" s="189" t="s">
        <v>177</v>
      </c>
      <c r="O5" s="665"/>
      <c r="P5" s="189" t="s">
        <v>177</v>
      </c>
    </row>
    <row r="6" spans="1:23" s="33" customFormat="1" ht="24" hidden="1" customHeight="1">
      <c r="A6" s="1250" t="s">
        <v>192</v>
      </c>
      <c r="B6" s="1250"/>
      <c r="C6" s="1250"/>
      <c r="D6" s="32"/>
      <c r="E6" s="57">
        <v>32198687</v>
      </c>
      <c r="F6" s="290">
        <v>100</v>
      </c>
      <c r="G6" s="58">
        <v>8297188</v>
      </c>
      <c r="H6" s="290">
        <f t="shared" ref="H6:H11" si="0">G6/$E6*100</f>
        <v>25.768715351653938</v>
      </c>
      <c r="I6" s="58">
        <v>5919204</v>
      </c>
      <c r="J6" s="290">
        <f t="shared" ref="J6:J11" si="1">I6/$E6*100</f>
        <v>18.383370725644806</v>
      </c>
      <c r="K6" s="58">
        <v>12427306</v>
      </c>
      <c r="L6" s="290">
        <f t="shared" ref="L6:L11" si="2">K6/$E6*100</f>
        <v>38.595691805693818</v>
      </c>
      <c r="M6" s="278" t="s">
        <v>9</v>
      </c>
      <c r="N6" s="291" t="s">
        <v>9</v>
      </c>
      <c r="O6" s="59">
        <v>5554989</v>
      </c>
      <c r="P6" s="290">
        <f t="shared" ref="P6:P17" si="3">O6/$E6*100</f>
        <v>17.252222117007442</v>
      </c>
    </row>
    <row r="7" spans="1:23" s="33" customFormat="1" ht="24" hidden="1" customHeight="1">
      <c r="A7" s="1247" t="s">
        <v>193</v>
      </c>
      <c r="B7" s="1247"/>
      <c r="C7" s="1247"/>
      <c r="D7" s="32"/>
      <c r="E7" s="60">
        <v>28100746</v>
      </c>
      <c r="F7" s="292">
        <v>100</v>
      </c>
      <c r="G7" s="59">
        <v>5330947</v>
      </c>
      <c r="H7" s="292">
        <f t="shared" si="0"/>
        <v>18.970837998393353</v>
      </c>
      <c r="I7" s="59">
        <v>5986121</v>
      </c>
      <c r="J7" s="292">
        <f t="shared" si="1"/>
        <v>21.30235617232368</v>
      </c>
      <c r="K7" s="59">
        <v>11435730</v>
      </c>
      <c r="L7" s="292">
        <f t="shared" si="2"/>
        <v>40.695467657691367</v>
      </c>
      <c r="M7" s="270" t="s">
        <v>9</v>
      </c>
      <c r="N7" s="293" t="s">
        <v>9</v>
      </c>
      <c r="O7" s="59">
        <v>5347949</v>
      </c>
      <c r="P7" s="292">
        <f t="shared" si="3"/>
        <v>19.031341730215985</v>
      </c>
    </row>
    <row r="8" spans="1:23" s="33" customFormat="1" ht="24" hidden="1" customHeight="1">
      <c r="A8" s="1247" t="s">
        <v>1214</v>
      </c>
      <c r="B8" s="1247"/>
      <c r="C8" s="1247"/>
      <c r="D8" s="32"/>
      <c r="E8" s="60">
        <v>35086996.896078318</v>
      </c>
      <c r="F8" s="292">
        <v>100</v>
      </c>
      <c r="G8" s="59">
        <v>7707378.2009192379</v>
      </c>
      <c r="H8" s="292">
        <f t="shared" si="0"/>
        <v>21.966480128656134</v>
      </c>
      <c r="I8" s="59">
        <v>8170539.0676296782</v>
      </c>
      <c r="J8" s="292">
        <f t="shared" si="1"/>
        <v>23.28651577628435</v>
      </c>
      <c r="K8" s="59">
        <v>16834105.175192505</v>
      </c>
      <c r="L8" s="292">
        <f t="shared" si="2"/>
        <v>47.978187546378628</v>
      </c>
      <c r="M8" s="270" t="s">
        <v>9</v>
      </c>
      <c r="N8" s="293" t="s">
        <v>9</v>
      </c>
      <c r="O8" s="59">
        <v>2374974.4523368948</v>
      </c>
      <c r="P8" s="292">
        <f t="shared" si="3"/>
        <v>6.7688165486808769</v>
      </c>
    </row>
    <row r="9" spans="1:23" s="33" customFormat="1" ht="19.5" hidden="1" customHeight="1">
      <c r="A9" s="1247" t="s">
        <v>1215</v>
      </c>
      <c r="B9" s="1247"/>
      <c r="C9" s="1247"/>
      <c r="D9" s="32"/>
      <c r="E9" s="60">
        <v>21665551.311437823</v>
      </c>
      <c r="F9" s="292">
        <v>100</v>
      </c>
      <c r="G9" s="59">
        <v>3219079.0328189093</v>
      </c>
      <c r="H9" s="292">
        <f t="shared" si="0"/>
        <v>14.858052705630765</v>
      </c>
      <c r="I9" s="59">
        <v>3103887.2689146963</v>
      </c>
      <c r="J9" s="292">
        <f t="shared" si="1"/>
        <v>14.326371040814786</v>
      </c>
      <c r="K9" s="59">
        <v>10776715.824428687</v>
      </c>
      <c r="L9" s="292">
        <f t="shared" si="2"/>
        <v>49.741248997155083</v>
      </c>
      <c r="M9" s="119" t="s">
        <v>10</v>
      </c>
      <c r="N9" s="119" t="s">
        <v>10</v>
      </c>
      <c r="O9" s="59">
        <v>4565869.1852755612</v>
      </c>
      <c r="P9" s="292">
        <f t="shared" si="3"/>
        <v>21.074327256399503</v>
      </c>
    </row>
    <row r="10" spans="1:23" s="33" customFormat="1" ht="19.5" hidden="1" customHeight="1">
      <c r="A10" s="1247" t="s">
        <v>1216</v>
      </c>
      <c r="B10" s="1247"/>
      <c r="C10" s="1247"/>
      <c r="D10" s="32"/>
      <c r="E10" s="60">
        <v>23363332.619412925</v>
      </c>
      <c r="F10" s="292">
        <v>100</v>
      </c>
      <c r="G10" s="59">
        <v>3922537.7750137374</v>
      </c>
      <c r="H10" s="292">
        <f t="shared" si="0"/>
        <v>16.789290461731667</v>
      </c>
      <c r="I10" s="59">
        <v>3889845.125342906</v>
      </c>
      <c r="J10" s="292">
        <f t="shared" si="1"/>
        <v>16.649359013580018</v>
      </c>
      <c r="K10" s="59">
        <v>10510168.08400299</v>
      </c>
      <c r="L10" s="292">
        <f t="shared" si="2"/>
        <v>44.985740070617929</v>
      </c>
      <c r="M10" s="59">
        <v>679800.57929895772</v>
      </c>
      <c r="N10" s="292">
        <f>M10/$E10*100</f>
        <v>2.9096901130196717</v>
      </c>
      <c r="O10" s="59">
        <v>4360981.0557542937</v>
      </c>
      <c r="P10" s="292">
        <f t="shared" si="3"/>
        <v>18.665920341050544</v>
      </c>
    </row>
    <row r="11" spans="1:23" s="271" customFormat="1" ht="19.5" hidden="1" customHeight="1">
      <c r="A11" s="1228" t="s">
        <v>1217</v>
      </c>
      <c r="B11" s="1228"/>
      <c r="C11" s="1228"/>
      <c r="D11" s="22"/>
      <c r="E11" s="117">
        <v>33505537.74453152</v>
      </c>
      <c r="F11" s="294">
        <v>100</v>
      </c>
      <c r="G11" s="117">
        <v>7773856.3402123302</v>
      </c>
      <c r="H11" s="294">
        <f t="shared" si="0"/>
        <v>23.201705937344972</v>
      </c>
      <c r="I11" s="117">
        <v>4908066.0315940725</v>
      </c>
      <c r="J11" s="294">
        <f t="shared" si="1"/>
        <v>14.648521892161314</v>
      </c>
      <c r="K11" s="117">
        <v>13707536.385727454</v>
      </c>
      <c r="L11" s="294">
        <f t="shared" si="2"/>
        <v>40.911256193656158</v>
      </c>
      <c r="M11" s="117">
        <v>982934.12707634305</v>
      </c>
      <c r="N11" s="294">
        <f>M11/$E11*100</f>
        <v>2.9336467737688197</v>
      </c>
      <c r="O11" s="117">
        <v>6133144.8599213213</v>
      </c>
      <c r="P11" s="294">
        <f t="shared" si="3"/>
        <v>18.304869203068737</v>
      </c>
    </row>
    <row r="12" spans="1:23" s="271" customFormat="1" ht="19.5" hidden="1" customHeight="1">
      <c r="A12" s="648"/>
      <c r="B12" s="648"/>
      <c r="C12" s="648"/>
      <c r="D12" s="22"/>
      <c r="E12" s="117"/>
      <c r="F12" s="294"/>
      <c r="G12" s="117"/>
      <c r="H12" s="294"/>
      <c r="I12" s="117"/>
      <c r="J12" s="294"/>
      <c r="K12" s="117"/>
      <c r="L12" s="294"/>
      <c r="M12" s="117"/>
      <c r="N12" s="294"/>
      <c r="O12" s="117"/>
      <c r="P12" s="294"/>
    </row>
    <row r="13" spans="1:23" s="33" customFormat="1" ht="19.5" hidden="1" customHeight="1">
      <c r="A13" s="1247" t="s">
        <v>1218</v>
      </c>
      <c r="B13" s="1247"/>
      <c r="C13" s="1247"/>
      <c r="D13" s="32"/>
      <c r="E13" s="50">
        <v>41648427.2220985</v>
      </c>
      <c r="F13" s="292">
        <v>100</v>
      </c>
      <c r="G13" s="50">
        <v>11685922.374203442</v>
      </c>
      <c r="H13" s="292">
        <f>G13/$E13*100</f>
        <v>28.058496211359778</v>
      </c>
      <c r="I13" s="50">
        <v>8968124.2302039769</v>
      </c>
      <c r="J13" s="292">
        <f>I13/$E13*100</f>
        <v>21.532924118309861</v>
      </c>
      <c r="K13" s="50">
        <v>12620721.899748748</v>
      </c>
      <c r="L13" s="292">
        <f>K13/$E13*100</f>
        <v>30.302997595674491</v>
      </c>
      <c r="M13" s="50">
        <v>1758413.2227317698</v>
      </c>
      <c r="N13" s="292">
        <f>M13/$E13*100</f>
        <v>4.222039918469628</v>
      </c>
      <c r="O13" s="50">
        <v>6615245.4952105721</v>
      </c>
      <c r="P13" s="292">
        <f t="shared" si="3"/>
        <v>15.883542156186268</v>
      </c>
    </row>
    <row r="14" spans="1:23" s="33" customFormat="1" ht="18" hidden="1" customHeight="1">
      <c r="A14" s="1228" t="s">
        <v>1219</v>
      </c>
      <c r="B14" s="1228"/>
      <c r="C14" s="1228"/>
      <c r="D14" s="32"/>
      <c r="E14" s="119" t="s">
        <v>10</v>
      </c>
      <c r="F14" s="119" t="s">
        <v>10</v>
      </c>
      <c r="G14" s="119" t="s">
        <v>10</v>
      </c>
      <c r="H14" s="119" t="s">
        <v>10</v>
      </c>
      <c r="I14" s="119" t="s">
        <v>10</v>
      </c>
      <c r="J14" s="119" t="s">
        <v>10</v>
      </c>
      <c r="K14" s="119" t="s">
        <v>10</v>
      </c>
      <c r="L14" s="119" t="s">
        <v>10</v>
      </c>
      <c r="M14" s="119" t="s">
        <v>10</v>
      </c>
      <c r="N14" s="119" t="s">
        <v>10</v>
      </c>
      <c r="O14" s="119" t="s">
        <v>10</v>
      </c>
      <c r="P14" s="119" t="s">
        <v>10</v>
      </c>
    </row>
    <row r="15" spans="1:23" s="33" customFormat="1" ht="18" hidden="1" customHeight="1">
      <c r="A15" s="1247" t="s">
        <v>1220</v>
      </c>
      <c r="B15" s="1247"/>
      <c r="C15" s="1247"/>
      <c r="D15" s="32"/>
      <c r="E15" s="50">
        <v>40621245.407513522</v>
      </c>
      <c r="F15" s="292">
        <v>100</v>
      </c>
      <c r="G15" s="50">
        <v>11804801.163737483</v>
      </c>
      <c r="H15" s="292">
        <f t="shared" ref="H15:H20" si="4">G15/$E15*100</f>
        <v>29.060657902807691</v>
      </c>
      <c r="I15" s="50">
        <v>7010291.5008406602</v>
      </c>
      <c r="J15" s="292">
        <f t="shared" ref="J15:J21" si="5">I15/$E15*100</f>
        <v>17.257697125022169</v>
      </c>
      <c r="K15" s="50">
        <v>14489990.119470151</v>
      </c>
      <c r="L15" s="292">
        <f t="shared" ref="L15:L21" si="6">K15/$E15*100</f>
        <v>35.670964723277557</v>
      </c>
      <c r="M15" s="50">
        <v>1395028.9446636634</v>
      </c>
      <c r="N15" s="292">
        <f>M15/$E15*100</f>
        <v>3.4342347967638416</v>
      </c>
      <c r="O15" s="50">
        <v>5921133.6788015626</v>
      </c>
      <c r="P15" s="292">
        <f t="shared" si="3"/>
        <v>14.576445452128747</v>
      </c>
    </row>
    <row r="16" spans="1:23" s="33" customFormat="1" ht="18" hidden="1" customHeight="1">
      <c r="A16" s="1247" t="s">
        <v>1221</v>
      </c>
      <c r="B16" s="1247"/>
      <c r="C16" s="1247"/>
      <c r="D16" s="32"/>
      <c r="E16" s="60">
        <f>('19'!E15/'1'!$E$16)*1000</f>
        <v>46216254.071116991</v>
      </c>
      <c r="F16" s="292">
        <v>100</v>
      </c>
      <c r="G16" s="59">
        <f>('19'!G15/'1'!$E$16)*1000</f>
        <v>16518394.765011886</v>
      </c>
      <c r="H16" s="292">
        <f t="shared" si="4"/>
        <v>35.741526649030419</v>
      </c>
      <c r="I16" s="59">
        <f>('19'!I15/'1'!$E$16)*1000</f>
        <v>8146466.9616821352</v>
      </c>
      <c r="J16" s="292">
        <f t="shared" si="5"/>
        <v>17.626843900300649</v>
      </c>
      <c r="K16" s="59">
        <f>('19'!K15/'1'!$E$16)*1000</f>
        <v>14951368.80044858</v>
      </c>
      <c r="L16" s="292">
        <f t="shared" si="6"/>
        <v>32.350888450287648</v>
      </c>
      <c r="M16" s="59">
        <f>('19'!M15/'1'!$E$16)*1000</f>
        <v>2125787.7455276372</v>
      </c>
      <c r="N16" s="292">
        <f>M16/$E16*100</f>
        <v>4.5996539275045993</v>
      </c>
      <c r="O16" s="59">
        <f>('19'!O15/'1'!$E$16)*1000</f>
        <v>4474235.7984467587</v>
      </c>
      <c r="P16" s="292">
        <f t="shared" si="3"/>
        <v>9.6810870728767</v>
      </c>
      <c r="R16" s="181"/>
      <c r="S16" s="181"/>
      <c r="T16" s="181"/>
      <c r="U16" s="181"/>
      <c r="V16" s="181"/>
      <c r="W16" s="181"/>
    </row>
    <row r="17" spans="1:33" s="33" customFormat="1" ht="17.25" hidden="1" customHeight="1">
      <c r="A17" s="1247" t="s">
        <v>1210</v>
      </c>
      <c r="B17" s="1247"/>
      <c r="C17" s="1247"/>
      <c r="D17" s="32"/>
      <c r="E17" s="60">
        <v>41547121.616053052</v>
      </c>
      <c r="F17" s="292">
        <v>100</v>
      </c>
      <c r="G17" s="59">
        <v>9400563.0490085129</v>
      </c>
      <c r="H17" s="292">
        <f t="shared" si="4"/>
        <v>22.626267917862947</v>
      </c>
      <c r="I17" s="59">
        <f>('19'!I16/'1'!$E$17)*1000</f>
        <v>8793249.2718918063</v>
      </c>
      <c r="J17" s="292">
        <f t="shared" si="5"/>
        <v>21.164520982108794</v>
      </c>
      <c r="K17" s="59">
        <f>('19'!K16/'1'!$E$17)*1000</f>
        <v>15774321.715834245</v>
      </c>
      <c r="L17" s="292">
        <f t="shared" si="6"/>
        <v>37.967303394946462</v>
      </c>
      <c r="M17" s="59">
        <f>('19'!M16/'1'!$E$17)*1000</f>
        <v>1393352.2115215114</v>
      </c>
      <c r="N17" s="292">
        <f>M17/$E17*100</f>
        <v>3.3536672513629573</v>
      </c>
      <c r="O17" s="59">
        <f>('19'!O16/'1'!$E$17)*1000</f>
        <v>6185635.3677969202</v>
      </c>
      <c r="P17" s="292">
        <f t="shared" si="3"/>
        <v>14.888240453718707</v>
      </c>
      <c r="R17" s="181"/>
      <c r="S17" s="181"/>
      <c r="T17" s="181"/>
      <c r="U17" s="181"/>
      <c r="V17" s="181"/>
      <c r="W17" s="181"/>
    </row>
    <row r="18" spans="1:33" s="33" customFormat="1" ht="16.5" hidden="1" customHeight="1">
      <c r="A18" s="1247" t="s">
        <v>1157</v>
      </c>
      <c r="B18" s="1247"/>
      <c r="C18" s="1247"/>
      <c r="D18" s="32"/>
      <c r="E18" s="283">
        <v>47047310.036471196</v>
      </c>
      <c r="F18" s="295">
        <v>100</v>
      </c>
      <c r="G18" s="283">
        <v>11153694.498743866</v>
      </c>
      <c r="H18" s="295">
        <f t="shared" si="4"/>
        <v>23.707401103479654</v>
      </c>
      <c r="I18" s="283">
        <v>9570474.5907081123</v>
      </c>
      <c r="J18" s="295">
        <f t="shared" si="5"/>
        <v>20.342235471675334</v>
      </c>
      <c r="K18" s="283">
        <v>18346067.487314988</v>
      </c>
      <c r="L18" s="295">
        <f t="shared" si="6"/>
        <v>38.994933978357253</v>
      </c>
      <c r="M18" s="283">
        <v>2375732.4777737176</v>
      </c>
      <c r="N18" s="295">
        <f>M18/$E18*100</f>
        <v>5.049666975501987</v>
      </c>
      <c r="O18" s="283">
        <v>5601340.9819304869</v>
      </c>
      <c r="P18" s="295">
        <f t="shared" ref="P18:P26" si="7">O18/$E18*100</f>
        <v>11.905762470985723</v>
      </c>
      <c r="Q18" s="292"/>
      <c r="R18" s="59"/>
      <c r="S18" s="292"/>
      <c r="T18" s="59"/>
      <c r="U18" s="292"/>
      <c r="V18" s="292"/>
      <c r="W18" s="59"/>
      <c r="X18" s="292"/>
      <c r="Y18" s="59"/>
      <c r="Z18" s="292"/>
      <c r="AB18" s="181"/>
      <c r="AC18" s="181"/>
      <c r="AD18" s="181"/>
      <c r="AE18" s="181"/>
      <c r="AF18" s="181"/>
      <c r="AG18" s="181"/>
    </row>
    <row r="19" spans="1:33" s="33" customFormat="1" ht="16.5" hidden="1" customHeight="1">
      <c r="A19" s="1247" t="s">
        <v>1158</v>
      </c>
      <c r="B19" s="1247"/>
      <c r="C19" s="1247"/>
      <c r="D19" s="32"/>
      <c r="E19" s="182">
        <f>'[1]19'!E18/'[1]1'!E19*1000</f>
        <v>57591841.808187589</v>
      </c>
      <c r="F19" s="295">
        <v>100</v>
      </c>
      <c r="G19" s="182">
        <f>'[1]19'!G18/'[1]1'!E19*1000</f>
        <v>19335674.163574621</v>
      </c>
      <c r="H19" s="295">
        <f t="shared" si="4"/>
        <v>33.573633967069533</v>
      </c>
      <c r="I19" s="182">
        <f>'[1]19'!I18/'[1]1'!E19*1000</f>
        <v>10070082.403748445</v>
      </c>
      <c r="J19" s="295">
        <f t="shared" si="5"/>
        <v>17.485258480337095</v>
      </c>
      <c r="K19" s="182">
        <f>'[1]19'!K18/'[1]1'!E19*1000</f>
        <v>22582538.431206848</v>
      </c>
      <c r="L19" s="295">
        <f t="shared" si="6"/>
        <v>39.211349597776511</v>
      </c>
      <c r="M19" s="182" t="s">
        <v>762</v>
      </c>
      <c r="N19" s="296" t="s">
        <v>762</v>
      </c>
      <c r="O19" s="182">
        <f>'[1]19'!O18/'[1]1'!E19*1000</f>
        <v>5603546.809657651</v>
      </c>
      <c r="P19" s="295">
        <f t="shared" si="7"/>
        <v>9.7297579548168205</v>
      </c>
      <c r="Q19" s="292"/>
      <c r="R19" s="59"/>
      <c r="S19" s="292"/>
      <c r="T19" s="59"/>
      <c r="U19" s="292"/>
      <c r="V19" s="292"/>
      <c r="W19" s="59"/>
      <c r="X19" s="292"/>
      <c r="Y19" s="59"/>
      <c r="Z19" s="292"/>
      <c r="AB19" s="181"/>
      <c r="AC19" s="181"/>
      <c r="AD19" s="181"/>
      <c r="AE19" s="181"/>
      <c r="AF19" s="181"/>
      <c r="AG19" s="181"/>
    </row>
    <row r="20" spans="1:33" s="33" customFormat="1" ht="17.25" hidden="1" customHeight="1">
      <c r="A20" s="1247" t="s">
        <v>1235</v>
      </c>
      <c r="B20" s="1247"/>
      <c r="C20" s="1247"/>
      <c r="D20" s="32"/>
      <c r="E20" s="283">
        <v>45849745.77783455</v>
      </c>
      <c r="F20" s="295">
        <v>100</v>
      </c>
      <c r="G20" s="283">
        <v>14642938.481223373</v>
      </c>
      <c r="H20" s="295">
        <f t="shared" si="4"/>
        <v>31.936793176947791</v>
      </c>
      <c r="I20" s="283">
        <v>9583696.2672598306</v>
      </c>
      <c r="J20" s="295">
        <f t="shared" si="5"/>
        <v>20.902397831599188</v>
      </c>
      <c r="K20" s="283">
        <v>15088597.206603512</v>
      </c>
      <c r="L20" s="295">
        <f t="shared" si="6"/>
        <v>32.908791424309044</v>
      </c>
      <c r="M20" s="283">
        <v>1718480.0702073735</v>
      </c>
      <c r="N20" s="295">
        <f>M20/$E20*100</f>
        <v>3.7480689174031365</v>
      </c>
      <c r="O20" s="283">
        <v>4816033.75254039</v>
      </c>
      <c r="P20" s="295">
        <f t="shared" si="7"/>
        <v>10.503948649740687</v>
      </c>
      <c r="Q20" s="292"/>
      <c r="R20" s="59"/>
      <c r="S20" s="292"/>
      <c r="T20" s="59"/>
      <c r="U20" s="292"/>
      <c r="V20" s="292"/>
      <c r="W20" s="59"/>
      <c r="X20" s="292"/>
      <c r="Y20" s="59"/>
      <c r="Z20" s="292"/>
      <c r="AB20" s="181"/>
      <c r="AC20" s="181"/>
      <c r="AD20" s="181"/>
      <c r="AE20" s="181"/>
      <c r="AF20" s="181"/>
      <c r="AG20" s="181"/>
    </row>
    <row r="21" spans="1:33" s="33" customFormat="1" ht="18" hidden="1" customHeight="1">
      <c r="A21" s="1247" t="s">
        <v>1160</v>
      </c>
      <c r="B21" s="1247"/>
      <c r="C21" s="1247"/>
      <c r="D21" s="32"/>
      <c r="E21" s="283">
        <v>44034925.446197607</v>
      </c>
      <c r="F21" s="295">
        <v>100</v>
      </c>
      <c r="G21" s="283">
        <v>13721861.603871504</v>
      </c>
      <c r="H21" s="295">
        <f t="shared" ref="H21:H26" si="8">G21/$E21*100</f>
        <v>31.161314490328902</v>
      </c>
      <c r="I21" s="283">
        <v>9400690.8177297637</v>
      </c>
      <c r="J21" s="295">
        <f t="shared" si="5"/>
        <v>21.348261005268736</v>
      </c>
      <c r="K21" s="283">
        <v>14858731.494227903</v>
      </c>
      <c r="L21" s="295">
        <f t="shared" si="6"/>
        <v>33.743060408680556</v>
      </c>
      <c r="M21" s="283">
        <v>1232925.3157325799</v>
      </c>
      <c r="N21" s="295">
        <f>M21/$E21*100</f>
        <v>2.7998805567162428</v>
      </c>
      <c r="O21" s="283">
        <v>4820716.2146358686</v>
      </c>
      <c r="P21" s="295">
        <f t="shared" si="7"/>
        <v>10.947483539005594</v>
      </c>
      <c r="Q21" s="292"/>
      <c r="R21" s="59"/>
      <c r="S21" s="292"/>
      <c r="T21" s="59"/>
      <c r="U21" s="292"/>
      <c r="V21" s="292"/>
      <c r="W21" s="59"/>
      <c r="X21" s="292"/>
      <c r="Y21" s="59"/>
      <c r="Z21" s="292"/>
      <c r="AB21" s="181"/>
      <c r="AC21" s="181"/>
      <c r="AD21" s="181"/>
      <c r="AE21" s="181"/>
      <c r="AF21" s="181"/>
      <c r="AG21" s="181"/>
    </row>
    <row r="22" spans="1:33" s="33" customFormat="1" ht="18" customHeight="1">
      <c r="A22" s="1247" t="s">
        <v>1161</v>
      </c>
      <c r="B22" s="1247"/>
      <c r="C22" s="1247"/>
      <c r="D22" s="32"/>
      <c r="E22" s="283">
        <v>46656612.553916804</v>
      </c>
      <c r="F22" s="295">
        <v>100</v>
      </c>
      <c r="G22" s="283">
        <v>15981878.101324512</v>
      </c>
      <c r="H22" s="295">
        <f t="shared" si="8"/>
        <v>34.254261564436781</v>
      </c>
      <c r="I22" s="283">
        <v>8841195.4042346776</v>
      </c>
      <c r="J22" s="295">
        <f>I22/$E22*100</f>
        <v>18.949501303845647</v>
      </c>
      <c r="K22" s="283">
        <v>14817051.715843376</v>
      </c>
      <c r="L22" s="295">
        <f>K22/$E22*100</f>
        <v>31.757667144653194</v>
      </c>
      <c r="M22" s="283">
        <v>1470659.81421081</v>
      </c>
      <c r="N22" s="295">
        <f>M22/$E22*100</f>
        <v>3.1520929911302544</v>
      </c>
      <c r="O22" s="283">
        <v>5545827.5183034139</v>
      </c>
      <c r="P22" s="295">
        <f t="shared" si="7"/>
        <v>11.886476995934082</v>
      </c>
      <c r="Q22" s="292"/>
      <c r="R22" s="59"/>
      <c r="S22" s="292"/>
      <c r="T22" s="59"/>
      <c r="U22" s="292"/>
      <c r="V22" s="292"/>
      <c r="W22" s="59"/>
      <c r="X22" s="292"/>
      <c r="Y22" s="59"/>
      <c r="Z22" s="292"/>
      <c r="AB22" s="181"/>
      <c r="AC22" s="181"/>
      <c r="AD22" s="181"/>
      <c r="AE22" s="181"/>
      <c r="AF22" s="181"/>
      <c r="AG22" s="181"/>
    </row>
    <row r="23" spans="1:33" s="33" customFormat="1" ht="18" customHeight="1">
      <c r="A23" s="1247" t="s">
        <v>1162</v>
      </c>
      <c r="B23" s="1247"/>
      <c r="C23" s="1247"/>
      <c r="D23" s="32"/>
      <c r="E23" s="283">
        <v>47302369.296844922</v>
      </c>
      <c r="F23" s="295">
        <v>100</v>
      </c>
      <c r="G23" s="283">
        <v>18238967.742776278</v>
      </c>
      <c r="H23" s="295">
        <f t="shared" si="8"/>
        <v>38.558254087270043</v>
      </c>
      <c r="I23" s="283">
        <v>9325316.3973269314</v>
      </c>
      <c r="J23" s="295">
        <f>I23/$E23*100</f>
        <v>19.714269149619387</v>
      </c>
      <c r="K23" s="283">
        <v>12659494.991834354</v>
      </c>
      <c r="L23" s="295">
        <f>K23/$E23*100</f>
        <v>26.762919447839888</v>
      </c>
      <c r="M23" s="283">
        <v>1431545.9689299776</v>
      </c>
      <c r="N23" s="295">
        <f>M23/$E23*100</f>
        <v>3.0263726536536555</v>
      </c>
      <c r="O23" s="283">
        <v>5647044.1959773591</v>
      </c>
      <c r="P23" s="295">
        <f t="shared" si="7"/>
        <v>11.938184661616978</v>
      </c>
      <c r="Q23" s="292"/>
      <c r="R23" s="59"/>
      <c r="S23" s="292"/>
      <c r="T23" s="59"/>
      <c r="U23" s="292"/>
      <c r="V23" s="292"/>
      <c r="W23" s="59"/>
      <c r="X23" s="292"/>
      <c r="Y23" s="59"/>
      <c r="Z23" s="292"/>
      <c r="AB23" s="181"/>
      <c r="AC23" s="181"/>
      <c r="AD23" s="181"/>
      <c r="AE23" s="181"/>
      <c r="AF23" s="181"/>
      <c r="AG23" s="181"/>
    </row>
    <row r="24" spans="1:33" s="33" customFormat="1" ht="18" customHeight="1">
      <c r="A24" s="1247" t="s">
        <v>1163</v>
      </c>
      <c r="B24" s="1247"/>
      <c r="C24" s="1247"/>
      <c r="D24" s="32"/>
      <c r="E24" s="283">
        <v>43028134.651915394</v>
      </c>
      <c r="F24" s="295">
        <v>100</v>
      </c>
      <c r="G24" s="283">
        <v>16902153.006143481</v>
      </c>
      <c r="H24" s="295">
        <f t="shared" si="8"/>
        <v>39.281630828007749</v>
      </c>
      <c r="I24" s="283">
        <v>7247971.9848907124</v>
      </c>
      <c r="J24" s="295">
        <f t="shared" ref="J24:J26" si="9">I24/$E24*100</f>
        <v>16.84472739412158</v>
      </c>
      <c r="K24" s="283">
        <v>15289742.746372217</v>
      </c>
      <c r="L24" s="295">
        <f t="shared" ref="L24:L26" si="10">K24/$E24*100</f>
        <v>35.534291388789256</v>
      </c>
      <c r="M24" s="515" t="s">
        <v>1027</v>
      </c>
      <c r="N24" s="295" t="s">
        <v>1004</v>
      </c>
      <c r="O24" s="283">
        <v>3588266.9145086356</v>
      </c>
      <c r="P24" s="295">
        <f t="shared" si="7"/>
        <v>8.3393503890806109</v>
      </c>
      <c r="Q24" s="292"/>
      <c r="R24" s="59"/>
      <c r="S24" s="292"/>
      <c r="T24" s="59"/>
      <c r="U24" s="292"/>
      <c r="V24" s="292"/>
      <c r="W24" s="59"/>
      <c r="X24" s="292"/>
      <c r="Y24" s="59"/>
      <c r="Z24" s="292"/>
      <c r="AB24" s="181"/>
      <c r="AC24" s="181"/>
      <c r="AD24" s="181"/>
      <c r="AE24" s="181"/>
      <c r="AF24" s="181"/>
      <c r="AG24" s="181"/>
    </row>
    <row r="25" spans="1:33" s="33" customFormat="1" ht="18" customHeight="1">
      <c r="A25" s="1247" t="s">
        <v>1155</v>
      </c>
      <c r="B25" s="1247"/>
      <c r="C25" s="1247"/>
      <c r="D25" s="32"/>
      <c r="E25" s="283">
        <v>42766062.527757749</v>
      </c>
      <c r="F25" s="295">
        <v>100</v>
      </c>
      <c r="G25" s="283">
        <v>13874692.898558721</v>
      </c>
      <c r="H25" s="295">
        <f t="shared" si="8"/>
        <v>32.443232036040754</v>
      </c>
      <c r="I25" s="283">
        <v>8263550.8235154077</v>
      </c>
      <c r="J25" s="295">
        <f t="shared" si="9"/>
        <v>19.32268330326615</v>
      </c>
      <c r="K25" s="283">
        <v>12813228.537518786</v>
      </c>
      <c r="L25" s="295">
        <f t="shared" si="10"/>
        <v>29.961207041686922</v>
      </c>
      <c r="M25" s="283">
        <v>1085098.4210567016</v>
      </c>
      <c r="N25" s="295">
        <f t="shared" ref="N25:N26" si="11">M25/$E25*100</f>
        <v>2.5372885809920129</v>
      </c>
      <c r="O25" s="283">
        <v>6729491.8471080689</v>
      </c>
      <c r="P25" s="295">
        <f t="shared" si="7"/>
        <v>15.735589038014016</v>
      </c>
      <c r="Q25" s="292"/>
      <c r="R25" s="59"/>
      <c r="S25" s="292"/>
      <c r="T25" s="59"/>
      <c r="U25" s="292"/>
      <c r="V25" s="292"/>
      <c r="W25" s="59"/>
      <c r="X25" s="292"/>
      <c r="Y25" s="59"/>
      <c r="Z25" s="292"/>
      <c r="AB25" s="181"/>
      <c r="AC25" s="181"/>
      <c r="AD25" s="181"/>
      <c r="AE25" s="181"/>
      <c r="AF25" s="181"/>
      <c r="AG25" s="181"/>
    </row>
    <row r="26" spans="1:33" s="33" customFormat="1" ht="18" customHeight="1">
      <c r="A26" s="1247" t="s">
        <v>1149</v>
      </c>
      <c r="B26" s="1247"/>
      <c r="C26" s="1247"/>
      <c r="D26" s="32"/>
      <c r="E26" s="283">
        <v>46881086.656216525</v>
      </c>
      <c r="F26" s="295">
        <v>100</v>
      </c>
      <c r="G26" s="283">
        <v>14652954.319778239</v>
      </c>
      <c r="H26" s="295">
        <f t="shared" si="8"/>
        <v>31.255577387166277</v>
      </c>
      <c r="I26" s="283">
        <v>10362397.358350379</v>
      </c>
      <c r="J26" s="295">
        <f t="shared" si="9"/>
        <v>22.10357757775289</v>
      </c>
      <c r="K26" s="283">
        <v>13431896.662727276</v>
      </c>
      <c r="L26" s="295">
        <f t="shared" si="10"/>
        <v>28.650992587319173</v>
      </c>
      <c r="M26" s="283">
        <v>1892910.6012070645</v>
      </c>
      <c r="N26" s="295">
        <f t="shared" si="11"/>
        <v>4.03768499456499</v>
      </c>
      <c r="O26" s="283">
        <v>6540927.7141533513</v>
      </c>
      <c r="P26" s="295">
        <f t="shared" si="7"/>
        <v>13.952167453196207</v>
      </c>
      <c r="Q26" s="292"/>
      <c r="R26" s="59"/>
      <c r="S26" s="292"/>
      <c r="T26" s="59"/>
      <c r="U26" s="292"/>
      <c r="V26" s="292"/>
      <c r="W26" s="59"/>
      <c r="X26" s="292"/>
      <c r="Y26" s="59"/>
      <c r="Z26" s="292"/>
      <c r="AB26" s="181"/>
      <c r="AC26" s="181"/>
      <c r="AD26" s="181"/>
      <c r="AE26" s="181"/>
      <c r="AF26" s="181"/>
      <c r="AG26" s="181"/>
    </row>
    <row r="27" spans="1:33" ht="18" customHeight="1">
      <c r="A27" s="1247" t="s">
        <v>57</v>
      </c>
      <c r="B27" s="1247"/>
      <c r="C27" s="1247"/>
      <c r="D27" s="32"/>
      <c r="E27" s="178"/>
      <c r="F27" s="297"/>
      <c r="G27" s="178"/>
      <c r="H27" s="295"/>
      <c r="I27" s="178"/>
      <c r="J27" s="295"/>
      <c r="K27" s="793"/>
      <c r="L27" s="295"/>
      <c r="M27" s="178"/>
      <c r="N27" s="295"/>
      <c r="O27" s="178"/>
      <c r="P27" s="295"/>
      <c r="Q27" s="794"/>
      <c r="R27" s="50"/>
      <c r="S27" s="50"/>
      <c r="T27" s="50"/>
      <c r="U27" s="50"/>
      <c r="V27" s="795"/>
      <c r="W27" s="50"/>
      <c r="X27" s="795"/>
      <c r="Y27" s="50"/>
      <c r="Z27" s="796"/>
      <c r="AB27" s="181"/>
      <c r="AC27" s="181"/>
      <c r="AD27" s="181"/>
      <c r="AE27" s="181"/>
      <c r="AF27" s="181"/>
      <c r="AG27" s="181"/>
    </row>
    <row r="28" spans="1:33" ht="18" customHeight="1">
      <c r="A28" s="34"/>
      <c r="B28" s="34" t="s">
        <v>58</v>
      </c>
      <c r="C28" s="34"/>
      <c r="D28" s="543"/>
      <c r="E28" s="784">
        <v>63701992.620645948</v>
      </c>
      <c r="F28" s="298">
        <v>100</v>
      </c>
      <c r="G28" s="784">
        <v>20592727.061112978</v>
      </c>
      <c r="H28" s="298">
        <f t="shared" ref="H28:J57" si="12">G28/$E28*100</f>
        <v>32.326660774562384</v>
      </c>
      <c r="I28" s="784">
        <v>14261408.743212836</v>
      </c>
      <c r="J28" s="298">
        <f t="shared" si="12"/>
        <v>22.387696454240402</v>
      </c>
      <c r="K28" s="784">
        <v>18078116.735968385</v>
      </c>
      <c r="L28" s="298">
        <f>K28/$E28*100</f>
        <v>28.379201328325841</v>
      </c>
      <c r="M28" s="784">
        <v>2552918.8333069053</v>
      </c>
      <c r="N28" s="298">
        <f>M28/$E28*100</f>
        <v>4.0075965103790159</v>
      </c>
      <c r="O28" s="784">
        <v>8216821.2470448241</v>
      </c>
      <c r="P28" s="298">
        <f>O28/$E28*100</f>
        <v>12.898844932492324</v>
      </c>
      <c r="Q28" s="544"/>
      <c r="R28" s="99"/>
      <c r="S28" s="544"/>
      <c r="T28" s="99"/>
      <c r="U28" s="544"/>
      <c r="V28" s="544"/>
      <c r="W28" s="99"/>
      <c r="X28" s="544"/>
      <c r="Y28" s="99"/>
      <c r="Z28" s="544"/>
      <c r="AB28" s="181"/>
      <c r="AC28" s="181"/>
      <c r="AD28" s="181"/>
      <c r="AE28" s="181"/>
      <c r="AF28" s="181"/>
      <c r="AG28" s="181"/>
    </row>
    <row r="29" spans="1:33" ht="18" customHeight="1">
      <c r="A29" s="34"/>
      <c r="B29" s="34" t="s">
        <v>20</v>
      </c>
      <c r="C29" s="34"/>
      <c r="D29" s="543"/>
      <c r="E29" s="784">
        <v>7839702.1284795674</v>
      </c>
      <c r="F29" s="298">
        <v>100</v>
      </c>
      <c r="G29" s="784">
        <v>866719.96996357152</v>
      </c>
      <c r="H29" s="298">
        <f t="shared" si="12"/>
        <v>11.055521699160058</v>
      </c>
      <c r="I29" s="784">
        <v>1312777.6127590216</v>
      </c>
      <c r="J29" s="298">
        <f t="shared" si="12"/>
        <v>16.74524862354205</v>
      </c>
      <c r="K29" s="784">
        <v>2648002.8068623762</v>
      </c>
      <c r="L29" s="298">
        <f>K29/$E29*100</f>
        <v>33.776829316548664</v>
      </c>
      <c r="M29" s="784">
        <v>361029.07024963584</v>
      </c>
      <c r="N29" s="298">
        <f>M29/$E29*100</f>
        <v>4.6051375974874427</v>
      </c>
      <c r="O29" s="784">
        <v>2651172.6686449712</v>
      </c>
      <c r="P29" s="298">
        <f>O29/$E29*100</f>
        <v>33.817262763261894</v>
      </c>
      <c r="Q29" s="544"/>
      <c r="R29" s="99"/>
      <c r="S29" s="544"/>
      <c r="T29" s="99"/>
      <c r="U29" s="544"/>
      <c r="V29" s="544"/>
      <c r="W29" s="99"/>
      <c r="X29" s="544"/>
      <c r="Y29" s="99"/>
      <c r="Z29" s="544"/>
      <c r="AB29" s="181"/>
      <c r="AC29" s="181"/>
      <c r="AD29" s="181"/>
      <c r="AE29" s="181"/>
      <c r="AF29" s="181"/>
      <c r="AG29" s="181"/>
    </row>
    <row r="30" spans="1:33" ht="18" customHeight="1">
      <c r="A30" s="1247" t="s">
        <v>21</v>
      </c>
      <c r="B30" s="1247"/>
      <c r="C30" s="1247"/>
      <c r="D30" s="32"/>
      <c r="E30" s="784"/>
      <c r="F30" s="797"/>
      <c r="G30" s="784"/>
      <c r="H30" s="298"/>
      <c r="I30" s="784"/>
      <c r="J30" s="298"/>
      <c r="K30" s="784"/>
      <c r="L30" s="298"/>
      <c r="M30" s="784"/>
      <c r="N30" s="298"/>
      <c r="O30" s="784"/>
      <c r="P30" s="298"/>
      <c r="Q30" s="544"/>
      <c r="R30" s="99"/>
      <c r="S30" s="544"/>
      <c r="T30" s="99"/>
      <c r="U30" s="544"/>
      <c r="V30" s="794"/>
      <c r="W30" s="99"/>
      <c r="X30" s="794"/>
      <c r="Y30" s="99"/>
      <c r="Z30" s="794"/>
      <c r="AB30" s="181"/>
      <c r="AC30" s="181"/>
      <c r="AD30" s="181"/>
      <c r="AE30" s="181"/>
      <c r="AF30" s="181"/>
      <c r="AG30" s="181"/>
    </row>
    <row r="31" spans="1:33" ht="18" customHeight="1">
      <c r="A31" s="34"/>
      <c r="B31" s="661" t="s">
        <v>71</v>
      </c>
      <c r="C31" s="34"/>
      <c r="D31" s="543"/>
      <c r="E31" s="784">
        <v>184612595.50035325</v>
      </c>
      <c r="F31" s="298">
        <v>100</v>
      </c>
      <c r="G31" s="784">
        <v>65930731.576418914</v>
      </c>
      <c r="H31" s="298">
        <f t="shared" si="12"/>
        <v>35.713019145702205</v>
      </c>
      <c r="I31" s="784">
        <v>41873903.764074512</v>
      </c>
      <c r="J31" s="298">
        <f t="shared" si="12"/>
        <v>22.682040545816598</v>
      </c>
      <c r="K31" s="784">
        <v>57453568.242369801</v>
      </c>
      <c r="L31" s="298">
        <f>K31/$E31*100</f>
        <v>31.121152967192788</v>
      </c>
      <c r="M31" s="784">
        <v>4869538.0544514861</v>
      </c>
      <c r="N31" s="298">
        <f>M31/$E31*100</f>
        <v>2.6377062958535613</v>
      </c>
      <c r="O31" s="784">
        <v>14484853.863038683</v>
      </c>
      <c r="P31" s="298">
        <f>O31/$E31*100</f>
        <v>7.8460810454349339</v>
      </c>
      <c r="Q31" s="544"/>
      <c r="R31" s="99"/>
      <c r="S31" s="544"/>
      <c r="T31" s="99"/>
      <c r="U31" s="544"/>
      <c r="V31" s="544"/>
      <c r="W31" s="99"/>
      <c r="X31" s="544"/>
      <c r="Y31" s="99"/>
      <c r="Z31" s="544"/>
      <c r="AB31" s="181"/>
      <c r="AC31" s="181"/>
      <c r="AD31" s="181"/>
      <c r="AE31" s="181"/>
      <c r="AF31" s="181"/>
      <c r="AG31" s="181"/>
    </row>
    <row r="32" spans="1:33" ht="18" customHeight="1">
      <c r="A32" s="34"/>
      <c r="B32" s="661" t="s">
        <v>72</v>
      </c>
      <c r="C32" s="34"/>
      <c r="D32" s="543"/>
      <c r="E32" s="784">
        <v>58029162.385433666</v>
      </c>
      <c r="F32" s="298">
        <v>100</v>
      </c>
      <c r="G32" s="784">
        <v>20918592.281591263</v>
      </c>
      <c r="H32" s="298">
        <f t="shared" si="12"/>
        <v>36.048413283391099</v>
      </c>
      <c r="I32" s="784">
        <v>11710689.33213038</v>
      </c>
      <c r="J32" s="298">
        <f t="shared" si="12"/>
        <v>20.180696826790605</v>
      </c>
      <c r="K32" s="784">
        <v>15247333.327100834</v>
      </c>
      <c r="L32" s="298">
        <f>K32/$E32*100</f>
        <v>26.275294524892505</v>
      </c>
      <c r="M32" s="784">
        <v>1564754.3691078471</v>
      </c>
      <c r="N32" s="298">
        <f>M32/$E32*100</f>
        <v>2.6964965627362352</v>
      </c>
      <c r="O32" s="784">
        <v>8587793.0755033698</v>
      </c>
      <c r="P32" s="298">
        <f>O32/$E32*100</f>
        <v>14.799098802189597</v>
      </c>
      <c r="Q32" s="544"/>
      <c r="R32" s="99"/>
      <c r="S32" s="544"/>
      <c r="T32" s="99"/>
      <c r="U32" s="544"/>
      <c r="V32" s="544"/>
      <c r="W32" s="99"/>
      <c r="X32" s="544"/>
      <c r="Y32" s="99"/>
      <c r="Z32" s="544"/>
      <c r="AB32" s="181"/>
      <c r="AC32" s="181"/>
      <c r="AD32" s="181"/>
      <c r="AE32" s="181"/>
      <c r="AF32" s="181"/>
      <c r="AG32" s="181"/>
    </row>
    <row r="33" spans="1:33" ht="18" customHeight="1">
      <c r="A33" s="34"/>
      <c r="B33" s="661" t="s">
        <v>73</v>
      </c>
      <c r="C33" s="34"/>
      <c r="D33" s="543"/>
      <c r="E33" s="784">
        <v>20048409.603683122</v>
      </c>
      <c r="F33" s="298">
        <v>100</v>
      </c>
      <c r="G33" s="784">
        <v>4849809.5751179215</v>
      </c>
      <c r="H33" s="298">
        <f t="shared" si="12"/>
        <v>24.190495261165033</v>
      </c>
      <c r="I33" s="784">
        <v>4536391.8886869773</v>
      </c>
      <c r="J33" s="298">
        <f t="shared" si="12"/>
        <v>22.627190776537159</v>
      </c>
      <c r="K33" s="784">
        <v>5812103.3582236664</v>
      </c>
      <c r="L33" s="298">
        <f>K33/$E33*100</f>
        <v>28.990346232530666</v>
      </c>
      <c r="M33" s="784">
        <v>1216733.4621773215</v>
      </c>
      <c r="N33" s="298">
        <f>M33/$E33*100</f>
        <v>6.0689774711795277</v>
      </c>
      <c r="O33" s="784">
        <v>3633371.3194771991</v>
      </c>
      <c r="P33" s="298">
        <f>O33/$E33*100</f>
        <v>18.122990258587432</v>
      </c>
      <c r="Q33" s="544"/>
      <c r="R33" s="99"/>
      <c r="S33" s="544"/>
      <c r="T33" s="99"/>
      <c r="U33" s="544"/>
      <c r="V33" s="544"/>
      <c r="W33" s="99"/>
      <c r="X33" s="544"/>
      <c r="Y33" s="99"/>
      <c r="Z33" s="544"/>
      <c r="AB33" s="181"/>
      <c r="AC33" s="181"/>
      <c r="AD33" s="181"/>
      <c r="AE33" s="181"/>
      <c r="AF33" s="181"/>
      <c r="AG33" s="181"/>
    </row>
    <row r="34" spans="1:33" ht="13.5" customHeight="1">
      <c r="A34" s="34"/>
      <c r="B34" s="661" t="s">
        <v>318</v>
      </c>
      <c r="C34" s="34"/>
      <c r="D34" s="543"/>
      <c r="E34" s="784">
        <v>7579048.4242254896</v>
      </c>
      <c r="F34" s="298">
        <v>100</v>
      </c>
      <c r="G34" s="784">
        <v>1070810.6379686147</v>
      </c>
      <c r="H34" s="298">
        <f t="shared" si="12"/>
        <v>14.128563086441051</v>
      </c>
      <c r="I34" s="784">
        <v>1292918.6330187772</v>
      </c>
      <c r="J34" s="298">
        <f t="shared" si="12"/>
        <v>17.059115612536832</v>
      </c>
      <c r="K34" s="784">
        <v>2445568.4827095112</v>
      </c>
      <c r="L34" s="298">
        <f>K34/$E34*100</f>
        <v>32.267487233523333</v>
      </c>
      <c r="M34" s="784">
        <v>288882.27303023479</v>
      </c>
      <c r="N34" s="298">
        <f>M34/$E34*100</f>
        <v>3.8115902796828478</v>
      </c>
      <c r="O34" s="784">
        <v>2480868.3974983627</v>
      </c>
      <c r="P34" s="298">
        <f>O34/$E34*100</f>
        <v>32.733243787816079</v>
      </c>
      <c r="Q34" s="544"/>
      <c r="R34" s="99"/>
      <c r="S34" s="544"/>
      <c r="T34" s="99"/>
      <c r="U34" s="544"/>
      <c r="V34" s="544"/>
      <c r="W34" s="99"/>
      <c r="X34" s="544"/>
      <c r="Y34" s="99"/>
      <c r="Z34" s="544"/>
      <c r="AB34" s="181"/>
      <c r="AC34" s="181"/>
      <c r="AD34" s="181"/>
      <c r="AE34" s="181"/>
      <c r="AF34" s="181"/>
      <c r="AG34" s="181"/>
    </row>
    <row r="35" spans="1:33" ht="18" customHeight="1">
      <c r="A35" s="34"/>
      <c r="B35" s="661" t="s">
        <v>317</v>
      </c>
      <c r="C35" s="34"/>
      <c r="D35" s="543"/>
      <c r="E35" s="784">
        <v>145135742.02625299</v>
      </c>
      <c r="F35" s="298">
        <v>100</v>
      </c>
      <c r="G35" s="784">
        <v>28601990.260143198</v>
      </c>
      <c r="H35" s="298">
        <f t="shared" si="12"/>
        <v>19.707061720860949</v>
      </c>
      <c r="I35" s="784">
        <v>32697326.050119333</v>
      </c>
      <c r="J35" s="298">
        <f t="shared" si="12"/>
        <v>22.528789665198289</v>
      </c>
      <c r="K35" s="784">
        <v>14104099.365155131</v>
      </c>
      <c r="L35" s="298">
        <f>K35/$E35*100</f>
        <v>9.7178676790751517</v>
      </c>
      <c r="M35" s="784">
        <v>17354037.16706444</v>
      </c>
      <c r="N35" s="298">
        <f>M35/$E35*100</f>
        <v>11.957107825255989</v>
      </c>
      <c r="O35" s="784">
        <v>52378289.18377088</v>
      </c>
      <c r="P35" s="298">
        <f>O35/$E35*100</f>
        <v>36.089173109609618</v>
      </c>
      <c r="Q35" s="544"/>
      <c r="R35" s="99"/>
      <c r="S35" s="544"/>
      <c r="T35" s="99"/>
      <c r="U35" s="544"/>
      <c r="V35" s="544"/>
      <c r="W35" s="99"/>
      <c r="X35" s="544"/>
      <c r="Y35" s="99"/>
      <c r="Z35" s="544"/>
      <c r="AB35" s="181"/>
      <c r="AC35" s="181"/>
      <c r="AD35" s="181"/>
      <c r="AE35" s="181"/>
      <c r="AF35" s="181"/>
      <c r="AG35" s="181"/>
    </row>
    <row r="36" spans="1:33" ht="18" customHeight="1">
      <c r="A36" s="1247" t="s">
        <v>22</v>
      </c>
      <c r="B36" s="1247"/>
      <c r="C36" s="1247"/>
      <c r="D36" s="32"/>
      <c r="E36" s="784"/>
      <c r="F36" s="797"/>
      <c r="G36" s="784"/>
      <c r="H36" s="298"/>
      <c r="I36" s="784"/>
      <c r="J36" s="298"/>
      <c r="K36" s="784"/>
      <c r="L36" s="298"/>
      <c r="M36" s="784"/>
      <c r="N36" s="298"/>
      <c r="O36" s="784"/>
      <c r="P36" s="298"/>
      <c r="Q36" s="544"/>
      <c r="R36" s="99"/>
      <c r="S36" s="544"/>
      <c r="T36" s="99"/>
      <c r="U36" s="544"/>
      <c r="V36" s="794"/>
      <c r="W36" s="99"/>
      <c r="X36" s="794"/>
      <c r="Y36" s="99"/>
      <c r="Z36" s="794"/>
      <c r="AB36" s="181"/>
      <c r="AC36" s="181"/>
      <c r="AD36" s="181"/>
      <c r="AE36" s="181"/>
      <c r="AF36" s="181"/>
      <c r="AG36" s="181"/>
    </row>
    <row r="37" spans="1:33" ht="18" customHeight="1">
      <c r="A37" s="1049" t="s">
        <v>59</v>
      </c>
      <c r="B37" s="1049"/>
      <c r="C37" s="35"/>
      <c r="D37" s="32"/>
      <c r="E37" s="784">
        <v>47622684.927913882</v>
      </c>
      <c r="F37" s="298">
        <v>100</v>
      </c>
      <c r="G37" s="784">
        <v>14903606.771018568</v>
      </c>
      <c r="H37" s="298">
        <f t="shared" si="12"/>
        <v>31.295183783900576</v>
      </c>
      <c r="I37" s="784">
        <v>10580897.952786326</v>
      </c>
      <c r="J37" s="298">
        <f t="shared" si="12"/>
        <v>22.2181885981493</v>
      </c>
      <c r="K37" s="784">
        <v>13526045.860160982</v>
      </c>
      <c r="L37" s="298">
        <f t="shared" ref="L37:L51" si="13">K37/$E37*100</f>
        <v>28.402526822322727</v>
      </c>
      <c r="M37" s="784">
        <v>1927517.1579076182</v>
      </c>
      <c r="N37" s="298">
        <f t="shared" ref="N37:N51" si="14">M37/$E37*100</f>
        <v>4.0474768712122948</v>
      </c>
      <c r="O37" s="784">
        <v>6684617.1860401547</v>
      </c>
      <c r="P37" s="298">
        <f t="shared" ref="P37:P51" si="15">O37/$E37*100</f>
        <v>14.036623924414618</v>
      </c>
      <c r="Q37" s="544"/>
      <c r="R37" s="99"/>
      <c r="S37" s="544"/>
      <c r="T37" s="99"/>
      <c r="U37" s="544"/>
      <c r="V37" s="544"/>
      <c r="W37" s="99"/>
      <c r="X37" s="544"/>
      <c r="Y37" s="99"/>
      <c r="Z37" s="544"/>
      <c r="AB37" s="181"/>
      <c r="AC37" s="181"/>
      <c r="AD37" s="181"/>
      <c r="AE37" s="181"/>
      <c r="AF37" s="181"/>
      <c r="AG37" s="181"/>
    </row>
    <row r="38" spans="1:33" ht="18" customHeight="1">
      <c r="A38" s="7"/>
      <c r="B38" s="661" t="s">
        <v>23</v>
      </c>
      <c r="C38" s="36"/>
      <c r="D38" s="32"/>
      <c r="E38" s="784">
        <v>71365172.413051188</v>
      </c>
      <c r="F38" s="298">
        <v>100</v>
      </c>
      <c r="G38" s="784">
        <v>27344440.727649253</v>
      </c>
      <c r="H38" s="298">
        <f t="shared" si="12"/>
        <v>38.316225972780707</v>
      </c>
      <c r="I38" s="784">
        <v>15117480.245939875</v>
      </c>
      <c r="J38" s="298">
        <f t="shared" si="12"/>
        <v>21.183274326645087</v>
      </c>
      <c r="K38" s="784">
        <v>17588540.045901153</v>
      </c>
      <c r="L38" s="298">
        <f t="shared" si="13"/>
        <v>24.645831364494232</v>
      </c>
      <c r="M38" s="784">
        <v>2207486.1491124006</v>
      </c>
      <c r="N38" s="298">
        <f t="shared" si="14"/>
        <v>3.0932261136227535</v>
      </c>
      <c r="O38" s="784">
        <v>9107225.2444486674</v>
      </c>
      <c r="P38" s="298">
        <f t="shared" si="15"/>
        <v>12.761442222457445</v>
      </c>
      <c r="Q38" s="544"/>
      <c r="R38" s="99"/>
      <c r="S38" s="544"/>
      <c r="T38" s="99"/>
      <c r="U38" s="544"/>
      <c r="V38" s="544"/>
      <c r="W38" s="99"/>
      <c r="X38" s="544"/>
      <c r="Y38" s="99"/>
      <c r="Z38" s="544"/>
      <c r="AB38" s="181"/>
      <c r="AC38" s="181"/>
      <c r="AD38" s="181"/>
      <c r="AE38" s="181"/>
      <c r="AF38" s="181"/>
      <c r="AG38" s="181"/>
    </row>
    <row r="39" spans="1:33" ht="18" customHeight="1">
      <c r="A39" s="121"/>
      <c r="B39" s="121" t="s">
        <v>1150</v>
      </c>
      <c r="C39" s="542"/>
      <c r="D39" s="543"/>
      <c r="E39" s="784">
        <v>44733023.665203176</v>
      </c>
      <c r="F39" s="298">
        <v>100</v>
      </c>
      <c r="G39" s="784">
        <v>16717814.220923731</v>
      </c>
      <c r="H39" s="298">
        <f t="shared" si="12"/>
        <v>37.372421649932299</v>
      </c>
      <c r="I39" s="784">
        <v>4921695.3522872934</v>
      </c>
      <c r="J39" s="298">
        <f t="shared" si="12"/>
        <v>11.00237575962425</v>
      </c>
      <c r="K39" s="784">
        <v>9924255.4948724955</v>
      </c>
      <c r="L39" s="298">
        <f t="shared" si="13"/>
        <v>22.185523538826533</v>
      </c>
      <c r="M39" s="784">
        <v>2451498.6214615759</v>
      </c>
      <c r="N39" s="298">
        <f t="shared" si="14"/>
        <v>5.4802882090184797</v>
      </c>
      <c r="O39" s="784">
        <v>10717759.975658081</v>
      </c>
      <c r="P39" s="298">
        <f t="shared" si="15"/>
        <v>23.959390842598438</v>
      </c>
      <c r="Q39" s="544"/>
      <c r="R39" s="99"/>
      <c r="S39" s="544"/>
      <c r="T39" s="99"/>
      <c r="U39" s="544"/>
      <c r="V39" s="544"/>
      <c r="W39" s="99"/>
      <c r="X39" s="544"/>
      <c r="Y39" s="99"/>
      <c r="Z39" s="544"/>
      <c r="AB39" s="181"/>
      <c r="AC39" s="181"/>
      <c r="AD39" s="181"/>
      <c r="AE39" s="181"/>
      <c r="AF39" s="181"/>
      <c r="AG39" s="181"/>
    </row>
    <row r="40" spans="1:33" ht="18" customHeight="1">
      <c r="A40" s="121"/>
      <c r="B40" s="121" t="s">
        <v>1151</v>
      </c>
      <c r="C40" s="542"/>
      <c r="D40" s="543"/>
      <c r="E40" s="784">
        <v>176006700.37671813</v>
      </c>
      <c r="F40" s="298">
        <v>100</v>
      </c>
      <c r="G40" s="784">
        <v>69173017.341348022</v>
      </c>
      <c r="H40" s="298">
        <f t="shared" si="12"/>
        <v>39.301354546896619</v>
      </c>
      <c r="I40" s="784">
        <v>45794827.945820726</v>
      </c>
      <c r="J40" s="298">
        <f t="shared" si="12"/>
        <v>26.018798061552882</v>
      </c>
      <c r="K40" s="784">
        <v>39242540.568335325</v>
      </c>
      <c r="L40" s="298">
        <f t="shared" si="13"/>
        <v>22.296049232411075</v>
      </c>
      <c r="M40" s="784">
        <v>4142765.9575559255</v>
      </c>
      <c r="N40" s="298">
        <f t="shared" si="14"/>
        <v>2.3537546858664498</v>
      </c>
      <c r="O40" s="784">
        <v>17653548.5636582</v>
      </c>
      <c r="P40" s="298">
        <f t="shared" si="15"/>
        <v>10.030043473273011</v>
      </c>
      <c r="Q40" s="544"/>
      <c r="R40" s="99"/>
      <c r="S40" s="544"/>
      <c r="T40" s="99"/>
      <c r="U40" s="544"/>
      <c r="V40" s="544"/>
      <c r="W40" s="99"/>
      <c r="X40" s="544"/>
      <c r="Y40" s="99"/>
      <c r="Z40" s="544"/>
      <c r="AB40" s="181"/>
      <c r="AC40" s="181"/>
      <c r="AD40" s="181"/>
      <c r="AE40" s="181"/>
      <c r="AF40" s="181"/>
      <c r="AG40" s="181"/>
    </row>
    <row r="41" spans="1:33" ht="18" customHeight="1">
      <c r="A41" s="121"/>
      <c r="B41" s="121" t="s">
        <v>1152</v>
      </c>
      <c r="C41" s="542"/>
      <c r="D41" s="543"/>
      <c r="E41" s="784">
        <v>48435494.510388561</v>
      </c>
      <c r="F41" s="298">
        <v>100</v>
      </c>
      <c r="G41" s="784">
        <v>15872584.243847508</v>
      </c>
      <c r="H41" s="298">
        <f t="shared" si="12"/>
        <v>32.770563001980122</v>
      </c>
      <c r="I41" s="784">
        <v>11685445.421489477</v>
      </c>
      <c r="J41" s="298">
        <f t="shared" si="12"/>
        <v>24.125789443489946</v>
      </c>
      <c r="K41" s="784">
        <v>15628051.438584216</v>
      </c>
      <c r="L41" s="298">
        <f t="shared" si="13"/>
        <v>32.265700178269626</v>
      </c>
      <c r="M41" s="784">
        <v>1794774.1964091696</v>
      </c>
      <c r="N41" s="298">
        <f t="shared" si="14"/>
        <v>3.705493697445831</v>
      </c>
      <c r="O41" s="784">
        <v>3454639.2100582062</v>
      </c>
      <c r="P41" s="298">
        <f t="shared" si="15"/>
        <v>7.1324536788145041</v>
      </c>
      <c r="Q41" s="544"/>
      <c r="R41" s="99"/>
      <c r="S41" s="544"/>
      <c r="T41" s="99"/>
      <c r="U41" s="544"/>
      <c r="V41" s="544"/>
      <c r="W41" s="99"/>
      <c r="X41" s="544"/>
      <c r="Y41" s="99"/>
      <c r="Z41" s="544"/>
      <c r="AB41" s="181"/>
      <c r="AC41" s="181"/>
      <c r="AD41" s="181"/>
      <c r="AE41" s="181"/>
      <c r="AF41" s="181"/>
      <c r="AG41" s="181"/>
    </row>
    <row r="42" spans="1:33" ht="18" customHeight="1">
      <c r="A42" s="121"/>
      <c r="B42" s="121" t="s">
        <v>1153</v>
      </c>
      <c r="C42" s="542"/>
      <c r="D42" s="543"/>
      <c r="E42" s="784">
        <v>39249651.673661552</v>
      </c>
      <c r="F42" s="298">
        <v>100</v>
      </c>
      <c r="G42" s="784">
        <v>16785783.984640993</v>
      </c>
      <c r="H42" s="298">
        <f t="shared" si="12"/>
        <v>42.766708158852481</v>
      </c>
      <c r="I42" s="784">
        <v>5342907.7944475971</v>
      </c>
      <c r="J42" s="298">
        <f t="shared" si="12"/>
        <v>13.612624740904264</v>
      </c>
      <c r="K42" s="784">
        <v>10800351.346235493</v>
      </c>
      <c r="L42" s="298">
        <f t="shared" si="13"/>
        <v>27.5170629182502</v>
      </c>
      <c r="M42" s="784">
        <v>699937.48004589905</v>
      </c>
      <c r="N42" s="298">
        <f t="shared" si="14"/>
        <v>1.78329602989978</v>
      </c>
      <c r="O42" s="784">
        <v>5620671.0682915924</v>
      </c>
      <c r="P42" s="298">
        <f t="shared" si="15"/>
        <v>14.320308152093334</v>
      </c>
      <c r="Q42" s="544"/>
      <c r="R42" s="99"/>
      <c r="S42" s="544"/>
      <c r="T42" s="99"/>
      <c r="U42" s="544"/>
      <c r="V42" s="544"/>
      <c r="W42" s="99"/>
      <c r="X42" s="544"/>
      <c r="Y42" s="99"/>
      <c r="Z42" s="544"/>
      <c r="AB42" s="181"/>
      <c r="AC42" s="181"/>
      <c r="AD42" s="181"/>
      <c r="AE42" s="181"/>
      <c r="AF42" s="181"/>
      <c r="AG42" s="181"/>
    </row>
    <row r="43" spans="1:33" ht="18" customHeight="1">
      <c r="A43" s="121"/>
      <c r="B43" s="661" t="s">
        <v>25</v>
      </c>
      <c r="C43" s="542"/>
      <c r="D43" s="543"/>
      <c r="E43" s="784">
        <v>35665978.346028902</v>
      </c>
      <c r="F43" s="298">
        <v>100</v>
      </c>
      <c r="G43" s="784">
        <v>9795281.9115699697</v>
      </c>
      <c r="H43" s="298">
        <f t="shared" si="12"/>
        <v>27.46393724724669</v>
      </c>
      <c r="I43" s="784">
        <v>9311098.9174738917</v>
      </c>
      <c r="J43" s="298">
        <f t="shared" si="12"/>
        <v>26.106388634956939</v>
      </c>
      <c r="K43" s="784">
        <v>11126739.690739188</v>
      </c>
      <c r="L43" s="298">
        <f t="shared" si="13"/>
        <v>31.197068485794262</v>
      </c>
      <c r="M43" s="784">
        <v>1211861.0396518991</v>
      </c>
      <c r="N43" s="298">
        <f t="shared" si="14"/>
        <v>3.3978068059552591</v>
      </c>
      <c r="O43" s="784">
        <v>4220996.7865939438</v>
      </c>
      <c r="P43" s="298">
        <f t="shared" si="15"/>
        <v>11.834798826046827</v>
      </c>
      <c r="Q43" s="544"/>
      <c r="R43" s="99"/>
      <c r="S43" s="544"/>
      <c r="T43" s="99"/>
      <c r="U43" s="544"/>
      <c r="V43" s="544"/>
      <c r="W43" s="99"/>
      <c r="X43" s="544"/>
      <c r="Y43" s="99"/>
      <c r="Z43" s="544"/>
      <c r="AB43" s="181"/>
      <c r="AC43" s="181"/>
      <c r="AD43" s="181"/>
      <c r="AE43" s="181"/>
      <c r="AF43" s="181"/>
      <c r="AG43" s="181"/>
    </row>
    <row r="44" spans="1:33" ht="18" customHeight="1">
      <c r="A44" s="121"/>
      <c r="B44" s="121" t="s">
        <v>1136</v>
      </c>
      <c r="C44" s="542"/>
      <c r="D44" s="543"/>
      <c r="E44" s="784">
        <v>50042807.057928503</v>
      </c>
      <c r="F44" s="298">
        <v>100</v>
      </c>
      <c r="G44" s="784">
        <v>15678724.324279888</v>
      </c>
      <c r="H44" s="298">
        <f t="shared" si="12"/>
        <v>31.330625210793084</v>
      </c>
      <c r="I44" s="784">
        <v>14099042.128508946</v>
      </c>
      <c r="J44" s="298">
        <f t="shared" si="12"/>
        <v>28.173963367379034</v>
      </c>
      <c r="K44" s="784">
        <v>13115044.380340552</v>
      </c>
      <c r="L44" s="298">
        <f t="shared" si="13"/>
        <v>26.207651311723684</v>
      </c>
      <c r="M44" s="784">
        <v>2200447.1914825733</v>
      </c>
      <c r="N44" s="298">
        <f t="shared" si="14"/>
        <v>4.3971298191473984</v>
      </c>
      <c r="O44" s="784">
        <v>4949549.0333165247</v>
      </c>
      <c r="P44" s="298">
        <f t="shared" si="15"/>
        <v>9.8906302909567625</v>
      </c>
      <c r="Q44" s="544"/>
      <c r="R44" s="99"/>
      <c r="S44" s="544"/>
      <c r="T44" s="99"/>
      <c r="U44" s="544"/>
      <c r="V44" s="544"/>
      <c r="W44" s="99"/>
      <c r="X44" s="544"/>
      <c r="Y44" s="99"/>
      <c r="Z44" s="544"/>
      <c r="AB44" s="181"/>
      <c r="AC44" s="181"/>
      <c r="AD44" s="181"/>
      <c r="AE44" s="181"/>
      <c r="AF44" s="181"/>
      <c r="AG44" s="181"/>
    </row>
    <row r="45" spans="1:33" ht="18" customHeight="1">
      <c r="A45" s="121"/>
      <c r="B45" s="121" t="s">
        <v>1137</v>
      </c>
      <c r="C45" s="542"/>
      <c r="D45" s="543"/>
      <c r="E45" s="784">
        <v>22183922.825573232</v>
      </c>
      <c r="F45" s="298">
        <v>100</v>
      </c>
      <c r="G45" s="784">
        <v>4278008.3285644446</v>
      </c>
      <c r="H45" s="298">
        <f t="shared" si="12"/>
        <v>19.284273400161815</v>
      </c>
      <c r="I45" s="784">
        <v>4821143.7616101764</v>
      </c>
      <c r="J45" s="298">
        <f t="shared" si="12"/>
        <v>21.732602477558423</v>
      </c>
      <c r="K45" s="784">
        <v>9262181.4662539512</v>
      </c>
      <c r="L45" s="298">
        <f t="shared" si="13"/>
        <v>41.751774648154985</v>
      </c>
      <c r="M45" s="784">
        <v>284801.69625838281</v>
      </c>
      <c r="N45" s="298">
        <f t="shared" si="14"/>
        <v>1.2838202625284492</v>
      </c>
      <c r="O45" s="784">
        <v>3537787.5728862868</v>
      </c>
      <c r="P45" s="298">
        <f t="shared" si="15"/>
        <v>15.947529211596374</v>
      </c>
      <c r="Q45" s="544"/>
      <c r="R45" s="99"/>
      <c r="S45" s="544"/>
      <c r="T45" s="99"/>
      <c r="U45" s="544"/>
      <c r="V45" s="544"/>
      <c r="W45" s="99"/>
      <c r="X45" s="544"/>
      <c r="Y45" s="99"/>
      <c r="Z45" s="544"/>
      <c r="AB45" s="181"/>
      <c r="AC45" s="181"/>
      <c r="AD45" s="181"/>
      <c r="AE45" s="181"/>
      <c r="AF45" s="181"/>
      <c r="AG45" s="181"/>
    </row>
    <row r="46" spans="1:33" ht="18" customHeight="1">
      <c r="A46" s="121"/>
      <c r="B46" s="661" t="s">
        <v>26</v>
      </c>
      <c r="C46" s="542"/>
      <c r="D46" s="543"/>
      <c r="E46" s="784">
        <v>38803741.531744897</v>
      </c>
      <c r="F46" s="298">
        <v>100</v>
      </c>
      <c r="G46" s="784">
        <v>8826566.5921634603</v>
      </c>
      <c r="H46" s="298">
        <f t="shared" si="12"/>
        <v>22.746689478236391</v>
      </c>
      <c r="I46" s="784">
        <v>8347043.9639181765</v>
      </c>
      <c r="J46" s="298">
        <f t="shared" si="12"/>
        <v>21.510925581981716</v>
      </c>
      <c r="K46" s="784">
        <v>12192621.175961114</v>
      </c>
      <c r="L46" s="298">
        <f t="shared" si="13"/>
        <v>31.42125139140634</v>
      </c>
      <c r="M46" s="784">
        <v>2539983.4923232924</v>
      </c>
      <c r="N46" s="298">
        <f t="shared" si="14"/>
        <v>6.5457179953777427</v>
      </c>
      <c r="O46" s="784">
        <v>6897526.3073787987</v>
      </c>
      <c r="P46" s="298">
        <f t="shared" si="15"/>
        <v>17.775415552997671</v>
      </c>
      <c r="Q46" s="544"/>
      <c r="R46" s="99"/>
      <c r="S46" s="544"/>
      <c r="T46" s="99"/>
      <c r="U46" s="544"/>
      <c r="V46" s="544"/>
      <c r="W46" s="99"/>
      <c r="X46" s="544"/>
      <c r="Y46" s="99"/>
      <c r="Z46" s="544"/>
      <c r="AB46" s="181"/>
      <c r="AC46" s="181"/>
      <c r="AD46" s="181"/>
      <c r="AE46" s="181"/>
      <c r="AF46" s="181"/>
      <c r="AG46" s="181"/>
    </row>
    <row r="47" spans="1:33" ht="18" customHeight="1">
      <c r="A47" s="121"/>
      <c r="B47" s="121" t="s">
        <v>1138</v>
      </c>
      <c r="C47" s="35"/>
      <c r="D47" s="32"/>
      <c r="E47" s="784">
        <v>38965874.277561501</v>
      </c>
      <c r="F47" s="298">
        <v>100</v>
      </c>
      <c r="G47" s="784">
        <v>8625667.3890605848</v>
      </c>
      <c r="H47" s="298">
        <f t="shared" si="12"/>
        <v>22.136465686919479</v>
      </c>
      <c r="I47" s="784">
        <v>12872829.72222193</v>
      </c>
      <c r="J47" s="298">
        <f t="shared" si="12"/>
        <v>33.036162952552431</v>
      </c>
      <c r="K47" s="784">
        <v>13142367.57881793</v>
      </c>
      <c r="L47" s="298">
        <f t="shared" si="13"/>
        <v>33.727890936572571</v>
      </c>
      <c r="M47" s="784">
        <v>828165.13218236493</v>
      </c>
      <c r="N47" s="298">
        <f t="shared" si="14"/>
        <v>2.1253600683592615</v>
      </c>
      <c r="O47" s="784">
        <v>3496844.4552787323</v>
      </c>
      <c r="P47" s="298">
        <f t="shared" si="15"/>
        <v>8.9741203555963587</v>
      </c>
      <c r="Q47" s="544"/>
      <c r="R47" s="99"/>
      <c r="S47" s="544"/>
      <c r="T47" s="99"/>
      <c r="U47" s="544"/>
      <c r="V47" s="544"/>
      <c r="W47" s="99"/>
      <c r="X47" s="544"/>
      <c r="Y47" s="99"/>
      <c r="Z47" s="544"/>
      <c r="AB47" s="181"/>
      <c r="AC47" s="181"/>
      <c r="AD47" s="181"/>
      <c r="AE47" s="181"/>
      <c r="AF47" s="181"/>
      <c r="AG47" s="181"/>
    </row>
    <row r="48" spans="1:33" ht="18" customHeight="1">
      <c r="A48" s="121"/>
      <c r="B48" s="121" t="s">
        <v>1139</v>
      </c>
      <c r="C48" s="35"/>
      <c r="D48" s="32"/>
      <c r="E48" s="784">
        <v>52959410.693792343</v>
      </c>
      <c r="F48" s="298">
        <v>100</v>
      </c>
      <c r="G48" s="784">
        <v>13495171.784882443</v>
      </c>
      <c r="H48" s="298">
        <f t="shared" si="12"/>
        <v>25.482103384629024</v>
      </c>
      <c r="I48" s="784">
        <v>9408022.6451263186</v>
      </c>
      <c r="J48" s="298">
        <f t="shared" si="12"/>
        <v>17.764590885504479</v>
      </c>
      <c r="K48" s="784">
        <v>13372079.135029072</v>
      </c>
      <c r="L48" s="298">
        <f t="shared" si="13"/>
        <v>25.249675099946845</v>
      </c>
      <c r="M48" s="784">
        <v>4359313.772523311</v>
      </c>
      <c r="N48" s="298">
        <f t="shared" si="14"/>
        <v>8.2314242462563669</v>
      </c>
      <c r="O48" s="784">
        <v>12324823.356231203</v>
      </c>
      <c r="P48" s="298">
        <f t="shared" si="15"/>
        <v>23.272206383663292</v>
      </c>
      <c r="Q48" s="544"/>
      <c r="R48" s="99"/>
      <c r="S48" s="544"/>
      <c r="T48" s="99"/>
      <c r="U48" s="544"/>
      <c r="V48" s="544"/>
      <c r="W48" s="99"/>
      <c r="X48" s="544"/>
      <c r="Y48" s="99"/>
      <c r="Z48" s="544"/>
      <c r="AB48" s="181"/>
      <c r="AC48" s="181"/>
      <c r="AD48" s="181"/>
      <c r="AE48" s="181"/>
      <c r="AF48" s="181"/>
      <c r="AG48" s="181"/>
    </row>
    <row r="49" spans="1:33" ht="18" customHeight="1">
      <c r="A49" s="121"/>
      <c r="B49" s="121" t="s">
        <v>1140</v>
      </c>
      <c r="C49" s="35"/>
      <c r="D49" s="32"/>
      <c r="E49" s="784">
        <v>21997505.530475315</v>
      </c>
      <c r="F49" s="298">
        <v>100</v>
      </c>
      <c r="G49" s="784">
        <v>3500864.2659560503</v>
      </c>
      <c r="H49" s="298">
        <f t="shared" si="12"/>
        <v>15.914823892672548</v>
      </c>
      <c r="I49" s="784">
        <v>3235617.5317762149</v>
      </c>
      <c r="J49" s="298">
        <f t="shared" si="12"/>
        <v>14.709020199102095</v>
      </c>
      <c r="K49" s="784">
        <v>9993362.5455661993</v>
      </c>
      <c r="L49" s="298">
        <f t="shared" si="13"/>
        <v>45.429526232969494</v>
      </c>
      <c r="M49" s="784">
        <v>1858585.5955138155</v>
      </c>
      <c r="N49" s="298">
        <f t="shared" si="14"/>
        <v>8.4490743413562654</v>
      </c>
      <c r="O49" s="784">
        <v>3409075.5916630402</v>
      </c>
      <c r="P49" s="298">
        <f t="shared" si="15"/>
        <v>15.497555333899616</v>
      </c>
      <c r="Q49" s="544"/>
      <c r="R49" s="99"/>
      <c r="S49" s="544"/>
      <c r="T49" s="99"/>
      <c r="U49" s="544"/>
      <c r="V49" s="544"/>
      <c r="W49" s="99"/>
      <c r="X49" s="544"/>
      <c r="Y49" s="99"/>
      <c r="Z49" s="544"/>
      <c r="AB49" s="181"/>
      <c r="AC49" s="181"/>
      <c r="AD49" s="181"/>
      <c r="AE49" s="181"/>
      <c r="AF49" s="181"/>
      <c r="AG49" s="181"/>
    </row>
    <row r="50" spans="1:33" ht="18" customHeight="1">
      <c r="A50" s="121"/>
      <c r="B50" s="661" t="s">
        <v>28</v>
      </c>
      <c r="C50" s="35"/>
      <c r="D50" s="32"/>
      <c r="E50" s="784">
        <v>20926706.729278971</v>
      </c>
      <c r="F50" s="298">
        <v>100</v>
      </c>
      <c r="G50" s="784">
        <v>3174872.5001500836</v>
      </c>
      <c r="H50" s="298">
        <f t="shared" si="12"/>
        <v>15.171390994398829</v>
      </c>
      <c r="I50" s="784">
        <v>2746944.6495850664</v>
      </c>
      <c r="J50" s="298">
        <f t="shared" si="12"/>
        <v>13.126502345167202</v>
      </c>
      <c r="K50" s="784">
        <v>10010830.624341985</v>
      </c>
      <c r="L50" s="298">
        <f t="shared" si="13"/>
        <v>47.837582634708752</v>
      </c>
      <c r="M50" s="784">
        <v>534209.22211550444</v>
      </c>
      <c r="N50" s="298">
        <f t="shared" si="14"/>
        <v>2.552762979031391</v>
      </c>
      <c r="O50" s="784">
        <v>4459849.7330863243</v>
      </c>
      <c r="P50" s="298">
        <f t="shared" si="15"/>
        <v>21.311761046693793</v>
      </c>
      <c r="Q50" s="544"/>
      <c r="R50" s="99"/>
      <c r="S50" s="544"/>
      <c r="T50" s="99"/>
      <c r="U50" s="544"/>
      <c r="V50" s="544"/>
      <c r="W50" s="99"/>
      <c r="X50" s="544"/>
      <c r="Y50" s="99"/>
      <c r="Z50" s="544"/>
      <c r="AB50" s="181"/>
      <c r="AC50" s="181"/>
      <c r="AD50" s="181"/>
      <c r="AE50" s="181"/>
      <c r="AF50" s="181"/>
      <c r="AG50" s="181"/>
    </row>
    <row r="51" spans="1:33" ht="18" customHeight="1">
      <c r="A51" s="1049" t="s">
        <v>29</v>
      </c>
      <c r="B51" s="1049"/>
      <c r="C51" s="35"/>
      <c r="D51" s="32"/>
      <c r="E51" s="784">
        <v>16831445.155562509</v>
      </c>
      <c r="F51" s="298">
        <v>100</v>
      </c>
      <c r="G51" s="784">
        <v>4496490.1147134891</v>
      </c>
      <c r="H51" s="298">
        <f t="shared" si="12"/>
        <v>26.714819037552907</v>
      </c>
      <c r="I51" s="784">
        <v>1508729.8390715816</v>
      </c>
      <c r="J51" s="298">
        <f t="shared" si="12"/>
        <v>8.9637569746824255</v>
      </c>
      <c r="K51" s="784">
        <v>9616961.0858388934</v>
      </c>
      <c r="L51" s="298">
        <f t="shared" si="13"/>
        <v>57.136870880398824</v>
      </c>
      <c r="M51" s="784">
        <v>490649.21237778605</v>
      </c>
      <c r="N51" s="298">
        <f t="shared" si="14"/>
        <v>2.9150747772578209</v>
      </c>
      <c r="O51" s="784">
        <v>718614.90356075927</v>
      </c>
      <c r="P51" s="298">
        <f t="shared" si="15"/>
        <v>4.269478330108031</v>
      </c>
      <c r="Q51" s="544"/>
      <c r="R51" s="99"/>
      <c r="S51" s="544"/>
      <c r="T51" s="99"/>
      <c r="U51" s="544"/>
      <c r="V51" s="544"/>
      <c r="W51" s="99"/>
      <c r="X51" s="544"/>
      <c r="Y51" s="99"/>
      <c r="Z51" s="544"/>
      <c r="AB51" s="181"/>
      <c r="AC51" s="181"/>
      <c r="AD51" s="181"/>
      <c r="AE51" s="181"/>
      <c r="AF51" s="181"/>
      <c r="AG51" s="181"/>
    </row>
    <row r="52" spans="1:33" ht="18" customHeight="1">
      <c r="A52" s="1045" t="s">
        <v>152</v>
      </c>
      <c r="B52" s="1045"/>
      <c r="C52" s="1045"/>
      <c r="D52" s="543"/>
      <c r="E52" s="784"/>
      <c r="F52" s="797"/>
      <c r="G52" s="784"/>
      <c r="H52" s="298"/>
      <c r="I52" s="784"/>
      <c r="J52" s="298"/>
      <c r="K52" s="784"/>
      <c r="L52" s="298"/>
      <c r="M52" s="784"/>
      <c r="N52" s="298"/>
      <c r="O52" s="784"/>
      <c r="P52" s="298"/>
      <c r="Q52" s="544"/>
      <c r="R52" s="99"/>
      <c r="S52" s="544"/>
      <c r="T52" s="99"/>
      <c r="U52" s="544"/>
      <c r="V52" s="544"/>
      <c r="W52" s="99"/>
      <c r="X52" s="544"/>
      <c r="Y52" s="99"/>
      <c r="Z52" s="544"/>
      <c r="AB52" s="181"/>
      <c r="AC52" s="181"/>
      <c r="AD52" s="181"/>
      <c r="AE52" s="181"/>
      <c r="AF52" s="181"/>
      <c r="AG52" s="181"/>
    </row>
    <row r="53" spans="1:33" ht="18" customHeight="1">
      <c r="A53" s="1049" t="s">
        <v>30</v>
      </c>
      <c r="B53" s="1049" t="s">
        <v>30</v>
      </c>
      <c r="C53" s="647"/>
      <c r="D53" s="543"/>
      <c r="E53" s="784">
        <v>69864824.671826959</v>
      </c>
      <c r="F53" s="298">
        <v>100</v>
      </c>
      <c r="G53" s="784">
        <v>7563062.4893025979</v>
      </c>
      <c r="H53" s="298">
        <f t="shared" si="12"/>
        <v>10.825279423269501</v>
      </c>
      <c r="I53" s="784">
        <v>15517472.507521642</v>
      </c>
      <c r="J53" s="298">
        <f t="shared" si="12"/>
        <v>22.21070843648603</v>
      </c>
      <c r="K53" s="784">
        <v>36714313.322380826</v>
      </c>
      <c r="L53" s="298">
        <f>K53/$E53*100</f>
        <v>52.550498043668462</v>
      </c>
      <c r="M53" s="784">
        <v>3513715.892718643</v>
      </c>
      <c r="N53" s="298">
        <f>M53/$E53*100</f>
        <v>5.0293061053591268</v>
      </c>
      <c r="O53" s="784">
        <v>6556260.4599032942</v>
      </c>
      <c r="P53" s="298">
        <f>O53/$E53*100</f>
        <v>9.3842079912169467</v>
      </c>
      <c r="Q53" s="544"/>
      <c r="R53" s="99"/>
      <c r="S53" s="544"/>
      <c r="T53" s="99"/>
      <c r="U53" s="544"/>
      <c r="V53" s="544"/>
      <c r="W53" s="99"/>
      <c r="X53" s="544"/>
      <c r="Y53" s="99"/>
      <c r="Z53" s="544"/>
      <c r="AB53" s="181"/>
      <c r="AC53" s="181"/>
      <c r="AD53" s="181"/>
      <c r="AE53" s="181"/>
      <c r="AF53" s="181"/>
      <c r="AG53" s="181"/>
    </row>
    <row r="54" spans="1:33" ht="18" customHeight="1">
      <c r="A54" s="661"/>
      <c r="B54" s="661" t="s">
        <v>31</v>
      </c>
      <c r="C54" s="661"/>
      <c r="D54" s="543"/>
      <c r="E54" s="784">
        <v>45972081.646127835</v>
      </c>
      <c r="F54" s="298">
        <v>100</v>
      </c>
      <c r="G54" s="784">
        <v>1219414.4701573986</v>
      </c>
      <c r="H54" s="298">
        <f t="shared" si="12"/>
        <v>2.6525108859413771</v>
      </c>
      <c r="I54" s="784">
        <v>4903661.5305766966</v>
      </c>
      <c r="J54" s="298">
        <f t="shared" si="12"/>
        <v>10.666607547430312</v>
      </c>
      <c r="K54" s="784">
        <v>32576626.808849216</v>
      </c>
      <c r="L54" s="298">
        <f>K54/$E54*100</f>
        <v>70.861761404691791</v>
      </c>
      <c r="M54" s="784">
        <v>3015315.9871611916</v>
      </c>
      <c r="N54" s="298">
        <f>M54/$E54*100</f>
        <v>6.5590155572499889</v>
      </c>
      <c r="O54" s="784">
        <v>4257062.8493832918</v>
      </c>
      <c r="P54" s="298">
        <f>O54/$E54*100</f>
        <v>9.2601046046864361</v>
      </c>
      <c r="Q54" s="544"/>
      <c r="R54" s="99"/>
      <c r="S54" s="544"/>
      <c r="T54" s="99"/>
      <c r="U54" s="544"/>
      <c r="V54" s="544"/>
      <c r="W54" s="99"/>
      <c r="X54" s="544"/>
      <c r="Y54" s="99"/>
      <c r="Z54" s="544"/>
      <c r="AB54" s="181"/>
      <c r="AC54" s="181"/>
      <c r="AD54" s="181"/>
      <c r="AE54" s="181"/>
      <c r="AF54" s="181"/>
      <c r="AG54" s="181"/>
    </row>
    <row r="55" spans="1:33" ht="18" customHeight="1">
      <c r="A55" s="661"/>
      <c r="B55" s="1257" t="s">
        <v>32</v>
      </c>
      <c r="C55" s="1257"/>
      <c r="D55" s="543"/>
      <c r="E55" s="784">
        <v>96463219.110203534</v>
      </c>
      <c r="F55" s="298">
        <v>100</v>
      </c>
      <c r="G55" s="784">
        <v>6312704.10307464</v>
      </c>
      <c r="H55" s="298">
        <f t="shared" si="12"/>
        <v>6.5441565824822288</v>
      </c>
      <c r="I55" s="784">
        <v>15863738.043577423</v>
      </c>
      <c r="J55" s="298">
        <f t="shared" si="12"/>
        <v>16.445374921040152</v>
      </c>
      <c r="K55" s="784">
        <v>59238951.341205105</v>
      </c>
      <c r="L55" s="298">
        <f>K55/$E55*100</f>
        <v>61.410921061558291</v>
      </c>
      <c r="M55" s="784">
        <v>5708955.3734063348</v>
      </c>
      <c r="N55" s="298">
        <f>M55/$E55*100</f>
        <v>5.9182716750144841</v>
      </c>
      <c r="O55" s="784">
        <v>9338870.2489400227</v>
      </c>
      <c r="P55" s="298">
        <f>O55/$E55*100</f>
        <v>9.6812757599048336</v>
      </c>
      <c r="Q55" s="544"/>
      <c r="R55" s="99"/>
      <c r="S55" s="544"/>
      <c r="T55" s="99"/>
      <c r="U55" s="544"/>
      <c r="V55" s="544"/>
      <c r="W55" s="99"/>
      <c r="X55" s="544"/>
      <c r="Y55" s="99"/>
      <c r="Z55" s="544"/>
      <c r="AB55" s="181"/>
      <c r="AC55" s="181"/>
      <c r="AD55" s="181"/>
      <c r="AE55" s="181"/>
      <c r="AF55" s="181"/>
      <c r="AG55" s="181"/>
    </row>
    <row r="56" spans="1:33" ht="18" customHeight="1">
      <c r="A56" s="661"/>
      <c r="B56" s="1257" t="s">
        <v>33</v>
      </c>
      <c r="C56" s="1257"/>
      <c r="D56" s="543"/>
      <c r="E56" s="784">
        <v>174034753.73389414</v>
      </c>
      <c r="F56" s="298">
        <v>100</v>
      </c>
      <c r="G56" s="784">
        <v>50392534.336644277</v>
      </c>
      <c r="H56" s="298">
        <f t="shared" si="12"/>
        <v>28.955443240777306</v>
      </c>
      <c r="I56" s="784">
        <v>82726784.894029051</v>
      </c>
      <c r="J56" s="298">
        <f t="shared" si="12"/>
        <v>47.534634961774074</v>
      </c>
      <c r="K56" s="784">
        <v>22049398.072636705</v>
      </c>
      <c r="L56" s="298">
        <f>K56/$E56*100</f>
        <v>12.669537319167345</v>
      </c>
      <c r="M56" s="784">
        <v>2692616.4460535781</v>
      </c>
      <c r="N56" s="298">
        <f>M56/$E56*100</f>
        <v>1.5471716931726709</v>
      </c>
      <c r="O56" s="784">
        <v>16173419.984530469</v>
      </c>
      <c r="P56" s="298">
        <f>O56/$E56*100</f>
        <v>9.2932127851085724</v>
      </c>
      <c r="Q56" s="544"/>
      <c r="R56" s="99"/>
      <c r="S56" s="544"/>
      <c r="T56" s="99"/>
      <c r="U56" s="544"/>
      <c r="V56" s="544"/>
      <c r="W56" s="99"/>
      <c r="X56" s="544"/>
      <c r="Y56" s="99"/>
      <c r="Z56" s="544"/>
      <c r="AB56" s="181"/>
      <c r="AC56" s="181"/>
      <c r="AD56" s="181"/>
      <c r="AE56" s="181"/>
      <c r="AF56" s="181"/>
      <c r="AG56" s="181"/>
    </row>
    <row r="57" spans="1:33" ht="18" customHeight="1" thickBot="1">
      <c r="A57" s="1050" t="s">
        <v>34</v>
      </c>
      <c r="B57" s="1050"/>
      <c r="C57" s="662"/>
      <c r="D57" s="606"/>
      <c r="E57" s="623">
        <v>34580071.350368485</v>
      </c>
      <c r="F57" s="299">
        <v>100</v>
      </c>
      <c r="G57" s="623">
        <v>18447501.049481358</v>
      </c>
      <c r="H57" s="299">
        <f t="shared" si="12"/>
        <v>53.347203545561172</v>
      </c>
      <c r="I57" s="623">
        <v>7603374.5105576953</v>
      </c>
      <c r="J57" s="299">
        <f t="shared" si="12"/>
        <v>21.987735171277123</v>
      </c>
      <c r="K57" s="623">
        <v>971027.00379689352</v>
      </c>
      <c r="L57" s="299">
        <f>K57/$E57*100</f>
        <v>2.8080537890114741</v>
      </c>
      <c r="M57" s="623">
        <v>1025447.2371040867</v>
      </c>
      <c r="N57" s="299">
        <f>M57/$E57*100</f>
        <v>2.9654283437248012</v>
      </c>
      <c r="O57" s="623">
        <v>6532721.5494284714</v>
      </c>
      <c r="P57" s="299">
        <f>O57/$E57*100</f>
        <v>18.891579150425493</v>
      </c>
      <c r="Q57" s="798"/>
      <c r="R57" s="100"/>
      <c r="S57" s="798"/>
      <c r="T57" s="100"/>
      <c r="U57" s="798"/>
      <c r="V57" s="798"/>
      <c r="W57" s="100"/>
      <c r="X57" s="798"/>
      <c r="Y57" s="100"/>
      <c r="Z57" s="798"/>
      <c r="AB57" s="181"/>
      <c r="AC57" s="181"/>
      <c r="AD57" s="181"/>
      <c r="AE57" s="181"/>
      <c r="AF57" s="181"/>
      <c r="AG57" s="181"/>
    </row>
    <row r="58" spans="1:33" s="520" customFormat="1" ht="14.25">
      <c r="A58" s="519" t="s">
        <v>494</v>
      </c>
      <c r="D58" s="521"/>
      <c r="F58" s="522"/>
      <c r="H58" s="523"/>
      <c r="J58" s="523"/>
      <c r="L58" s="523"/>
      <c r="N58" s="523"/>
      <c r="P58" s="523"/>
      <c r="Q58" s="524"/>
    </row>
    <row r="59" spans="1:33" s="526" customFormat="1" ht="14.25">
      <c r="A59" s="525" t="s">
        <v>273</v>
      </c>
      <c r="D59" s="202"/>
      <c r="H59" s="527"/>
      <c r="Q59" s="524"/>
      <c r="R59" s="520"/>
      <c r="S59" s="520"/>
      <c r="T59" s="520"/>
      <c r="U59" s="520"/>
      <c r="V59" s="520"/>
    </row>
    <row r="60" spans="1:33" s="520" customFormat="1" ht="14.25">
      <c r="A60" s="1193" t="s">
        <v>1246</v>
      </c>
      <c r="B60" s="1193"/>
      <c r="C60" s="1193"/>
      <c r="D60" s="1193"/>
      <c r="E60" s="1193"/>
      <c r="F60" s="1193"/>
      <c r="G60" s="1193"/>
      <c r="H60" s="1193"/>
      <c r="I60" s="1193"/>
      <c r="J60" s="1193"/>
      <c r="L60" s="522"/>
      <c r="N60" s="522"/>
      <c r="P60" s="522"/>
      <c r="Q60" s="526"/>
      <c r="R60" s="526"/>
      <c r="S60" s="526"/>
      <c r="T60" s="526"/>
      <c r="U60" s="526"/>
      <c r="V60" s="526"/>
    </row>
    <row r="61" spans="1:33" s="104" customFormat="1">
      <c r="A61" s="104" t="s">
        <v>178</v>
      </c>
      <c r="B61" s="14"/>
      <c r="C61" s="14"/>
      <c r="D61" s="15"/>
      <c r="H61" s="108"/>
    </row>
    <row r="62" spans="1:33" ht="26.1" customHeight="1"/>
    <row r="63" spans="1:33" ht="26.1" customHeight="1"/>
    <row r="64" spans="1:33" ht="26.1" customHeight="1"/>
    <row r="65" spans="5:10" ht="26.1" customHeight="1"/>
    <row r="66" spans="5:10" ht="26.1" customHeight="1">
      <c r="E66" s="181"/>
      <c r="F66" s="181"/>
      <c r="G66" s="181"/>
      <c r="H66" s="181"/>
      <c r="I66" s="181"/>
      <c r="J66" s="181"/>
    </row>
    <row r="67" spans="5:10" ht="26.1" customHeight="1">
      <c r="E67" s="181"/>
      <c r="F67" s="181"/>
      <c r="G67" s="181"/>
      <c r="H67" s="181"/>
      <c r="I67" s="181"/>
      <c r="J67" s="181"/>
    </row>
    <row r="68" spans="5:10" ht="26.1" customHeight="1">
      <c r="E68" s="181"/>
      <c r="F68" s="181"/>
      <c r="G68" s="181"/>
      <c r="H68" s="181"/>
      <c r="I68" s="181"/>
      <c r="J68" s="181"/>
    </row>
    <row r="69" spans="5:10" ht="26.1" customHeight="1">
      <c r="E69" s="181"/>
      <c r="F69" s="181"/>
      <c r="G69" s="181"/>
      <c r="H69" s="181"/>
      <c r="I69" s="181"/>
      <c r="J69" s="181"/>
    </row>
    <row r="70" spans="5:10" ht="26.1" customHeight="1">
      <c r="E70" s="181"/>
      <c r="F70" s="181"/>
      <c r="G70" s="181"/>
      <c r="H70" s="181"/>
      <c r="I70" s="181"/>
      <c r="J70" s="181"/>
    </row>
    <row r="71" spans="5:10" ht="26.1" customHeight="1">
      <c r="E71" s="181"/>
      <c r="F71" s="181"/>
      <c r="G71" s="181"/>
      <c r="H71" s="181"/>
      <c r="I71" s="181"/>
      <c r="J71" s="181"/>
    </row>
    <row r="72" spans="5:10" ht="26.1" customHeight="1">
      <c r="E72" s="181"/>
      <c r="F72" s="181"/>
      <c r="G72" s="181"/>
      <c r="H72" s="181"/>
      <c r="I72" s="181"/>
      <c r="J72" s="181"/>
    </row>
    <row r="73" spans="5:10" ht="26.1" customHeight="1">
      <c r="E73" s="181"/>
      <c r="F73" s="181"/>
      <c r="G73" s="181"/>
      <c r="H73" s="181"/>
      <c r="I73" s="181"/>
      <c r="J73" s="181"/>
    </row>
    <row r="74" spans="5:10" ht="26.1" customHeight="1">
      <c r="E74" s="181"/>
      <c r="F74" s="181"/>
      <c r="G74" s="181"/>
      <c r="H74" s="181"/>
      <c r="I74" s="181"/>
      <c r="J74" s="181"/>
    </row>
    <row r="75" spans="5:10" ht="26.1" customHeight="1">
      <c r="E75" s="181"/>
      <c r="F75" s="181"/>
      <c r="G75" s="181"/>
      <c r="H75" s="181"/>
      <c r="I75" s="181"/>
      <c r="J75" s="181"/>
    </row>
    <row r="76" spans="5:10" ht="26.1" customHeight="1">
      <c r="E76" s="181"/>
      <c r="F76" s="181"/>
      <c r="G76" s="181"/>
      <c r="H76" s="181"/>
      <c r="I76" s="181"/>
      <c r="J76" s="181"/>
    </row>
    <row r="77" spans="5:10" ht="26.1" customHeight="1">
      <c r="E77" s="181"/>
      <c r="F77" s="181"/>
      <c r="G77" s="181"/>
      <c r="H77" s="181"/>
      <c r="I77" s="181"/>
      <c r="J77" s="181"/>
    </row>
    <row r="78" spans="5:10" ht="26.1" customHeight="1">
      <c r="E78" s="181"/>
      <c r="F78" s="181"/>
      <c r="G78" s="181"/>
      <c r="H78" s="181"/>
      <c r="I78" s="181"/>
      <c r="J78" s="181"/>
    </row>
    <row r="79" spans="5:10" ht="26.1" customHeight="1">
      <c r="E79" s="181"/>
      <c r="F79" s="181"/>
      <c r="G79" s="181"/>
      <c r="H79" s="181"/>
      <c r="I79" s="181"/>
      <c r="J79" s="181"/>
    </row>
    <row r="80" spans="5:10" ht="26.1" customHeight="1">
      <c r="E80" s="181"/>
      <c r="F80" s="181"/>
      <c r="G80" s="181"/>
      <c r="H80" s="181"/>
      <c r="I80" s="181"/>
      <c r="J80" s="181"/>
    </row>
    <row r="81" spans="5:10" ht="26.1" customHeight="1">
      <c r="E81" s="181"/>
      <c r="F81" s="181"/>
      <c r="G81" s="181"/>
      <c r="H81" s="181"/>
      <c r="I81" s="181"/>
      <c r="J81" s="181"/>
    </row>
    <row r="82" spans="5:10">
      <c r="E82" s="181"/>
      <c r="F82" s="181"/>
      <c r="G82" s="181"/>
      <c r="H82" s="181"/>
      <c r="I82" s="181"/>
      <c r="J82" s="181"/>
    </row>
    <row r="83" spans="5:10">
      <c r="E83" s="181"/>
      <c r="F83" s="181"/>
      <c r="G83" s="181"/>
      <c r="H83" s="181"/>
      <c r="I83" s="181"/>
      <c r="J83" s="181"/>
    </row>
    <row r="84" spans="5:10">
      <c r="E84" s="181"/>
      <c r="F84" s="181"/>
      <c r="G84" s="181"/>
      <c r="H84" s="181"/>
      <c r="I84" s="181"/>
      <c r="J84" s="181"/>
    </row>
    <row r="85" spans="5:10">
      <c r="E85" s="181"/>
      <c r="F85" s="181"/>
      <c r="G85" s="181"/>
      <c r="H85" s="181"/>
      <c r="I85" s="181"/>
      <c r="J85" s="181"/>
    </row>
    <row r="86" spans="5:10">
      <c r="E86" s="181"/>
      <c r="F86" s="181"/>
      <c r="G86" s="181"/>
      <c r="H86" s="181"/>
      <c r="I86" s="181"/>
      <c r="J86" s="181"/>
    </row>
    <row r="87" spans="5:10">
      <c r="E87" s="181"/>
      <c r="F87" s="181"/>
      <c r="G87" s="181"/>
      <c r="H87" s="181"/>
      <c r="I87" s="181"/>
      <c r="J87" s="181"/>
    </row>
    <row r="88" spans="5:10">
      <c r="E88" s="181"/>
      <c r="F88" s="181"/>
      <c r="G88" s="181"/>
      <c r="H88" s="181"/>
      <c r="I88" s="181"/>
      <c r="J88" s="181"/>
    </row>
    <row r="89" spans="5:10">
      <c r="E89" s="181"/>
      <c r="F89" s="181"/>
      <c r="G89" s="181"/>
      <c r="H89" s="181"/>
      <c r="I89" s="181"/>
      <c r="J89" s="181"/>
    </row>
    <row r="90" spans="5:10">
      <c r="E90" s="181"/>
      <c r="F90" s="181"/>
      <c r="G90" s="181"/>
      <c r="H90" s="181"/>
      <c r="I90" s="181"/>
      <c r="J90" s="181"/>
    </row>
    <row r="91" spans="5:10">
      <c r="E91" s="181"/>
      <c r="F91" s="181"/>
      <c r="G91" s="181"/>
      <c r="H91" s="181"/>
      <c r="I91" s="181"/>
      <c r="J91" s="181"/>
    </row>
    <row r="92" spans="5:10">
      <c r="E92" s="181"/>
      <c r="F92" s="181"/>
      <c r="G92" s="181"/>
      <c r="H92" s="181"/>
      <c r="I92" s="181"/>
      <c r="J92" s="181"/>
    </row>
  </sheetData>
  <mergeCells count="39">
    <mergeCell ref="A60:J60"/>
    <mergeCell ref="O3:P4"/>
    <mergeCell ref="A7:C7"/>
    <mergeCell ref="M3:N4"/>
    <mergeCell ref="K3:L4"/>
    <mergeCell ref="A6:C6"/>
    <mergeCell ref="J3:J4"/>
    <mergeCell ref="E3:F4"/>
    <mergeCell ref="G3:H4"/>
    <mergeCell ref="I3:I4"/>
    <mergeCell ref="A3:C5"/>
    <mergeCell ref="A8:C8"/>
    <mergeCell ref="A18:C18"/>
    <mergeCell ref="A53:B53"/>
    <mergeCell ref="A30:C30"/>
    <mergeCell ref="A19:C19"/>
    <mergeCell ref="A21:C21"/>
    <mergeCell ref="A27:C27"/>
    <mergeCell ref="A10:C10"/>
    <mergeCell ref="A16:C16"/>
    <mergeCell ref="A20:C20"/>
    <mergeCell ref="A13:C13"/>
    <mergeCell ref="A14:C14"/>
    <mergeCell ref="A9:C9"/>
    <mergeCell ref="A11:C11"/>
    <mergeCell ref="A15:C15"/>
    <mergeCell ref="A22:C22"/>
    <mergeCell ref="A57:B57"/>
    <mergeCell ref="A36:C36"/>
    <mergeCell ref="A52:C52"/>
    <mergeCell ref="A51:B51"/>
    <mergeCell ref="A37:B37"/>
    <mergeCell ref="B55:C55"/>
    <mergeCell ref="B56:C56"/>
    <mergeCell ref="A23:C23"/>
    <mergeCell ref="A25:C25"/>
    <mergeCell ref="A24:C24"/>
    <mergeCell ref="A26:C26"/>
    <mergeCell ref="A17:C1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44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O69"/>
  <sheetViews>
    <sheetView view="pageBreakPreview" zoomScaleNormal="50" zoomScaleSheetLayoutView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9" width="14.140625" style="104" customWidth="1"/>
    <col min="10" max="16" width="13" style="104" customWidth="1"/>
    <col min="17" max="17" width="14.140625" style="104" bestFit="1" customWidth="1"/>
    <col min="18" max="16384" width="9.140625" style="104"/>
  </cols>
  <sheetData>
    <row r="1" spans="1:57" s="103" customFormat="1" ht="34.5" customHeight="1">
      <c r="A1" s="1070" t="s">
        <v>557</v>
      </c>
      <c r="B1" s="1070"/>
      <c r="C1" s="1070"/>
      <c r="D1" s="1070"/>
      <c r="E1" s="1070"/>
      <c r="F1" s="1070"/>
      <c r="G1" s="1070"/>
      <c r="H1" s="1070"/>
      <c r="I1" s="1070"/>
      <c r="J1" s="102" t="s">
        <v>335</v>
      </c>
      <c r="K1" s="102"/>
      <c r="L1" s="102"/>
      <c r="M1" s="102"/>
      <c r="N1" s="102"/>
      <c r="O1" s="102"/>
      <c r="P1" s="102"/>
    </row>
    <row r="2" spans="1:57" ht="12.95" customHeight="1" thickBot="1">
      <c r="A2" s="711"/>
      <c r="B2" s="105"/>
      <c r="C2" s="105"/>
      <c r="D2" s="106"/>
      <c r="P2" s="187" t="s">
        <v>324</v>
      </c>
    </row>
    <row r="3" spans="1:57" s="155" customFormat="1" ht="18" customHeight="1">
      <c r="A3" s="1060" t="s">
        <v>1</v>
      </c>
      <c r="B3" s="1060"/>
      <c r="C3" s="1060"/>
      <c r="D3" s="641"/>
      <c r="E3" s="1102" t="s">
        <v>68</v>
      </c>
      <c r="F3" s="1103"/>
      <c r="G3" s="1102" t="s">
        <v>173</v>
      </c>
      <c r="H3" s="1103"/>
      <c r="I3" s="1264" t="s">
        <v>452</v>
      </c>
      <c r="J3" s="1259" t="s">
        <v>453</v>
      </c>
      <c r="K3" s="1102" t="s">
        <v>175</v>
      </c>
      <c r="L3" s="1103"/>
      <c r="M3" s="1102" t="s">
        <v>176</v>
      </c>
      <c r="N3" s="1103"/>
      <c r="O3" s="1102" t="s">
        <v>384</v>
      </c>
      <c r="P3" s="1108"/>
    </row>
    <row r="4" spans="1:57" s="155" customFormat="1" ht="18" customHeight="1">
      <c r="A4" s="1061"/>
      <c r="B4" s="1061"/>
      <c r="C4" s="1061"/>
      <c r="D4" s="642"/>
      <c r="E4" s="1104"/>
      <c r="F4" s="1105"/>
      <c r="G4" s="1104"/>
      <c r="H4" s="1105"/>
      <c r="I4" s="1265"/>
      <c r="J4" s="1260"/>
      <c r="K4" s="1104"/>
      <c r="L4" s="1105"/>
      <c r="M4" s="1104"/>
      <c r="N4" s="1105"/>
      <c r="O4" s="1104"/>
      <c r="P4" s="1109"/>
    </row>
    <row r="5" spans="1:57" s="644" customFormat="1" ht="18" customHeight="1">
      <c r="A5" s="1062"/>
      <c r="B5" s="1062"/>
      <c r="C5" s="1062"/>
      <c r="D5" s="673"/>
      <c r="E5" s="665"/>
      <c r="F5" s="188" t="s">
        <v>177</v>
      </c>
      <c r="G5" s="665"/>
      <c r="H5" s="188" t="s">
        <v>177</v>
      </c>
      <c r="I5" s="665"/>
      <c r="J5" s="188" t="s">
        <v>177</v>
      </c>
      <c r="K5" s="665"/>
      <c r="L5" s="188" t="s">
        <v>177</v>
      </c>
      <c r="M5" s="665"/>
      <c r="N5" s="189" t="s">
        <v>177</v>
      </c>
      <c r="O5" s="665"/>
      <c r="P5" s="189" t="s">
        <v>177</v>
      </c>
    </row>
    <row r="6" spans="1:57" s="115" customFormat="1" ht="12.75" hidden="1" customHeight="1">
      <c r="A6" s="1066" t="s">
        <v>779</v>
      </c>
      <c r="B6" s="1066"/>
      <c r="C6" s="1066"/>
      <c r="D6" s="2"/>
      <c r="E6" s="112">
        <f t="shared" ref="E6:E11" si="0">F6-G6+H6+I6-J6-M6</f>
        <v>-1360985419</v>
      </c>
      <c r="F6" s="112">
        <f t="shared" ref="F6:F11" si="1">G6-H6+I6+J6-M6-P6</f>
        <v>126226820</v>
      </c>
      <c r="G6" s="113">
        <v>741559210</v>
      </c>
      <c r="H6" s="113">
        <v>200806813</v>
      </c>
      <c r="I6" s="113">
        <v>134398980</v>
      </c>
      <c r="J6" s="113">
        <v>554575873</v>
      </c>
      <c r="K6" s="113">
        <v>526282949</v>
      </c>
      <c r="L6" s="113"/>
      <c r="M6" s="113">
        <v>526282949</v>
      </c>
      <c r="N6" s="113"/>
      <c r="O6" s="113"/>
      <c r="P6" s="113">
        <v>577217481</v>
      </c>
      <c r="Q6" s="180">
        <f t="shared" ref="Q6:Q12" si="2">G6-H6</f>
        <v>540752397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</row>
    <row r="7" spans="1:57" s="115" customFormat="1" ht="12.75" hidden="1" customHeight="1">
      <c r="A7" s="1045" t="s">
        <v>780</v>
      </c>
      <c r="B7" s="1045"/>
      <c r="C7" s="1045"/>
      <c r="D7" s="2"/>
      <c r="E7" s="116">
        <f t="shared" si="0"/>
        <v>-1243916157.9331326</v>
      </c>
      <c r="F7" s="116">
        <f t="shared" si="1"/>
        <v>119186128.76965982</v>
      </c>
      <c r="G7" s="117">
        <v>756432558.290663</v>
      </c>
      <c r="H7" s="117">
        <v>271812621.98691934</v>
      </c>
      <c r="I7" s="117">
        <v>123272356.01037998</v>
      </c>
      <c r="J7" s="117">
        <v>501494769.53363603</v>
      </c>
      <c r="K7" s="117">
        <v>500259936.87579286</v>
      </c>
      <c r="L7" s="117"/>
      <c r="M7" s="117">
        <v>500259936.87579286</v>
      </c>
      <c r="N7" s="117"/>
      <c r="O7" s="117"/>
      <c r="P7" s="117">
        <v>489940996.20230705</v>
      </c>
      <c r="Q7" s="180">
        <f t="shared" si="2"/>
        <v>484619936.30374366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</row>
    <row r="8" spans="1:57" s="115" customFormat="1" ht="12.75" hidden="1" customHeight="1">
      <c r="A8" s="1045" t="s">
        <v>1202</v>
      </c>
      <c r="B8" s="1045"/>
      <c r="C8" s="1045"/>
      <c r="D8" s="2"/>
      <c r="E8" s="116">
        <f t="shared" si="0"/>
        <v>-1272689981</v>
      </c>
      <c r="F8" s="116">
        <f t="shared" si="1"/>
        <v>121896435</v>
      </c>
      <c r="G8" s="117">
        <v>664797824</v>
      </c>
      <c r="H8" s="117">
        <v>171446835</v>
      </c>
      <c r="I8" s="117">
        <v>94437596</v>
      </c>
      <c r="J8" s="117">
        <v>506459891</v>
      </c>
      <c r="K8" s="117">
        <v>489213132</v>
      </c>
      <c r="L8" s="117"/>
      <c r="M8" s="117">
        <v>489213132</v>
      </c>
      <c r="N8" s="117"/>
      <c r="O8" s="117"/>
      <c r="P8" s="117">
        <v>483138909</v>
      </c>
      <c r="Q8" s="180">
        <f t="shared" si="2"/>
        <v>493350989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</row>
    <row r="9" spans="1:57" s="115" customFormat="1" ht="12.75" hidden="1" customHeight="1">
      <c r="A9" s="1045" t="s">
        <v>1203</v>
      </c>
      <c r="B9" s="1045"/>
      <c r="C9" s="1045"/>
      <c r="D9" s="2"/>
      <c r="E9" s="116">
        <f t="shared" si="0"/>
        <v>-1064502111.8444388</v>
      </c>
      <c r="F9" s="116">
        <f t="shared" si="1"/>
        <v>54053922.637355268</v>
      </c>
      <c r="G9" s="117">
        <v>618526174.8069942</v>
      </c>
      <c r="H9" s="117">
        <v>229549165.78038287</v>
      </c>
      <c r="I9" s="117">
        <v>91350274.64845255</v>
      </c>
      <c r="J9" s="117">
        <v>401820999.30479008</v>
      </c>
      <c r="K9" s="117">
        <v>419108300.79884535</v>
      </c>
      <c r="L9" s="117"/>
      <c r="M9" s="117">
        <v>419108300.79884535</v>
      </c>
      <c r="N9" s="117"/>
      <c r="O9" s="117"/>
      <c r="P9" s="117">
        <v>408986059.54365325</v>
      </c>
      <c r="Q9" s="180">
        <f t="shared" si="2"/>
        <v>388977009.02661133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</row>
    <row r="10" spans="1:57" s="115" customFormat="1" ht="12.75" hidden="1" customHeight="1">
      <c r="A10" s="1045" t="s">
        <v>1204</v>
      </c>
      <c r="B10" s="1045"/>
      <c r="C10" s="1045"/>
      <c r="D10" s="2"/>
      <c r="E10" s="116">
        <f t="shared" si="0"/>
        <v>-1227979088.485152</v>
      </c>
      <c r="F10" s="116">
        <f t="shared" si="1"/>
        <v>17516259.56893599</v>
      </c>
      <c r="G10" s="117">
        <v>702432333.95259309</v>
      </c>
      <c r="H10" s="117">
        <v>276989951.66201019</v>
      </c>
      <c r="I10" s="117">
        <v>100773783.08861336</v>
      </c>
      <c r="J10" s="117">
        <v>444122840.59282225</v>
      </c>
      <c r="K10" s="117">
        <v>476703908.25929618</v>
      </c>
      <c r="L10" s="117"/>
      <c r="M10" s="117">
        <v>476703908.25929618</v>
      </c>
      <c r="N10" s="117"/>
      <c r="O10" s="117"/>
      <c r="P10" s="117">
        <v>476118838.14378631</v>
      </c>
      <c r="Q10" s="180">
        <f t="shared" si="2"/>
        <v>425442382.2905829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</row>
    <row r="11" spans="1:57" s="115" customFormat="1" ht="13.35" hidden="1" customHeight="1">
      <c r="A11" s="1045" t="s">
        <v>1205</v>
      </c>
      <c r="B11" s="1045"/>
      <c r="C11" s="1045"/>
      <c r="D11" s="2"/>
      <c r="E11" s="116">
        <f t="shared" si="0"/>
        <v>-614163758.02412343</v>
      </c>
      <c r="F11" s="116">
        <f t="shared" si="1"/>
        <v>529227099.5126642</v>
      </c>
      <c r="G11" s="50">
        <v>774876938.08685613</v>
      </c>
      <c r="H11" s="119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180">
        <f t="shared" si="2"/>
        <v>456747797.40586621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</row>
    <row r="12" spans="1:57" s="115" customFormat="1" ht="13.35" hidden="1" customHeight="1">
      <c r="A12" s="1045" t="s">
        <v>1206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19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180">
        <f t="shared" si="2"/>
        <v>486513225.79257286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</row>
    <row r="13" spans="1:57" s="115" customFormat="1" ht="13.35" hidden="1" customHeight="1">
      <c r="A13" s="1228" t="s">
        <v>1219</v>
      </c>
      <c r="B13" s="1228"/>
      <c r="C13" s="1228"/>
      <c r="D13" s="2"/>
      <c r="E13" s="119" t="s">
        <v>135</v>
      </c>
      <c r="F13" s="119" t="s">
        <v>135</v>
      </c>
      <c r="G13" s="119" t="s">
        <v>135</v>
      </c>
      <c r="H13" s="119" t="s">
        <v>135</v>
      </c>
      <c r="I13" s="119" t="s">
        <v>135</v>
      </c>
      <c r="J13" s="119" t="s">
        <v>135</v>
      </c>
      <c r="K13" s="119" t="s">
        <v>135</v>
      </c>
      <c r="L13" s="119" t="s">
        <v>135</v>
      </c>
      <c r="M13" s="119" t="s">
        <v>135</v>
      </c>
      <c r="N13" s="119" t="s">
        <v>135</v>
      </c>
      <c r="O13" s="119" t="s">
        <v>135</v>
      </c>
      <c r="P13" s="119" t="s">
        <v>135</v>
      </c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</row>
    <row r="14" spans="1:57" s="115" customFormat="1" ht="13.35" hidden="1" customHeight="1">
      <c r="A14" s="1247" t="s">
        <v>1220</v>
      </c>
      <c r="B14" s="1247"/>
      <c r="C14" s="1247"/>
      <c r="D14" s="2"/>
      <c r="E14" s="50">
        <v>40621245.407513522</v>
      </c>
      <c r="F14" s="190">
        <v>100</v>
      </c>
      <c r="G14" s="50">
        <v>11804801.163737483</v>
      </c>
      <c r="H14" s="190">
        <v>29.060657902807691</v>
      </c>
      <c r="I14" s="50">
        <v>7010291.5008406602</v>
      </c>
      <c r="J14" s="190">
        <v>17.257697125022169</v>
      </c>
      <c r="K14" s="50">
        <v>14489990.119470151</v>
      </c>
      <c r="L14" s="190">
        <v>35.670964723277557</v>
      </c>
      <c r="M14" s="50">
        <v>1395028.9446636634</v>
      </c>
      <c r="N14" s="190">
        <v>3.4342347967638416</v>
      </c>
      <c r="O14" s="50">
        <v>5921133.6788015626</v>
      </c>
      <c r="P14" s="190">
        <v>14.576445452128747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</row>
    <row r="15" spans="1:57" s="115" customFormat="1" ht="13.35" hidden="1" customHeight="1">
      <c r="A15" s="1247" t="s">
        <v>1221</v>
      </c>
      <c r="B15" s="1247"/>
      <c r="C15" s="1247"/>
      <c r="D15" s="2"/>
      <c r="E15" s="138">
        <v>46216254.071116991</v>
      </c>
      <c r="F15" s="190">
        <v>100</v>
      </c>
      <c r="G15" s="139">
        <v>16518394.765011886</v>
      </c>
      <c r="H15" s="190">
        <f t="shared" ref="H15:H26" si="3">G15/$E15*100</f>
        <v>35.741526649030419</v>
      </c>
      <c r="I15" s="139">
        <v>8146466.9616821352</v>
      </c>
      <c r="J15" s="190">
        <f>I15/$E15*100</f>
        <v>17.626843900300649</v>
      </c>
      <c r="K15" s="139">
        <v>14951368.80044858</v>
      </c>
      <c r="L15" s="190">
        <f t="shared" ref="L15:L26" si="4">K15/$E15*100</f>
        <v>32.350888450287648</v>
      </c>
      <c r="M15" s="119">
        <v>2125787.7455276372</v>
      </c>
      <c r="N15" s="190">
        <f>M15/$E15*100</f>
        <v>4.5996539275045993</v>
      </c>
      <c r="O15" s="139">
        <v>4474235.7984467587</v>
      </c>
      <c r="P15" s="190">
        <f>O15/$E15*100</f>
        <v>9.6810870728767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</row>
    <row r="16" spans="1:57" s="115" customFormat="1" ht="13.35" hidden="1" customHeight="1">
      <c r="A16" s="1247" t="s">
        <v>1210</v>
      </c>
      <c r="B16" s="1247"/>
      <c r="C16" s="1247"/>
      <c r="D16" s="2"/>
      <c r="E16" s="138">
        <v>41547195.212533452</v>
      </c>
      <c r="F16" s="190">
        <v>100</v>
      </c>
      <c r="G16" s="139">
        <v>9400563.0490084719</v>
      </c>
      <c r="H16" s="292">
        <f t="shared" si="3"/>
        <v>22.626227837812323</v>
      </c>
      <c r="I16" s="139">
        <v>8793249.2718917634</v>
      </c>
      <c r="J16" s="190">
        <v>21.164483491388904</v>
      </c>
      <c r="K16" s="139">
        <v>15774321.715834169</v>
      </c>
      <c r="L16" s="292">
        <f t="shared" si="4"/>
        <v>37.967236139867182</v>
      </c>
      <c r="M16" s="119">
        <v>1393425.8080022295</v>
      </c>
      <c r="N16" s="292">
        <f>M16/$E16*100</f>
        <v>3.3538384501630034</v>
      </c>
      <c r="O16" s="139">
        <v>6185635.367796897</v>
      </c>
      <c r="P16" s="292">
        <f>O16/$E16*100</f>
        <v>14.888214080768778</v>
      </c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</row>
    <row r="17" spans="1:67" s="33" customFormat="1" ht="15" hidden="1" customHeight="1">
      <c r="A17" s="1247" t="s">
        <v>1210</v>
      </c>
      <c r="B17" s="1247"/>
      <c r="C17" s="1247"/>
      <c r="D17" s="32"/>
      <c r="E17" s="60">
        <v>41547121.616053052</v>
      </c>
      <c r="F17" s="292">
        <v>100</v>
      </c>
      <c r="G17" s="59">
        <v>9400563.0490085129</v>
      </c>
      <c r="H17" s="292">
        <f t="shared" si="3"/>
        <v>22.626267917862947</v>
      </c>
      <c r="I17" s="59">
        <f>('19'!I16/'1'!$E$17)*1000</f>
        <v>8793249.2718918063</v>
      </c>
      <c r="J17" s="292">
        <f t="shared" ref="J17:J26" si="5">I17/$E17*100</f>
        <v>21.164520982108794</v>
      </c>
      <c r="K17" s="59">
        <f>('19'!K16/'1'!$E$17)*1000</f>
        <v>15774321.715834245</v>
      </c>
      <c r="L17" s="292">
        <f t="shared" si="4"/>
        <v>37.967303394946462</v>
      </c>
      <c r="M17" s="59">
        <f>('19'!M16/'1'!$E$17)*1000</f>
        <v>1393352.2115215114</v>
      </c>
      <c r="N17" s="292">
        <f>M17/$E17*100</f>
        <v>3.3536672513629573</v>
      </c>
      <c r="O17" s="59">
        <f>('19'!O16/'1'!$E$17)*1000</f>
        <v>6185635.3677969202</v>
      </c>
      <c r="P17" s="292">
        <f>O17/$E17*100</f>
        <v>14.888240453718707</v>
      </c>
      <c r="R17" s="181"/>
      <c r="S17" s="181"/>
      <c r="T17" s="181"/>
      <c r="U17" s="181"/>
      <c r="V17" s="181"/>
      <c r="W17" s="181"/>
    </row>
    <row r="18" spans="1:67" s="115" customFormat="1" ht="15" hidden="1" customHeight="1">
      <c r="A18" s="1247" t="s">
        <v>1157</v>
      </c>
      <c r="B18" s="1247"/>
      <c r="C18" s="1247"/>
      <c r="D18" s="2"/>
      <c r="E18" s="262">
        <v>47047310.036471196</v>
      </c>
      <c r="F18" s="295">
        <v>100</v>
      </c>
      <c r="G18" s="262">
        <v>11153694.498743866</v>
      </c>
      <c r="H18" s="295">
        <f t="shared" si="3"/>
        <v>23.707401103479654</v>
      </c>
      <c r="I18" s="262">
        <v>9570474.5907081123</v>
      </c>
      <c r="J18" s="295">
        <f t="shared" si="5"/>
        <v>20.342235471675334</v>
      </c>
      <c r="K18" s="262">
        <v>18346067.487314988</v>
      </c>
      <c r="L18" s="295">
        <f t="shared" si="4"/>
        <v>38.994933978357253</v>
      </c>
      <c r="M18" s="262">
        <v>2375732.4777737176</v>
      </c>
      <c r="N18" s="295">
        <f>M18/$E18*100</f>
        <v>5.049666975501987</v>
      </c>
      <c r="O18" s="262">
        <v>5601340.9819304869</v>
      </c>
      <c r="P18" s="295">
        <f t="shared" ref="P18:P26" si="6">O18/$E18*100</f>
        <v>11.905762470985723</v>
      </c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</row>
    <row r="19" spans="1:67" s="33" customFormat="1" ht="15" hidden="1" customHeight="1">
      <c r="A19" s="1247" t="s">
        <v>1158</v>
      </c>
      <c r="B19" s="1247"/>
      <c r="C19" s="1247"/>
      <c r="D19" s="32"/>
      <c r="E19" s="182">
        <f>'[1]19'!E18/'[1]1'!E19*1000</f>
        <v>57591841.808187589</v>
      </c>
      <c r="F19" s="295">
        <v>100</v>
      </c>
      <c r="G19" s="182">
        <f>'[1]19'!G18/'[1]1'!E19*1000</f>
        <v>19335674.163574621</v>
      </c>
      <c r="H19" s="295">
        <f t="shared" si="3"/>
        <v>33.573633967069533</v>
      </c>
      <c r="I19" s="182">
        <f>'[1]19'!I18/'[1]1'!E19*1000</f>
        <v>10070082.403748445</v>
      </c>
      <c r="J19" s="295">
        <f t="shared" si="5"/>
        <v>17.485258480337095</v>
      </c>
      <c r="K19" s="182">
        <f>'[1]19'!K18/'[1]1'!E19*1000</f>
        <v>22582538.431206848</v>
      </c>
      <c r="L19" s="295">
        <f t="shared" si="4"/>
        <v>39.211349597776511</v>
      </c>
      <c r="M19" s="182" t="s">
        <v>762</v>
      </c>
      <c r="N19" s="296" t="s">
        <v>762</v>
      </c>
      <c r="O19" s="182">
        <f>'[1]19'!O18/'[1]1'!E19*1000</f>
        <v>5603546.809657651</v>
      </c>
      <c r="P19" s="295">
        <f t="shared" si="6"/>
        <v>9.7297579548168205</v>
      </c>
      <c r="Q19" s="292"/>
      <c r="R19" s="59"/>
      <c r="S19" s="292"/>
      <c r="T19" s="59"/>
      <c r="U19" s="292"/>
      <c r="V19" s="292"/>
      <c r="W19" s="59"/>
      <c r="X19" s="292"/>
      <c r="Y19" s="59"/>
      <c r="Z19" s="292"/>
      <c r="AB19" s="181"/>
      <c r="AC19" s="181"/>
      <c r="AD19" s="181"/>
      <c r="AE19" s="181"/>
      <c r="AF19" s="181"/>
      <c r="AG19" s="181"/>
    </row>
    <row r="20" spans="1:67" s="33" customFormat="1" ht="15" hidden="1" customHeight="1">
      <c r="A20" s="1247" t="s">
        <v>1235</v>
      </c>
      <c r="B20" s="1247"/>
      <c r="C20" s="1247"/>
      <c r="D20" s="32"/>
      <c r="E20" s="283">
        <v>45849745.77783455</v>
      </c>
      <c r="F20" s="295">
        <v>100</v>
      </c>
      <c r="G20" s="283">
        <v>14642938.481223373</v>
      </c>
      <c r="H20" s="295">
        <f t="shared" si="3"/>
        <v>31.936793176947791</v>
      </c>
      <c r="I20" s="283">
        <v>9583696.2672598306</v>
      </c>
      <c r="J20" s="295">
        <f t="shared" si="5"/>
        <v>20.902397831599188</v>
      </c>
      <c r="K20" s="283">
        <v>15088597.206603512</v>
      </c>
      <c r="L20" s="295">
        <f t="shared" si="4"/>
        <v>32.908791424309044</v>
      </c>
      <c r="M20" s="283">
        <v>1718480.0702073735</v>
      </c>
      <c r="N20" s="295">
        <f>M20/$E20*100</f>
        <v>3.7480689174031365</v>
      </c>
      <c r="O20" s="283">
        <v>4816033.75254039</v>
      </c>
      <c r="P20" s="295">
        <f t="shared" si="6"/>
        <v>10.503948649740687</v>
      </c>
      <c r="Q20" s="292"/>
      <c r="R20" s="59"/>
      <c r="S20" s="292"/>
      <c r="T20" s="59"/>
      <c r="U20" s="292"/>
      <c r="V20" s="292"/>
      <c r="W20" s="59"/>
      <c r="X20" s="292"/>
      <c r="Y20" s="59"/>
      <c r="Z20" s="292"/>
      <c r="AB20" s="181"/>
      <c r="AC20" s="181"/>
      <c r="AD20" s="181"/>
      <c r="AE20" s="181"/>
      <c r="AF20" s="181"/>
      <c r="AG20" s="181"/>
    </row>
    <row r="21" spans="1:67" s="33" customFormat="1" ht="15" hidden="1" customHeight="1">
      <c r="A21" s="1247" t="s">
        <v>1160</v>
      </c>
      <c r="B21" s="1247"/>
      <c r="C21" s="1247"/>
      <c r="D21" s="32"/>
      <c r="E21" s="283">
        <v>44034925.446197607</v>
      </c>
      <c r="F21" s="295">
        <v>100</v>
      </c>
      <c r="G21" s="283">
        <v>13721861.603871504</v>
      </c>
      <c r="H21" s="295">
        <f t="shared" si="3"/>
        <v>31.161314490328902</v>
      </c>
      <c r="I21" s="283">
        <v>9400690.8177297637</v>
      </c>
      <c r="J21" s="295">
        <f t="shared" si="5"/>
        <v>21.348261005268736</v>
      </c>
      <c r="K21" s="283">
        <v>14858731.494227903</v>
      </c>
      <c r="L21" s="295">
        <f t="shared" si="4"/>
        <v>33.743060408680556</v>
      </c>
      <c r="M21" s="283">
        <v>1232925.3157325799</v>
      </c>
      <c r="N21" s="295">
        <f>M21/$E21*100</f>
        <v>2.7998805567162428</v>
      </c>
      <c r="O21" s="283">
        <v>4820716.2146358686</v>
      </c>
      <c r="P21" s="295">
        <f t="shared" si="6"/>
        <v>10.947483539005594</v>
      </c>
      <c r="Q21" s="292"/>
      <c r="R21" s="59"/>
      <c r="S21" s="292"/>
      <c r="T21" s="59"/>
      <c r="U21" s="292"/>
      <c r="V21" s="292"/>
      <c r="W21" s="59"/>
      <c r="X21" s="292"/>
      <c r="Y21" s="59"/>
      <c r="Z21" s="292"/>
      <c r="AB21" s="181"/>
      <c r="AC21" s="181"/>
      <c r="AD21" s="181"/>
      <c r="AE21" s="181"/>
      <c r="AF21" s="181"/>
      <c r="AG21" s="181"/>
    </row>
    <row r="22" spans="1:67" s="33" customFormat="1" ht="15.6" customHeight="1">
      <c r="A22" s="1247" t="s">
        <v>1161</v>
      </c>
      <c r="B22" s="1247"/>
      <c r="C22" s="1247"/>
      <c r="D22" s="32"/>
      <c r="E22" s="283">
        <v>46656612.553916804</v>
      </c>
      <c r="F22" s="295">
        <v>100</v>
      </c>
      <c r="G22" s="283">
        <v>15981878.101324512</v>
      </c>
      <c r="H22" s="295">
        <f t="shared" si="3"/>
        <v>34.254261564436781</v>
      </c>
      <c r="I22" s="283">
        <v>8841195.4042346776</v>
      </c>
      <c r="J22" s="295">
        <f t="shared" si="5"/>
        <v>18.949501303845647</v>
      </c>
      <c r="K22" s="283">
        <v>14817051.715843376</v>
      </c>
      <c r="L22" s="295">
        <f t="shared" si="4"/>
        <v>31.757667144653194</v>
      </c>
      <c r="M22" s="283">
        <v>1470659.81421081</v>
      </c>
      <c r="N22" s="295">
        <f>M22/$E22*100</f>
        <v>3.1520929911302544</v>
      </c>
      <c r="O22" s="283">
        <v>5545827.5183034139</v>
      </c>
      <c r="P22" s="295">
        <f t="shared" si="6"/>
        <v>11.886476995934082</v>
      </c>
      <c r="Q22" s="292"/>
      <c r="R22" s="59"/>
      <c r="S22" s="292"/>
      <c r="T22" s="59"/>
      <c r="U22" s="292"/>
      <c r="V22" s="292"/>
      <c r="W22" s="59"/>
      <c r="X22" s="292"/>
      <c r="Y22" s="59"/>
      <c r="Z22" s="292"/>
      <c r="AB22" s="181"/>
      <c r="AC22" s="181"/>
      <c r="AD22" s="181"/>
      <c r="AE22" s="181"/>
      <c r="AF22" s="181"/>
      <c r="AG22" s="181"/>
    </row>
    <row r="23" spans="1:67" s="33" customFormat="1" ht="15.6" customHeight="1">
      <c r="A23" s="1247" t="s">
        <v>1162</v>
      </c>
      <c r="B23" s="1247"/>
      <c r="C23" s="1247"/>
      <c r="D23" s="32"/>
      <c r="E23" s="283">
        <v>47302369.296844922</v>
      </c>
      <c r="F23" s="295">
        <v>100</v>
      </c>
      <c r="G23" s="283">
        <v>18238967.742776278</v>
      </c>
      <c r="H23" s="295">
        <f t="shared" si="3"/>
        <v>38.558254087270043</v>
      </c>
      <c r="I23" s="283">
        <v>9325316.3973269314</v>
      </c>
      <c r="J23" s="295">
        <f t="shared" si="5"/>
        <v>19.714269149619387</v>
      </c>
      <c r="K23" s="283">
        <v>12659494.991834354</v>
      </c>
      <c r="L23" s="295">
        <f t="shared" si="4"/>
        <v>26.762919447839888</v>
      </c>
      <c r="M23" s="283">
        <v>1431545.9689299776</v>
      </c>
      <c r="N23" s="295">
        <f>M23/$E23*100</f>
        <v>3.0263726536536555</v>
      </c>
      <c r="O23" s="283">
        <v>5647044.1959773591</v>
      </c>
      <c r="P23" s="295">
        <f t="shared" si="6"/>
        <v>11.938184661616978</v>
      </c>
      <c r="Q23" s="292"/>
      <c r="R23" s="59"/>
      <c r="S23" s="292"/>
      <c r="T23" s="59"/>
      <c r="U23" s="292"/>
      <c r="V23" s="292"/>
      <c r="W23" s="59"/>
      <c r="X23" s="292"/>
      <c r="Y23" s="59"/>
      <c r="Z23" s="292"/>
      <c r="AB23" s="181"/>
      <c r="AC23" s="181"/>
      <c r="AD23" s="181"/>
      <c r="AE23" s="181"/>
      <c r="AF23" s="181"/>
      <c r="AG23" s="181"/>
    </row>
    <row r="24" spans="1:67" s="33" customFormat="1" ht="15.6" customHeight="1">
      <c r="A24" s="1247" t="s">
        <v>1163</v>
      </c>
      <c r="B24" s="1247"/>
      <c r="C24" s="1247"/>
      <c r="D24" s="32"/>
      <c r="E24" s="283">
        <v>43028134.651915394</v>
      </c>
      <c r="F24" s="295">
        <v>100</v>
      </c>
      <c r="G24" s="283">
        <v>16902153.006143481</v>
      </c>
      <c r="H24" s="295">
        <f t="shared" si="3"/>
        <v>39.281630828007749</v>
      </c>
      <c r="I24" s="283">
        <v>7247971.9848907124</v>
      </c>
      <c r="J24" s="295">
        <f t="shared" si="5"/>
        <v>16.84472739412158</v>
      </c>
      <c r="K24" s="283">
        <v>15289742.746372217</v>
      </c>
      <c r="L24" s="295">
        <f t="shared" si="4"/>
        <v>35.534291388789256</v>
      </c>
      <c r="M24" s="515" t="s">
        <v>1027</v>
      </c>
      <c r="N24" s="295" t="s">
        <v>1004</v>
      </c>
      <c r="O24" s="283">
        <v>3588266.9145086356</v>
      </c>
      <c r="P24" s="295">
        <f t="shared" si="6"/>
        <v>8.3393503890806109</v>
      </c>
      <c r="Q24" s="292"/>
      <c r="R24" s="59"/>
      <c r="S24" s="292"/>
      <c r="T24" s="59"/>
      <c r="U24" s="292"/>
      <c r="V24" s="292"/>
      <c r="W24" s="59"/>
      <c r="X24" s="292"/>
      <c r="Y24" s="59"/>
      <c r="Z24" s="292"/>
      <c r="AB24" s="181"/>
      <c r="AC24" s="181"/>
      <c r="AD24" s="181"/>
      <c r="AE24" s="181"/>
      <c r="AF24" s="181"/>
      <c r="AG24" s="181"/>
    </row>
    <row r="25" spans="1:67" s="33" customFormat="1" ht="15.6" customHeight="1">
      <c r="A25" s="1247" t="s">
        <v>1155</v>
      </c>
      <c r="B25" s="1247"/>
      <c r="C25" s="1247"/>
      <c r="D25" s="32"/>
      <c r="E25" s="283">
        <v>42766062.527757749</v>
      </c>
      <c r="F25" s="295">
        <v>100</v>
      </c>
      <c r="G25" s="283">
        <v>13874692.898558721</v>
      </c>
      <c r="H25" s="295">
        <f t="shared" si="3"/>
        <v>32.443232036040754</v>
      </c>
      <c r="I25" s="283">
        <v>8263550.8235154077</v>
      </c>
      <c r="J25" s="295">
        <f t="shared" si="5"/>
        <v>19.32268330326615</v>
      </c>
      <c r="K25" s="283">
        <v>12813228.537518786</v>
      </c>
      <c r="L25" s="295">
        <f t="shared" si="4"/>
        <v>29.961207041686922</v>
      </c>
      <c r="M25" s="283">
        <v>1085098.4210567016</v>
      </c>
      <c r="N25" s="295">
        <f t="shared" ref="N25:N26" si="7">M25/$E25*100</f>
        <v>2.5372885809920129</v>
      </c>
      <c r="O25" s="283">
        <v>6729491.8471080689</v>
      </c>
      <c r="P25" s="295">
        <f t="shared" si="6"/>
        <v>15.735589038014016</v>
      </c>
      <c r="Q25" s="292"/>
      <c r="R25" s="59"/>
      <c r="S25" s="292"/>
      <c r="T25" s="59"/>
      <c r="U25" s="292"/>
      <c r="V25" s="292"/>
      <c r="W25" s="59"/>
      <c r="X25" s="292"/>
      <c r="Y25" s="59"/>
      <c r="Z25" s="292"/>
      <c r="AB25" s="181"/>
      <c r="AC25" s="181"/>
      <c r="AD25" s="181"/>
      <c r="AE25" s="181"/>
      <c r="AF25" s="181"/>
      <c r="AG25" s="181"/>
    </row>
    <row r="26" spans="1:67" s="33" customFormat="1" ht="15.6" customHeight="1">
      <c r="A26" s="1247" t="s">
        <v>1149</v>
      </c>
      <c r="B26" s="1247"/>
      <c r="C26" s="1247"/>
      <c r="D26" s="32"/>
      <c r="E26" s="283">
        <v>46881086.656216525</v>
      </c>
      <c r="F26" s="295">
        <v>100</v>
      </c>
      <c r="G26" s="283">
        <v>14652954.319778239</v>
      </c>
      <c r="H26" s="295">
        <f t="shared" si="3"/>
        <v>31.255577387166277</v>
      </c>
      <c r="I26" s="283">
        <v>10362397.358350428</v>
      </c>
      <c r="J26" s="295">
        <f t="shared" si="5"/>
        <v>22.103577577752997</v>
      </c>
      <c r="K26" s="283">
        <v>13431896.662727326</v>
      </c>
      <c r="L26" s="295">
        <f t="shared" si="4"/>
        <v>28.650992587319283</v>
      </c>
      <c r="M26" s="283">
        <v>1892910.6012070721</v>
      </c>
      <c r="N26" s="295">
        <f t="shared" si="7"/>
        <v>4.0376849945650068</v>
      </c>
      <c r="O26" s="283">
        <v>6540927.7141533857</v>
      </c>
      <c r="P26" s="295">
        <f t="shared" si="6"/>
        <v>13.95216745319628</v>
      </c>
      <c r="Q26" s="292"/>
      <c r="R26" s="59"/>
      <c r="S26" s="292"/>
      <c r="T26" s="59"/>
      <c r="U26" s="292"/>
      <c r="V26" s="292"/>
      <c r="W26" s="59"/>
      <c r="X26" s="292"/>
      <c r="Y26" s="59"/>
      <c r="Z26" s="292"/>
      <c r="AB26" s="181"/>
      <c r="AC26" s="181"/>
      <c r="AD26" s="181"/>
      <c r="AE26" s="181"/>
      <c r="AF26" s="181"/>
      <c r="AG26" s="181"/>
    </row>
    <row r="27" spans="1:67" ht="13.35" customHeight="1">
      <c r="A27" s="1045" t="s">
        <v>662</v>
      </c>
      <c r="B27" s="1045"/>
      <c r="C27" s="1045"/>
      <c r="D27" s="2"/>
      <c r="E27" s="154"/>
      <c r="F27" s="297"/>
      <c r="G27" s="154"/>
      <c r="H27" s="297"/>
      <c r="I27" s="154"/>
      <c r="J27" s="297"/>
      <c r="K27" s="154"/>
      <c r="L27" s="297"/>
      <c r="M27" s="154"/>
      <c r="N27" s="297"/>
      <c r="O27" s="154"/>
      <c r="P27" s="297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</row>
    <row r="28" spans="1:67" ht="13.35" customHeight="1">
      <c r="A28" s="661"/>
      <c r="B28" s="121" t="s">
        <v>1154</v>
      </c>
      <c r="C28" s="661"/>
      <c r="D28" s="122"/>
      <c r="E28" s="735">
        <v>16438288.879375547</v>
      </c>
      <c r="F28" s="298">
        <v>100</v>
      </c>
      <c r="G28" s="735">
        <v>4809399.0364289284</v>
      </c>
      <c r="H28" s="298">
        <f t="shared" ref="H28:J66" si="8">G28/$E28*100</f>
        <v>29.257297226739247</v>
      </c>
      <c r="I28" s="735">
        <v>3758024.9426200301</v>
      </c>
      <c r="J28" s="298">
        <f t="shared" si="8"/>
        <v>22.861411976614374</v>
      </c>
      <c r="K28" s="735">
        <v>4483617.8494187612</v>
      </c>
      <c r="L28" s="298">
        <f t="shared" ref="L28:L33" si="9">K28/$E28*100</f>
        <v>27.27545356040174</v>
      </c>
      <c r="M28" s="735">
        <v>436454.80335730634</v>
      </c>
      <c r="N28" s="298">
        <f t="shared" ref="N28:N33" si="10">M28/$E28*100</f>
        <v>2.6551109215808251</v>
      </c>
      <c r="O28" s="735">
        <v>2950792.247550501</v>
      </c>
      <c r="P28" s="298">
        <f t="shared" ref="P28:P33" si="11">O28/$E28*100</f>
        <v>17.950726314663687</v>
      </c>
      <c r="Q28" s="787"/>
      <c r="R28" s="99"/>
      <c r="S28" s="787"/>
      <c r="T28" s="99"/>
      <c r="U28" s="787"/>
      <c r="V28" s="99"/>
      <c r="W28" s="99"/>
      <c r="X28" s="99"/>
      <c r="Y28" s="99"/>
      <c r="Z28" s="99"/>
      <c r="AA28" s="788"/>
      <c r="AB28" s="181"/>
      <c r="AC28" s="181"/>
      <c r="AD28" s="181"/>
      <c r="AE28" s="181"/>
      <c r="AF28" s="181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  <c r="BK28" s="739"/>
      <c r="BL28" s="739"/>
      <c r="BM28" s="739"/>
      <c r="BN28" s="739"/>
      <c r="BO28" s="739"/>
    </row>
    <row r="29" spans="1:67" ht="13.35" customHeight="1">
      <c r="A29" s="661"/>
      <c r="B29" s="121" t="s">
        <v>1144</v>
      </c>
      <c r="C29" s="661"/>
      <c r="D29" s="122"/>
      <c r="E29" s="735">
        <v>66834559.190841161</v>
      </c>
      <c r="F29" s="298">
        <v>100</v>
      </c>
      <c r="G29" s="735">
        <v>19579348.348589696</v>
      </c>
      <c r="H29" s="298">
        <f t="shared" si="8"/>
        <v>29.295245731601682</v>
      </c>
      <c r="I29" s="735">
        <v>11135751.129486153</v>
      </c>
      <c r="J29" s="298">
        <f t="shared" si="8"/>
        <v>16.661666156409943</v>
      </c>
      <c r="K29" s="735">
        <v>21561811.353689823</v>
      </c>
      <c r="L29" s="298">
        <f t="shared" si="9"/>
        <v>32.26147013571476</v>
      </c>
      <c r="M29" s="735">
        <v>1856374.4237632318</v>
      </c>
      <c r="N29" s="298">
        <f t="shared" si="10"/>
        <v>2.7775666455171666</v>
      </c>
      <c r="O29" s="735">
        <v>12701273.935312243</v>
      </c>
      <c r="P29" s="298">
        <f t="shared" si="11"/>
        <v>19.004051330756429</v>
      </c>
      <c r="Q29" s="787"/>
      <c r="R29" s="99"/>
      <c r="S29" s="787"/>
      <c r="T29" s="99"/>
      <c r="U29" s="787"/>
      <c r="V29" s="99"/>
      <c r="W29" s="99"/>
      <c r="X29" s="99"/>
      <c r="Y29" s="99"/>
      <c r="Z29" s="99"/>
      <c r="AA29" s="788"/>
      <c r="AB29" s="181"/>
      <c r="AC29" s="181"/>
      <c r="AD29" s="181"/>
      <c r="AE29" s="181"/>
      <c r="AF29" s="181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  <c r="BK29" s="739"/>
      <c r="BL29" s="739"/>
      <c r="BM29" s="739"/>
      <c r="BN29" s="739"/>
      <c r="BO29" s="739"/>
    </row>
    <row r="30" spans="1:67" ht="13.35" customHeight="1">
      <c r="A30" s="661"/>
      <c r="B30" s="121" t="s">
        <v>1145</v>
      </c>
      <c r="C30" s="661"/>
      <c r="D30" s="122"/>
      <c r="E30" s="735">
        <v>168083696.81552085</v>
      </c>
      <c r="F30" s="298">
        <v>100</v>
      </c>
      <c r="G30" s="735">
        <v>66887110.879488729</v>
      </c>
      <c r="H30" s="298">
        <f t="shared" si="8"/>
        <v>39.793931325118479</v>
      </c>
      <c r="I30" s="735">
        <v>25797768.491927877</v>
      </c>
      <c r="J30" s="298">
        <f t="shared" si="8"/>
        <v>15.348168192803403</v>
      </c>
      <c r="K30" s="735">
        <v>49795281.82769233</v>
      </c>
      <c r="L30" s="298">
        <f t="shared" si="9"/>
        <v>29.625289526053685</v>
      </c>
      <c r="M30" s="735">
        <v>7616982.7363552824</v>
      </c>
      <c r="N30" s="298">
        <f t="shared" si="10"/>
        <v>4.5316606432777666</v>
      </c>
      <c r="O30" s="735">
        <v>17986552.880056627</v>
      </c>
      <c r="P30" s="298">
        <f t="shared" si="11"/>
        <v>10.700950312746659</v>
      </c>
      <c r="Q30" s="787"/>
      <c r="R30" s="99"/>
      <c r="S30" s="787"/>
      <c r="T30" s="99"/>
      <c r="U30" s="787"/>
      <c r="V30" s="99"/>
      <c r="W30" s="99"/>
      <c r="X30" s="99"/>
      <c r="Y30" s="99"/>
      <c r="Z30" s="99"/>
      <c r="AA30" s="788"/>
      <c r="AB30" s="181"/>
      <c r="AC30" s="181"/>
      <c r="AD30" s="181"/>
      <c r="AE30" s="181"/>
      <c r="AF30" s="181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  <c r="BM30" s="739"/>
      <c r="BN30" s="739"/>
      <c r="BO30" s="739"/>
    </row>
    <row r="31" spans="1:67" ht="13.35" customHeight="1">
      <c r="A31" s="661"/>
      <c r="B31" s="121" t="s">
        <v>1146</v>
      </c>
      <c r="C31" s="661"/>
      <c r="D31" s="122"/>
      <c r="E31" s="735">
        <v>449037511.27238274</v>
      </c>
      <c r="F31" s="298">
        <v>100</v>
      </c>
      <c r="G31" s="735">
        <v>162633256.01533914</v>
      </c>
      <c r="H31" s="298">
        <f t="shared" si="8"/>
        <v>36.218189334451182</v>
      </c>
      <c r="I31" s="735">
        <v>82188212.8159004</v>
      </c>
      <c r="J31" s="298">
        <f t="shared" si="8"/>
        <v>18.303195335065372</v>
      </c>
      <c r="K31" s="735">
        <v>121444027.20356166</v>
      </c>
      <c r="L31" s="298">
        <f t="shared" si="9"/>
        <v>27.045408046076275</v>
      </c>
      <c r="M31" s="735">
        <v>34617206.192869075</v>
      </c>
      <c r="N31" s="298">
        <f t="shared" si="10"/>
        <v>7.709201419449017</v>
      </c>
      <c r="O31" s="735">
        <v>48154809.044712514</v>
      </c>
      <c r="P31" s="298">
        <f t="shared" si="11"/>
        <v>10.724005864958167</v>
      </c>
      <c r="Q31" s="787"/>
      <c r="R31" s="99"/>
      <c r="S31" s="787"/>
      <c r="T31" s="99"/>
      <c r="U31" s="787"/>
      <c r="V31" s="99"/>
      <c r="W31" s="99"/>
      <c r="X31" s="99"/>
      <c r="Y31" s="99"/>
      <c r="Z31" s="99"/>
      <c r="AA31" s="788"/>
      <c r="AB31" s="181"/>
      <c r="AC31" s="181"/>
      <c r="AD31" s="181"/>
      <c r="AE31" s="181"/>
      <c r="AF31" s="181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  <c r="BK31" s="739"/>
      <c r="BL31" s="739"/>
      <c r="BM31" s="739"/>
      <c r="BN31" s="739"/>
      <c r="BO31" s="739"/>
    </row>
    <row r="32" spans="1:67" ht="13.35" customHeight="1">
      <c r="A32" s="661"/>
      <c r="B32" s="121" t="s">
        <v>1147</v>
      </c>
      <c r="C32" s="661"/>
      <c r="D32" s="122"/>
      <c r="E32" s="735">
        <v>994456537.30158317</v>
      </c>
      <c r="F32" s="298">
        <v>100</v>
      </c>
      <c r="G32" s="735">
        <v>238339856.42353255</v>
      </c>
      <c r="H32" s="298">
        <f t="shared" si="8"/>
        <v>23.966844953350893</v>
      </c>
      <c r="I32" s="735">
        <v>256154504.0688844</v>
      </c>
      <c r="J32" s="298">
        <f t="shared" si="8"/>
        <v>25.75824025089614</v>
      </c>
      <c r="K32" s="735">
        <v>266032407.97291037</v>
      </c>
      <c r="L32" s="298">
        <f t="shared" si="9"/>
        <v>26.751536944468015</v>
      </c>
      <c r="M32" s="735">
        <v>43065493.995151766</v>
      </c>
      <c r="N32" s="298">
        <f t="shared" si="10"/>
        <v>4.3305556733538308</v>
      </c>
      <c r="O32" s="735">
        <v>190864274.84110412</v>
      </c>
      <c r="P32" s="298">
        <f t="shared" si="11"/>
        <v>19.19282217793112</v>
      </c>
      <c r="Q32" s="787"/>
      <c r="R32" s="99"/>
      <c r="S32" s="787"/>
      <c r="T32" s="99"/>
      <c r="U32" s="787"/>
      <c r="V32" s="99"/>
      <c r="W32" s="99"/>
      <c r="X32" s="99"/>
      <c r="Y32" s="99"/>
      <c r="Z32" s="99"/>
      <c r="AA32" s="788"/>
      <c r="AB32" s="181"/>
      <c r="AC32" s="181"/>
      <c r="AD32" s="181"/>
      <c r="AE32" s="181"/>
      <c r="AF32" s="181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  <c r="BN32" s="739"/>
      <c r="BO32" s="739"/>
    </row>
    <row r="33" spans="1:67" ht="13.35" customHeight="1">
      <c r="A33" s="661"/>
      <c r="B33" s="121" t="s">
        <v>1148</v>
      </c>
      <c r="C33" s="661"/>
      <c r="D33" s="122"/>
      <c r="E33" s="735">
        <v>3914669681.8571429</v>
      </c>
      <c r="F33" s="298">
        <v>100</v>
      </c>
      <c r="G33" s="735">
        <v>1107202948.9642856</v>
      </c>
      <c r="H33" s="298">
        <f t="shared" si="8"/>
        <v>28.283432293041439</v>
      </c>
      <c r="I33" s="735">
        <v>1362658807.7857144</v>
      </c>
      <c r="J33" s="298">
        <f t="shared" si="8"/>
        <v>34.80903673944875</v>
      </c>
      <c r="K33" s="735">
        <v>1122140469.2857144</v>
      </c>
      <c r="L33" s="298">
        <f t="shared" si="9"/>
        <v>28.665010345224434</v>
      </c>
      <c r="M33" s="735">
        <v>187581701.5357143</v>
      </c>
      <c r="N33" s="298">
        <f t="shared" si="10"/>
        <v>4.7917632081469614</v>
      </c>
      <c r="O33" s="735">
        <v>135085754.2857143</v>
      </c>
      <c r="P33" s="298">
        <f t="shared" si="11"/>
        <v>3.4507574141384207</v>
      </c>
      <c r="Q33" s="787"/>
      <c r="R33" s="99"/>
      <c r="S33" s="787"/>
      <c r="T33" s="99"/>
      <c r="U33" s="787"/>
      <c r="V33" s="99"/>
      <c r="W33" s="99"/>
      <c r="X33" s="99"/>
      <c r="Y33" s="99"/>
      <c r="Z33" s="99"/>
      <c r="AA33" s="788"/>
      <c r="AB33" s="181"/>
      <c r="AC33" s="181"/>
      <c r="AD33" s="181"/>
      <c r="AE33" s="181"/>
      <c r="AF33" s="181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</row>
    <row r="34" spans="1:67" ht="13.5" customHeight="1">
      <c r="A34" s="1045" t="s">
        <v>663</v>
      </c>
      <c r="B34" s="1045"/>
      <c r="C34" s="1045"/>
      <c r="D34" s="2"/>
      <c r="E34" s="735"/>
      <c r="F34" s="789"/>
      <c r="G34" s="735"/>
      <c r="H34" s="298"/>
      <c r="I34" s="735"/>
      <c r="J34" s="298"/>
      <c r="K34" s="735"/>
      <c r="L34" s="298"/>
      <c r="M34" s="735"/>
      <c r="N34" s="298"/>
      <c r="O34" s="735"/>
      <c r="P34" s="2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788"/>
      <c r="AB34" s="181"/>
      <c r="AC34" s="181"/>
      <c r="AD34" s="181"/>
      <c r="AE34" s="181"/>
      <c r="AF34" s="181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  <c r="BN34" s="739"/>
      <c r="BO34" s="739"/>
    </row>
    <row r="35" spans="1:67" ht="13.35" customHeight="1">
      <c r="A35" s="661"/>
      <c r="B35" s="62" t="s">
        <v>664</v>
      </c>
      <c r="C35" s="661"/>
      <c r="D35" s="122"/>
      <c r="E35" s="735">
        <v>4337485.4633124536</v>
      </c>
      <c r="F35" s="298">
        <v>100</v>
      </c>
      <c r="G35" s="735">
        <v>1820489.07039994</v>
      </c>
      <c r="H35" s="298">
        <f t="shared" si="8"/>
        <v>41.971070238692349</v>
      </c>
      <c r="I35" s="735">
        <v>818327.11100941419</v>
      </c>
      <c r="J35" s="298">
        <f t="shared" si="8"/>
        <v>18.866394318344842</v>
      </c>
      <c r="K35" s="735">
        <v>708853.49740865838</v>
      </c>
      <c r="L35" s="298">
        <f t="shared" ref="L35:L44" si="12">K35/$E35*100</f>
        <v>16.342498514503855</v>
      </c>
      <c r="M35" s="735">
        <v>84986.384187119314</v>
      </c>
      <c r="N35" s="298">
        <f t="shared" ref="N35:N44" si="13">M35/$E35*100</f>
        <v>1.9593468359941628</v>
      </c>
      <c r="O35" s="735">
        <v>904829.4003073253</v>
      </c>
      <c r="P35" s="298">
        <f t="shared" ref="P35:P44" si="14">O35/$E35*100</f>
        <v>20.860690092464878</v>
      </c>
      <c r="Q35" s="787"/>
      <c r="R35" s="99"/>
      <c r="S35" s="787"/>
      <c r="T35" s="99"/>
      <c r="U35" s="787"/>
      <c r="V35" s="99"/>
      <c r="W35" s="99"/>
      <c r="X35" s="99"/>
      <c r="Y35" s="99"/>
      <c r="Z35" s="99"/>
      <c r="AA35" s="788"/>
      <c r="AB35" s="181"/>
      <c r="AC35" s="181"/>
      <c r="AD35" s="181"/>
      <c r="AE35" s="181"/>
      <c r="AF35" s="181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  <c r="BK35" s="739"/>
      <c r="BL35" s="739"/>
      <c r="BM35" s="739"/>
      <c r="BN35" s="739"/>
      <c r="BO35" s="739"/>
    </row>
    <row r="36" spans="1:67" ht="13.35" customHeight="1">
      <c r="A36" s="661"/>
      <c r="B36" s="62" t="s">
        <v>665</v>
      </c>
      <c r="C36" s="661"/>
      <c r="D36" s="122"/>
      <c r="E36" s="735">
        <v>10554705.001699682</v>
      </c>
      <c r="F36" s="298">
        <v>100</v>
      </c>
      <c r="G36" s="735">
        <v>2743099.8822727352</v>
      </c>
      <c r="H36" s="298">
        <f t="shared" si="8"/>
        <v>25.989356233367005</v>
      </c>
      <c r="I36" s="735">
        <v>2102267.1108629084</v>
      </c>
      <c r="J36" s="298">
        <f t="shared" si="8"/>
        <v>19.917819688227844</v>
      </c>
      <c r="K36" s="735">
        <v>3072306.7937372765</v>
      </c>
      <c r="L36" s="298">
        <f t="shared" si="12"/>
        <v>29.108409882062318</v>
      </c>
      <c r="M36" s="735">
        <v>327835.26879026095</v>
      </c>
      <c r="N36" s="298">
        <f t="shared" si="13"/>
        <v>3.1060580919833174</v>
      </c>
      <c r="O36" s="735">
        <v>2309195.9460365023</v>
      </c>
      <c r="P36" s="298">
        <f t="shared" si="14"/>
        <v>21.878356104359522</v>
      </c>
      <c r="Q36" s="787"/>
      <c r="R36" s="99"/>
      <c r="S36" s="787"/>
      <c r="T36" s="99"/>
      <c r="U36" s="787"/>
      <c r="V36" s="99"/>
      <c r="W36" s="99"/>
      <c r="X36" s="99"/>
      <c r="Y36" s="99"/>
      <c r="Z36" s="99"/>
      <c r="AA36" s="788"/>
      <c r="AB36" s="181"/>
      <c r="AC36" s="181"/>
      <c r="AD36" s="181"/>
      <c r="AE36" s="181"/>
      <c r="AF36" s="181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739"/>
      <c r="BL36" s="739"/>
      <c r="BM36" s="739"/>
      <c r="BN36" s="739"/>
      <c r="BO36" s="739"/>
    </row>
    <row r="37" spans="1:67" ht="13.35" customHeight="1">
      <c r="A37" s="121"/>
      <c r="B37" s="62" t="s">
        <v>666</v>
      </c>
      <c r="C37" s="121"/>
      <c r="D37" s="122"/>
      <c r="E37" s="735">
        <v>18616818.709645048</v>
      </c>
      <c r="F37" s="298">
        <v>100</v>
      </c>
      <c r="G37" s="735">
        <v>4459326.9128827229</v>
      </c>
      <c r="H37" s="298">
        <f t="shared" si="8"/>
        <v>23.953216617898438</v>
      </c>
      <c r="I37" s="735">
        <v>2991644.7341230907</v>
      </c>
      <c r="J37" s="298">
        <f t="shared" si="8"/>
        <v>16.069580849348725</v>
      </c>
      <c r="K37" s="735">
        <v>5123452.498679881</v>
      </c>
      <c r="L37" s="298">
        <f t="shared" si="12"/>
        <v>27.520558579783078</v>
      </c>
      <c r="M37" s="735">
        <v>568367.23140441091</v>
      </c>
      <c r="N37" s="298">
        <f t="shared" si="13"/>
        <v>3.0529772044777435</v>
      </c>
      <c r="O37" s="735">
        <v>5474027.3325549467</v>
      </c>
      <c r="P37" s="298">
        <f t="shared" si="14"/>
        <v>29.403666748492046</v>
      </c>
      <c r="Q37" s="787"/>
      <c r="R37" s="99"/>
      <c r="S37" s="787"/>
      <c r="T37" s="99"/>
      <c r="U37" s="787"/>
      <c r="V37" s="99"/>
      <c r="W37" s="99"/>
      <c r="X37" s="99"/>
      <c r="Y37" s="99"/>
      <c r="Z37" s="99"/>
      <c r="AA37" s="788"/>
      <c r="AB37" s="181"/>
      <c r="AC37" s="181"/>
      <c r="AD37" s="181"/>
      <c r="AE37" s="181"/>
      <c r="AF37" s="181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</row>
    <row r="38" spans="1:67" ht="13.35" customHeight="1">
      <c r="A38" s="121"/>
      <c r="B38" s="62" t="s">
        <v>667</v>
      </c>
      <c r="C38" s="121"/>
      <c r="D38" s="122"/>
      <c r="E38" s="735">
        <v>40488542.329574279</v>
      </c>
      <c r="F38" s="298">
        <v>100</v>
      </c>
      <c r="G38" s="735">
        <v>11509150.505262306</v>
      </c>
      <c r="H38" s="298">
        <f t="shared" si="8"/>
        <v>28.425697353040075</v>
      </c>
      <c r="I38" s="735">
        <v>9250733.0110661704</v>
      </c>
      <c r="J38" s="298">
        <f t="shared" si="8"/>
        <v>22.847779837974318</v>
      </c>
      <c r="K38" s="735">
        <v>11626163.770040821</v>
      </c>
      <c r="L38" s="298">
        <f t="shared" si="12"/>
        <v>28.714700755103884</v>
      </c>
      <c r="M38" s="735">
        <v>1315009.598248628</v>
      </c>
      <c r="N38" s="298">
        <f t="shared" si="13"/>
        <v>3.2478561157982164</v>
      </c>
      <c r="O38" s="735">
        <v>6787485.4449563557</v>
      </c>
      <c r="P38" s="298">
        <f t="shared" si="14"/>
        <v>16.763965938083508</v>
      </c>
      <c r="Q38" s="787"/>
      <c r="R38" s="99"/>
      <c r="S38" s="787"/>
      <c r="T38" s="99"/>
      <c r="U38" s="787"/>
      <c r="V38" s="99"/>
      <c r="W38" s="99"/>
      <c r="X38" s="99"/>
      <c r="Y38" s="99"/>
      <c r="Z38" s="99"/>
      <c r="AA38" s="788"/>
      <c r="AB38" s="181"/>
      <c r="AC38" s="181"/>
      <c r="AD38" s="181"/>
      <c r="AE38" s="181"/>
      <c r="AF38" s="181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</row>
    <row r="39" spans="1:67" ht="13.35" customHeight="1">
      <c r="A39" s="121"/>
      <c r="B39" s="62" t="s">
        <v>668</v>
      </c>
      <c r="C39" s="121"/>
      <c r="D39" s="122"/>
      <c r="E39" s="735">
        <v>89731987.942139342</v>
      </c>
      <c r="F39" s="298">
        <v>100</v>
      </c>
      <c r="G39" s="735">
        <v>25976597.393492498</v>
      </c>
      <c r="H39" s="298">
        <f t="shared" si="8"/>
        <v>28.949093839582197</v>
      </c>
      <c r="I39" s="735">
        <v>14575770.667153908</v>
      </c>
      <c r="J39" s="298">
        <f t="shared" si="8"/>
        <v>16.24367296593563</v>
      </c>
      <c r="K39" s="735">
        <v>28766559.375588227</v>
      </c>
      <c r="L39" s="298">
        <f t="shared" si="12"/>
        <v>32.05831057051514</v>
      </c>
      <c r="M39" s="735">
        <v>4647294.9940648796</v>
      </c>
      <c r="N39" s="298">
        <f t="shared" si="13"/>
        <v>5.1790839595145615</v>
      </c>
      <c r="O39" s="735">
        <v>15765765.511839813</v>
      </c>
      <c r="P39" s="298">
        <f t="shared" si="14"/>
        <v>17.569838664452455</v>
      </c>
      <c r="Q39" s="787"/>
      <c r="R39" s="99"/>
      <c r="S39" s="787"/>
      <c r="T39" s="99"/>
      <c r="U39" s="787"/>
      <c r="V39" s="99"/>
      <c r="W39" s="99"/>
      <c r="X39" s="99"/>
      <c r="Y39" s="99"/>
      <c r="Z39" s="99"/>
      <c r="AA39" s="788"/>
      <c r="AB39" s="181"/>
      <c r="AC39" s="181"/>
      <c r="AD39" s="181"/>
      <c r="AE39" s="181"/>
      <c r="AF39" s="181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</row>
    <row r="40" spans="1:67" ht="13.35" customHeight="1">
      <c r="A40" s="121"/>
      <c r="B40" s="62" t="s">
        <v>669</v>
      </c>
      <c r="C40" s="121"/>
      <c r="D40" s="122"/>
      <c r="E40" s="735">
        <v>191553080.25447938</v>
      </c>
      <c r="F40" s="298">
        <v>100</v>
      </c>
      <c r="G40" s="735">
        <v>55294703.070848756</v>
      </c>
      <c r="H40" s="298">
        <f t="shared" si="8"/>
        <v>28.866517310705429</v>
      </c>
      <c r="I40" s="735">
        <v>39797844.43470744</v>
      </c>
      <c r="J40" s="298">
        <f t="shared" si="8"/>
        <v>20.776405360767768</v>
      </c>
      <c r="K40" s="735">
        <v>62601503.607144095</v>
      </c>
      <c r="L40" s="298">
        <f t="shared" si="12"/>
        <v>32.681021638481425</v>
      </c>
      <c r="M40" s="735">
        <v>9733777.3441912681</v>
      </c>
      <c r="N40" s="298">
        <f t="shared" si="13"/>
        <v>5.0815039524605341</v>
      </c>
      <c r="O40" s="735">
        <v>24125251.79758773</v>
      </c>
      <c r="P40" s="298">
        <f t="shared" si="14"/>
        <v>12.594551737584794</v>
      </c>
      <c r="Q40" s="787"/>
      <c r="R40" s="99"/>
      <c r="S40" s="787"/>
      <c r="T40" s="99"/>
      <c r="U40" s="787"/>
      <c r="V40" s="99"/>
      <c r="W40" s="99"/>
      <c r="X40" s="99"/>
      <c r="Y40" s="99"/>
      <c r="Z40" s="99"/>
      <c r="AA40" s="788"/>
      <c r="AB40" s="181"/>
      <c r="AC40" s="181"/>
      <c r="AD40" s="181"/>
      <c r="AE40" s="181"/>
      <c r="AF40" s="181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  <c r="BM40" s="739"/>
      <c r="BN40" s="739"/>
      <c r="BO40" s="739"/>
    </row>
    <row r="41" spans="1:67" ht="13.35" customHeight="1">
      <c r="A41" s="121"/>
      <c r="B41" s="62" t="s">
        <v>670</v>
      </c>
      <c r="C41" s="121"/>
      <c r="D41" s="122"/>
      <c r="E41" s="735">
        <v>431874224.41551381</v>
      </c>
      <c r="F41" s="298">
        <v>100</v>
      </c>
      <c r="G41" s="735">
        <v>162741143.10011372</v>
      </c>
      <c r="H41" s="298">
        <f t="shared" si="8"/>
        <v>37.68253206598817</v>
      </c>
      <c r="I41" s="735">
        <v>43917348.153720699</v>
      </c>
      <c r="J41" s="298">
        <f t="shared" si="8"/>
        <v>10.169013493027322</v>
      </c>
      <c r="K41" s="735">
        <v>169498278.05289733</v>
      </c>
      <c r="L41" s="298">
        <f t="shared" si="12"/>
        <v>39.247139206395438</v>
      </c>
      <c r="M41" s="735">
        <v>13251415.793217739</v>
      </c>
      <c r="N41" s="298">
        <f t="shared" si="13"/>
        <v>3.068350701214416</v>
      </c>
      <c r="O41" s="735">
        <v>42466039.31556426</v>
      </c>
      <c r="P41" s="298">
        <f t="shared" si="14"/>
        <v>9.8329645333746374</v>
      </c>
      <c r="Q41" s="787"/>
      <c r="R41" s="99"/>
      <c r="S41" s="787"/>
      <c r="T41" s="99"/>
      <c r="U41" s="787"/>
      <c r="V41" s="99"/>
      <c r="W41" s="99"/>
      <c r="X41" s="99"/>
      <c r="Y41" s="99"/>
      <c r="Z41" s="99"/>
      <c r="AA41" s="788"/>
      <c r="AB41" s="181"/>
      <c r="AC41" s="181"/>
      <c r="AD41" s="181"/>
      <c r="AE41" s="181"/>
      <c r="AF41" s="181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39"/>
      <c r="BN41" s="739"/>
      <c r="BO41" s="739"/>
    </row>
    <row r="42" spans="1:67" ht="13.35" customHeight="1">
      <c r="A42" s="121"/>
      <c r="B42" s="62" t="s">
        <v>671</v>
      </c>
      <c r="C42" s="121"/>
      <c r="D42" s="122"/>
      <c r="E42" s="735">
        <v>693841160.56291175</v>
      </c>
      <c r="F42" s="298">
        <v>100</v>
      </c>
      <c r="G42" s="735">
        <v>217902813.95812777</v>
      </c>
      <c r="H42" s="298">
        <f t="shared" si="8"/>
        <v>31.405287887698059</v>
      </c>
      <c r="I42" s="735">
        <v>169085483.77484763</v>
      </c>
      <c r="J42" s="298">
        <f t="shared" si="8"/>
        <v>24.369480132552091</v>
      </c>
      <c r="K42" s="735">
        <v>163126098.74480766</v>
      </c>
      <c r="L42" s="298">
        <f t="shared" si="12"/>
        <v>23.510582539159802</v>
      </c>
      <c r="M42" s="735">
        <v>62174191.16592785</v>
      </c>
      <c r="N42" s="298">
        <f t="shared" si="13"/>
        <v>8.9608680919831958</v>
      </c>
      <c r="O42" s="735">
        <v>81552572.919200912</v>
      </c>
      <c r="P42" s="298">
        <f t="shared" si="14"/>
        <v>11.753781348606863</v>
      </c>
      <c r="Q42" s="787"/>
      <c r="R42" s="99"/>
      <c r="S42" s="787"/>
      <c r="T42" s="99"/>
      <c r="U42" s="787"/>
      <c r="V42" s="99"/>
      <c r="W42" s="99"/>
      <c r="X42" s="99"/>
      <c r="Y42" s="99"/>
      <c r="Z42" s="99"/>
      <c r="AA42" s="788"/>
      <c r="AB42" s="181"/>
      <c r="AC42" s="181"/>
      <c r="AD42" s="181"/>
      <c r="AE42" s="181"/>
      <c r="AF42" s="181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</row>
    <row r="43" spans="1:67" ht="13.35" customHeight="1">
      <c r="A43" s="121"/>
      <c r="B43" s="62" t="s">
        <v>672</v>
      </c>
      <c r="C43" s="121"/>
      <c r="D43" s="122"/>
      <c r="E43" s="735">
        <v>2130954419.0892856</v>
      </c>
      <c r="F43" s="298">
        <v>100</v>
      </c>
      <c r="G43" s="735">
        <v>865943658.19642854</v>
      </c>
      <c r="H43" s="298">
        <f t="shared" si="8"/>
        <v>40.63642330587767</v>
      </c>
      <c r="I43" s="735">
        <v>625240277.98214281</v>
      </c>
      <c r="J43" s="298">
        <f t="shared" si="8"/>
        <v>29.340856490461874</v>
      </c>
      <c r="K43" s="735">
        <v>429973271.625</v>
      </c>
      <c r="L43" s="298">
        <f t="shared" si="12"/>
        <v>20.177497358613582</v>
      </c>
      <c r="M43" s="735">
        <v>6649285.4107142854</v>
      </c>
      <c r="N43" s="298">
        <f t="shared" si="13"/>
        <v>0.31203320686493224</v>
      </c>
      <c r="O43" s="735">
        <v>203147925.875</v>
      </c>
      <c r="P43" s="298">
        <f t="shared" si="14"/>
        <v>9.533189638181943</v>
      </c>
      <c r="Q43" s="787"/>
      <c r="R43" s="99"/>
      <c r="S43" s="787"/>
      <c r="T43" s="99"/>
      <c r="U43" s="787"/>
      <c r="V43" s="99"/>
      <c r="W43" s="99"/>
      <c r="X43" s="99"/>
      <c r="Y43" s="99"/>
      <c r="Z43" s="99"/>
      <c r="AA43" s="788"/>
      <c r="AB43" s="181"/>
      <c r="AC43" s="181"/>
      <c r="AD43" s="181"/>
      <c r="AE43" s="181"/>
      <c r="AF43" s="181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</row>
    <row r="44" spans="1:67" ht="13.35" customHeight="1">
      <c r="A44" s="121"/>
      <c r="B44" s="62" t="s">
        <v>673</v>
      </c>
      <c r="C44" s="121"/>
      <c r="D44" s="122"/>
      <c r="E44" s="735">
        <v>5538350749.333333</v>
      </c>
      <c r="F44" s="298">
        <v>100</v>
      </c>
      <c r="G44" s="735">
        <v>1317575794.1666667</v>
      </c>
      <c r="H44" s="298">
        <f t="shared" si="8"/>
        <v>23.790038836476132</v>
      </c>
      <c r="I44" s="735">
        <v>1898120810.4166667</v>
      </c>
      <c r="J44" s="298">
        <f t="shared" si="8"/>
        <v>34.272311312986972</v>
      </c>
      <c r="K44" s="735">
        <v>1745382039.6666667</v>
      </c>
      <c r="L44" s="298">
        <f t="shared" si="12"/>
        <v>31.514472785544744</v>
      </c>
      <c r="M44" s="735">
        <v>366959997.16666669</v>
      </c>
      <c r="N44" s="298">
        <f t="shared" si="13"/>
        <v>6.6257991552961624</v>
      </c>
      <c r="O44" s="735">
        <v>210312107.91666666</v>
      </c>
      <c r="P44" s="298">
        <f t="shared" si="14"/>
        <v>3.7973779096959959</v>
      </c>
      <c r="Q44" s="787"/>
      <c r="R44" s="99"/>
      <c r="S44" s="787"/>
      <c r="T44" s="99"/>
      <c r="U44" s="787"/>
      <c r="V44" s="99"/>
      <c r="W44" s="99"/>
      <c r="X44" s="99"/>
      <c r="Y44" s="99"/>
      <c r="Z44" s="99"/>
      <c r="AA44" s="788"/>
      <c r="AB44" s="181"/>
      <c r="AC44" s="181"/>
      <c r="AD44" s="181"/>
      <c r="AE44" s="181"/>
      <c r="AF44" s="181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</row>
    <row r="45" spans="1:67" ht="13.35" customHeight="1">
      <c r="A45" s="1045" t="s">
        <v>674</v>
      </c>
      <c r="B45" s="1045"/>
      <c r="C45" s="1045"/>
      <c r="D45" s="122"/>
      <c r="E45" s="735"/>
      <c r="F45" s="789"/>
      <c r="G45" s="735"/>
      <c r="H45" s="298"/>
      <c r="I45" s="735"/>
      <c r="J45" s="298"/>
      <c r="K45" s="735"/>
      <c r="L45" s="298"/>
      <c r="M45" s="735"/>
      <c r="N45" s="298"/>
      <c r="O45" s="735"/>
      <c r="P45" s="2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788"/>
      <c r="AB45" s="181"/>
      <c r="AC45" s="181"/>
      <c r="AD45" s="181"/>
      <c r="AE45" s="181"/>
      <c r="AF45" s="181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  <c r="BM45" s="739"/>
      <c r="BN45" s="739"/>
      <c r="BO45" s="739"/>
    </row>
    <row r="46" spans="1:67" ht="13.35" customHeight="1">
      <c r="A46" s="121"/>
      <c r="B46" s="62" t="s">
        <v>664</v>
      </c>
      <c r="C46" s="121"/>
      <c r="D46" s="122"/>
      <c r="E46" s="735">
        <v>3695813.59475483</v>
      </c>
      <c r="F46" s="298">
        <v>100</v>
      </c>
      <c r="G46" s="735">
        <v>1349797.8493847833</v>
      </c>
      <c r="H46" s="298">
        <f t="shared" si="8"/>
        <v>36.522346562620001</v>
      </c>
      <c r="I46" s="735">
        <v>617291.50063324475</v>
      </c>
      <c r="J46" s="298">
        <f t="shared" si="8"/>
        <v>16.702452242432269</v>
      </c>
      <c r="K46" s="735">
        <v>731321.6389625743</v>
      </c>
      <c r="L46" s="298">
        <f t="shared" ref="L46:L55" si="15">K46/$E46*100</f>
        <v>19.787838867211271</v>
      </c>
      <c r="M46" s="735">
        <v>78028.804802269733</v>
      </c>
      <c r="N46" s="298">
        <f t="shared" ref="N46:N55" si="16">M46/$E46*100</f>
        <v>2.111275441840728</v>
      </c>
      <c r="O46" s="735">
        <v>919373.80097196007</v>
      </c>
      <c r="P46" s="298">
        <f t="shared" ref="P46:P55" si="17">O46/$E46*100</f>
        <v>24.876086885895791</v>
      </c>
      <c r="Q46" s="787"/>
      <c r="R46" s="99"/>
      <c r="S46" s="787"/>
      <c r="T46" s="99"/>
      <c r="U46" s="787"/>
      <c r="V46" s="99"/>
      <c r="W46" s="99"/>
      <c r="X46" s="99"/>
      <c r="Y46" s="99"/>
      <c r="Z46" s="99"/>
      <c r="AA46" s="788"/>
      <c r="AB46" s="181"/>
      <c r="AC46" s="181"/>
      <c r="AD46" s="181"/>
      <c r="AE46" s="181"/>
      <c r="AF46" s="181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  <c r="BK46" s="739"/>
      <c r="BL46" s="739"/>
      <c r="BM46" s="739"/>
      <c r="BN46" s="739"/>
      <c r="BO46" s="739"/>
    </row>
    <row r="47" spans="1:67" ht="13.35" customHeight="1">
      <c r="A47" s="121"/>
      <c r="B47" s="62" t="s">
        <v>665</v>
      </c>
      <c r="C47" s="121"/>
      <c r="D47" s="122"/>
      <c r="E47" s="735">
        <v>9800651.9414792266</v>
      </c>
      <c r="F47" s="298">
        <v>100</v>
      </c>
      <c r="G47" s="735">
        <v>2714487.9840475954</v>
      </c>
      <c r="H47" s="298">
        <f t="shared" si="8"/>
        <v>27.697014446141978</v>
      </c>
      <c r="I47" s="735">
        <v>2050533.4313586827</v>
      </c>
      <c r="J47" s="298">
        <f t="shared" si="8"/>
        <v>20.922418667682965</v>
      </c>
      <c r="K47" s="735">
        <v>2738397.0471838475</v>
      </c>
      <c r="L47" s="298">
        <f t="shared" si="15"/>
        <v>27.940968249205444</v>
      </c>
      <c r="M47" s="735">
        <v>334810.47809573979</v>
      </c>
      <c r="N47" s="298">
        <f t="shared" si="16"/>
        <v>3.4162061880671821</v>
      </c>
      <c r="O47" s="735">
        <v>1962423.0007933665</v>
      </c>
      <c r="P47" s="298">
        <f t="shared" si="17"/>
        <v>20.023392448902488</v>
      </c>
      <c r="Q47" s="787"/>
      <c r="R47" s="99"/>
      <c r="S47" s="787"/>
      <c r="T47" s="99"/>
      <c r="U47" s="787"/>
      <c r="V47" s="99"/>
      <c r="W47" s="99"/>
      <c r="X47" s="99"/>
      <c r="Y47" s="99"/>
      <c r="Z47" s="99"/>
      <c r="AA47" s="790"/>
      <c r="AB47" s="181"/>
      <c r="AC47" s="181"/>
      <c r="AD47" s="181"/>
      <c r="AE47" s="181"/>
      <c r="AF47" s="181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  <c r="BK47" s="739"/>
      <c r="BL47" s="739"/>
      <c r="BM47" s="739"/>
      <c r="BN47" s="739"/>
      <c r="BO47" s="739"/>
    </row>
    <row r="48" spans="1:67" ht="13.35" customHeight="1">
      <c r="A48" s="121"/>
      <c r="B48" s="62" t="s">
        <v>666</v>
      </c>
      <c r="C48" s="121"/>
      <c r="D48" s="122"/>
      <c r="E48" s="735">
        <v>18267351.950626489</v>
      </c>
      <c r="F48" s="298">
        <v>100</v>
      </c>
      <c r="G48" s="735">
        <v>4398442.3696257109</v>
      </c>
      <c r="H48" s="298">
        <f t="shared" si="8"/>
        <v>24.078160761964536</v>
      </c>
      <c r="I48" s="735">
        <v>3155760.6064552469</v>
      </c>
      <c r="J48" s="298">
        <f t="shared" si="8"/>
        <v>17.27541361760985</v>
      </c>
      <c r="K48" s="735">
        <v>5041499.389867194</v>
      </c>
      <c r="L48" s="298">
        <f t="shared" si="15"/>
        <v>27.598413845058111</v>
      </c>
      <c r="M48" s="735">
        <v>544064.2475156748</v>
      </c>
      <c r="N48" s="298">
        <f t="shared" si="16"/>
        <v>2.9783421756266968</v>
      </c>
      <c r="O48" s="735">
        <v>5127585.3371626688</v>
      </c>
      <c r="P48" s="298">
        <f t="shared" si="17"/>
        <v>28.069669599740838</v>
      </c>
      <c r="Q48" s="787"/>
      <c r="R48" s="99"/>
      <c r="S48" s="787"/>
      <c r="T48" s="99"/>
      <c r="U48" s="787"/>
      <c r="V48" s="99"/>
      <c r="W48" s="99"/>
      <c r="X48" s="99"/>
      <c r="Y48" s="99"/>
      <c r="Z48" s="99"/>
      <c r="AA48" s="788"/>
      <c r="AB48" s="181"/>
      <c r="AC48" s="181"/>
      <c r="AD48" s="181"/>
      <c r="AE48" s="181"/>
      <c r="AF48" s="181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  <c r="BK48" s="739"/>
      <c r="BL48" s="739"/>
      <c r="BM48" s="739"/>
      <c r="BN48" s="739"/>
      <c r="BO48" s="739"/>
    </row>
    <row r="49" spans="1:67" ht="13.35" customHeight="1">
      <c r="A49" s="661"/>
      <c r="B49" s="62" t="s">
        <v>667</v>
      </c>
      <c r="C49" s="661"/>
      <c r="D49" s="122"/>
      <c r="E49" s="735">
        <v>37754784.040669098</v>
      </c>
      <c r="F49" s="298">
        <v>100</v>
      </c>
      <c r="G49" s="735">
        <v>10544657.719448108</v>
      </c>
      <c r="H49" s="298">
        <f t="shared" si="8"/>
        <v>27.929328659619674</v>
      </c>
      <c r="I49" s="735">
        <v>7458999.8715745024</v>
      </c>
      <c r="J49" s="298">
        <f t="shared" si="8"/>
        <v>19.756436332782986</v>
      </c>
      <c r="K49" s="735">
        <v>11638992.872076252</v>
      </c>
      <c r="L49" s="298">
        <f t="shared" si="15"/>
        <v>30.827862396296158</v>
      </c>
      <c r="M49" s="735">
        <v>1207136.0986067881</v>
      </c>
      <c r="N49" s="298">
        <f t="shared" si="16"/>
        <v>3.1973063262829746</v>
      </c>
      <c r="O49" s="735">
        <v>6904997.478963457</v>
      </c>
      <c r="P49" s="298">
        <f t="shared" si="17"/>
        <v>18.289066285018237</v>
      </c>
      <c r="Q49" s="787"/>
      <c r="R49" s="99"/>
      <c r="S49" s="787"/>
      <c r="T49" s="99"/>
      <c r="U49" s="787"/>
      <c r="V49" s="99"/>
      <c r="W49" s="99"/>
      <c r="X49" s="99"/>
      <c r="Y49" s="99"/>
      <c r="Z49" s="99"/>
      <c r="AA49" s="788"/>
      <c r="AB49" s="181"/>
      <c r="AC49" s="181"/>
      <c r="AD49" s="181"/>
      <c r="AE49" s="181"/>
      <c r="AF49" s="181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  <c r="BK49" s="739"/>
      <c r="BL49" s="739"/>
      <c r="BM49" s="739"/>
      <c r="BN49" s="739"/>
      <c r="BO49" s="739"/>
    </row>
    <row r="50" spans="1:67" ht="13.35" customHeight="1">
      <c r="A50" s="661"/>
      <c r="B50" s="62" t="s">
        <v>668</v>
      </c>
      <c r="C50" s="661"/>
      <c r="D50" s="122"/>
      <c r="E50" s="735">
        <v>90659784.949435964</v>
      </c>
      <c r="F50" s="298">
        <v>100</v>
      </c>
      <c r="G50" s="735">
        <v>26033759.747858752</v>
      </c>
      <c r="H50" s="298">
        <f t="shared" si="8"/>
        <v>28.715885177070145</v>
      </c>
      <c r="I50" s="735">
        <v>18660086.074091755</v>
      </c>
      <c r="J50" s="298">
        <f t="shared" si="8"/>
        <v>20.582539528964379</v>
      </c>
      <c r="K50" s="735">
        <v>26636664.033125259</v>
      </c>
      <c r="L50" s="298">
        <f t="shared" si="15"/>
        <v>29.38090361452041</v>
      </c>
      <c r="M50" s="735">
        <v>4441436.5781159159</v>
      </c>
      <c r="N50" s="298">
        <f t="shared" si="16"/>
        <v>4.899015126269112</v>
      </c>
      <c r="O50" s="735">
        <v>14887838.516244266</v>
      </c>
      <c r="P50" s="298">
        <f t="shared" si="17"/>
        <v>16.421656553175939</v>
      </c>
      <c r="Q50" s="787"/>
      <c r="R50" s="99"/>
      <c r="S50" s="787"/>
      <c r="T50" s="99"/>
      <c r="U50" s="787"/>
      <c r="V50" s="99"/>
      <c r="W50" s="99"/>
      <c r="X50" s="99"/>
      <c r="Y50" s="99"/>
      <c r="Z50" s="99"/>
      <c r="AA50" s="788"/>
      <c r="AB50" s="181"/>
      <c r="AC50" s="181"/>
      <c r="AD50" s="181"/>
      <c r="AE50" s="181"/>
      <c r="AF50" s="181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  <c r="BK50" s="739"/>
      <c r="BL50" s="739"/>
      <c r="BM50" s="739"/>
      <c r="BN50" s="739"/>
      <c r="BO50" s="739"/>
    </row>
    <row r="51" spans="1:67" ht="13.35" customHeight="1">
      <c r="A51" s="661"/>
      <c r="B51" s="62" t="s">
        <v>669</v>
      </c>
      <c r="C51" s="661"/>
      <c r="D51" s="122"/>
      <c r="E51" s="735">
        <v>193571922.23928255</v>
      </c>
      <c r="F51" s="298">
        <v>100</v>
      </c>
      <c r="G51" s="735">
        <v>59153115.230268307</v>
      </c>
      <c r="H51" s="298">
        <f t="shared" si="8"/>
        <v>30.558726981667622</v>
      </c>
      <c r="I51" s="735">
        <v>40805993.866321445</v>
      </c>
      <c r="J51" s="298">
        <f t="shared" si="8"/>
        <v>21.080533475242039</v>
      </c>
      <c r="K51" s="735">
        <v>59927576.608921252</v>
      </c>
      <c r="L51" s="298">
        <f t="shared" si="15"/>
        <v>30.958816710432934</v>
      </c>
      <c r="M51" s="735">
        <v>9816165.2078001369</v>
      </c>
      <c r="N51" s="298">
        <f t="shared" si="16"/>
        <v>5.0710687243504013</v>
      </c>
      <c r="O51" s="735">
        <v>23869071.325971335</v>
      </c>
      <c r="P51" s="298">
        <f t="shared" si="17"/>
        <v>12.330854108306964</v>
      </c>
      <c r="Q51" s="787"/>
      <c r="R51" s="99"/>
      <c r="S51" s="787"/>
      <c r="T51" s="99"/>
      <c r="U51" s="787"/>
      <c r="V51" s="99"/>
      <c r="W51" s="99"/>
      <c r="X51" s="99"/>
      <c r="Y51" s="99"/>
      <c r="Z51" s="99"/>
      <c r="AA51" s="788"/>
      <c r="AB51" s="181"/>
      <c r="AC51" s="181"/>
      <c r="AD51" s="181"/>
      <c r="AE51" s="181"/>
      <c r="AF51" s="181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  <c r="BK51" s="739"/>
      <c r="BL51" s="739"/>
      <c r="BM51" s="739"/>
      <c r="BN51" s="739"/>
      <c r="BO51" s="739"/>
    </row>
    <row r="52" spans="1:67" ht="13.35" customHeight="1">
      <c r="A52" s="661"/>
      <c r="B52" s="62" t="s">
        <v>670</v>
      </c>
      <c r="C52" s="661"/>
      <c r="D52" s="122"/>
      <c r="E52" s="735">
        <v>453958968.20967925</v>
      </c>
      <c r="F52" s="298">
        <v>100</v>
      </c>
      <c r="G52" s="735">
        <v>182156605.04848665</v>
      </c>
      <c r="H52" s="298">
        <f t="shared" si="8"/>
        <v>40.126226774828311</v>
      </c>
      <c r="I52" s="735">
        <v>51800553.979678154</v>
      </c>
      <c r="J52" s="298">
        <f t="shared" si="8"/>
        <v>11.41084494573791</v>
      </c>
      <c r="K52" s="735">
        <v>167113443.22142416</v>
      </c>
      <c r="L52" s="298">
        <f t="shared" si="15"/>
        <v>36.812455513432234</v>
      </c>
      <c r="M52" s="735">
        <v>11342743.317258148</v>
      </c>
      <c r="N52" s="298">
        <f t="shared" si="16"/>
        <v>2.4986274336624725</v>
      </c>
      <c r="O52" s="735">
        <v>41545622.642832056</v>
      </c>
      <c r="P52" s="298">
        <f t="shared" si="17"/>
        <v>9.1518453323390538</v>
      </c>
      <c r="Q52" s="787"/>
      <c r="R52" s="99"/>
      <c r="S52" s="787"/>
      <c r="T52" s="99"/>
      <c r="U52" s="787"/>
      <c r="V52" s="99"/>
      <c r="W52" s="99"/>
      <c r="X52" s="99"/>
      <c r="Y52" s="99"/>
      <c r="Z52" s="99"/>
      <c r="AA52" s="181"/>
      <c r="AB52" s="181"/>
      <c r="AC52" s="181"/>
      <c r="AD52" s="181"/>
      <c r="AE52" s="181"/>
      <c r="AF52" s="181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  <c r="BM52" s="739"/>
      <c r="BN52" s="739"/>
      <c r="BO52" s="739"/>
    </row>
    <row r="53" spans="1:67" ht="13.35" customHeight="1">
      <c r="A53" s="661"/>
      <c r="B53" s="62" t="s">
        <v>671</v>
      </c>
      <c r="C53" s="661"/>
      <c r="D53" s="122"/>
      <c r="E53" s="735">
        <v>776180567.52514434</v>
      </c>
      <c r="F53" s="298">
        <v>100</v>
      </c>
      <c r="G53" s="735">
        <v>261521753.45743385</v>
      </c>
      <c r="H53" s="298">
        <f t="shared" si="8"/>
        <v>33.693416764000837</v>
      </c>
      <c r="I53" s="735">
        <v>170498138.39882675</v>
      </c>
      <c r="J53" s="298">
        <f t="shared" si="8"/>
        <v>21.966298247128361</v>
      </c>
      <c r="K53" s="735">
        <v>197505206.12300041</v>
      </c>
      <c r="L53" s="298">
        <f t="shared" si="15"/>
        <v>25.44578083843902</v>
      </c>
      <c r="M53" s="735">
        <v>67331054.492946103</v>
      </c>
      <c r="N53" s="298">
        <f t="shared" si="16"/>
        <v>8.6746637715540231</v>
      </c>
      <c r="O53" s="735">
        <v>79324415.052937374</v>
      </c>
      <c r="P53" s="298">
        <f t="shared" si="17"/>
        <v>10.219840378877775</v>
      </c>
      <c r="Q53" s="787"/>
      <c r="R53" s="99"/>
      <c r="S53" s="787"/>
      <c r="T53" s="99"/>
      <c r="U53" s="787"/>
      <c r="V53" s="99"/>
      <c r="W53" s="99"/>
      <c r="X53" s="99"/>
      <c r="Y53" s="99"/>
      <c r="Z53" s="99"/>
      <c r="AA53" s="181"/>
      <c r="AB53" s="181"/>
      <c r="AC53" s="181"/>
      <c r="AD53" s="181"/>
      <c r="AE53" s="181"/>
      <c r="AF53" s="181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  <c r="BK53" s="739"/>
      <c r="BL53" s="739"/>
      <c r="BM53" s="739"/>
      <c r="BN53" s="739"/>
      <c r="BO53" s="739"/>
    </row>
    <row r="54" spans="1:67" ht="13.35" customHeight="1">
      <c r="A54" s="661"/>
      <c r="B54" s="62" t="s">
        <v>672</v>
      </c>
      <c r="C54" s="661"/>
      <c r="D54" s="122"/>
      <c r="E54" s="735">
        <v>2364802129.3913045</v>
      </c>
      <c r="F54" s="298">
        <v>100</v>
      </c>
      <c r="G54" s="735">
        <v>961391010.173913</v>
      </c>
      <c r="H54" s="298">
        <f t="shared" si="8"/>
        <v>40.654184053080719</v>
      </c>
      <c r="I54" s="735">
        <v>616401174.39130437</v>
      </c>
      <c r="J54" s="298">
        <f t="shared" si="8"/>
        <v>26.065655419126539</v>
      </c>
      <c r="K54" s="735">
        <v>511499513.5</v>
      </c>
      <c r="L54" s="298">
        <f t="shared" si="15"/>
        <v>21.629696080815819</v>
      </c>
      <c r="M54" s="735">
        <v>7786240.1521739131</v>
      </c>
      <c r="N54" s="298">
        <f t="shared" si="16"/>
        <v>0.32925546097076952</v>
      </c>
      <c r="O54" s="735">
        <v>267724191.17391303</v>
      </c>
      <c r="P54" s="298">
        <f t="shared" si="17"/>
        <v>11.321208986006145</v>
      </c>
      <c r="Q54" s="787"/>
      <c r="R54" s="99"/>
      <c r="S54" s="787"/>
      <c r="T54" s="99"/>
      <c r="U54" s="787"/>
      <c r="V54" s="99"/>
      <c r="W54" s="99"/>
      <c r="X54" s="99"/>
      <c r="Y54" s="99"/>
      <c r="Z54" s="99"/>
      <c r="AA54" s="181"/>
      <c r="AB54" s="181"/>
      <c r="AC54" s="181"/>
      <c r="AD54" s="181"/>
      <c r="AE54" s="181"/>
      <c r="AF54" s="181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  <c r="BK54" s="739"/>
      <c r="BL54" s="739"/>
      <c r="BM54" s="739"/>
      <c r="BN54" s="739"/>
      <c r="BO54" s="739"/>
    </row>
    <row r="55" spans="1:67" ht="13.35" customHeight="1">
      <c r="A55" s="661"/>
      <c r="B55" s="62" t="s">
        <v>673</v>
      </c>
      <c r="C55" s="661"/>
      <c r="D55" s="122"/>
      <c r="E55" s="735">
        <v>5288490178.8461542</v>
      </c>
      <c r="F55" s="298">
        <v>100</v>
      </c>
      <c r="G55" s="735">
        <v>1111030358.6153846</v>
      </c>
      <c r="H55" s="298">
        <f t="shared" si="8"/>
        <v>21.008460279636747</v>
      </c>
      <c r="I55" s="735">
        <v>2018136754.6923077</v>
      </c>
      <c r="J55" s="298">
        <f t="shared" si="8"/>
        <v>38.160924695763093</v>
      </c>
      <c r="K55" s="735">
        <v>1621637778.3846154</v>
      </c>
      <c r="L55" s="298">
        <f t="shared" si="15"/>
        <v>30.663530110562203</v>
      </c>
      <c r="M55" s="735">
        <v>339824069.38461536</v>
      </c>
      <c r="N55" s="298">
        <f t="shared" si="16"/>
        <v>6.4257294216769889</v>
      </c>
      <c r="O55" s="735">
        <v>197861217.76923078</v>
      </c>
      <c r="P55" s="298">
        <f t="shared" si="17"/>
        <v>3.741355492360964</v>
      </c>
      <c r="Q55" s="787"/>
      <c r="R55" s="99"/>
      <c r="S55" s="787"/>
      <c r="T55" s="99"/>
      <c r="U55" s="787"/>
      <c r="V55" s="99"/>
      <c r="W55" s="99"/>
      <c r="X55" s="99"/>
      <c r="Y55" s="99"/>
      <c r="Z55" s="99"/>
      <c r="AA55" s="181"/>
      <c r="AB55" s="181"/>
      <c r="AC55" s="181"/>
      <c r="AD55" s="181"/>
      <c r="AE55" s="181"/>
      <c r="AF55" s="181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  <c r="BK55" s="739"/>
      <c r="BL55" s="739"/>
      <c r="BM55" s="739"/>
      <c r="BN55" s="739"/>
      <c r="BO55" s="739"/>
    </row>
    <row r="56" spans="1:67" ht="13.35" customHeight="1">
      <c r="A56" s="1045" t="s">
        <v>675</v>
      </c>
      <c r="B56" s="1045"/>
      <c r="C56" s="1045"/>
      <c r="D56" s="2"/>
      <c r="E56" s="735"/>
      <c r="F56" s="789"/>
      <c r="G56" s="735"/>
      <c r="H56" s="298"/>
      <c r="I56" s="735"/>
      <c r="J56" s="298"/>
      <c r="K56" s="735"/>
      <c r="L56" s="298"/>
      <c r="M56" s="735"/>
      <c r="N56" s="298"/>
      <c r="O56" s="735"/>
      <c r="P56" s="298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81"/>
      <c r="AB56" s="181"/>
      <c r="AC56" s="181"/>
      <c r="AD56" s="181"/>
      <c r="AE56" s="181"/>
      <c r="AF56" s="181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  <c r="BK56" s="739"/>
      <c r="BL56" s="739"/>
      <c r="BM56" s="739"/>
      <c r="BN56" s="739"/>
      <c r="BO56" s="739"/>
    </row>
    <row r="57" spans="1:67" ht="13.35" customHeight="1">
      <c r="A57" s="108"/>
      <c r="B57" s="62" t="s">
        <v>664</v>
      </c>
      <c r="C57" s="108"/>
      <c r="D57" s="123"/>
      <c r="E57" s="735">
        <v>4706482.0747775137</v>
      </c>
      <c r="F57" s="298">
        <v>100</v>
      </c>
      <c r="G57" s="735">
        <v>721952.36377978045</v>
      </c>
      <c r="H57" s="298">
        <f t="shared" si="8"/>
        <v>15.339532846598781</v>
      </c>
      <c r="I57" s="735">
        <v>887664.08144439489</v>
      </c>
      <c r="J57" s="298">
        <f t="shared" si="8"/>
        <v>18.860458137118407</v>
      </c>
      <c r="K57" s="735">
        <v>1488717.9652186099</v>
      </c>
      <c r="L57" s="298">
        <f t="shared" ref="L57:L66" si="18">K57/$E57*100</f>
        <v>31.631225649339907</v>
      </c>
      <c r="M57" s="735">
        <v>44268.952868692628</v>
      </c>
      <c r="N57" s="298">
        <f t="shared" ref="N57:N66" si="19">M57/$E57*100</f>
        <v>0.94059537814738892</v>
      </c>
      <c r="O57" s="735">
        <v>1563878.7114660377</v>
      </c>
      <c r="P57" s="298">
        <f t="shared" ref="P57:P66" si="20">O57/$E57*100</f>
        <v>33.228187988795554</v>
      </c>
      <c r="Q57" s="787"/>
      <c r="R57" s="99"/>
      <c r="S57" s="787"/>
      <c r="T57" s="99"/>
      <c r="U57" s="787"/>
      <c r="V57" s="99"/>
      <c r="W57" s="99"/>
      <c r="X57" s="99"/>
      <c r="Y57" s="99"/>
      <c r="Z57" s="99"/>
      <c r="AA57" s="181"/>
      <c r="AB57" s="181"/>
      <c r="AC57" s="181"/>
      <c r="AD57" s="181"/>
      <c r="AE57" s="181"/>
      <c r="AF57" s="181"/>
    </row>
    <row r="58" spans="1:67" ht="13.35" customHeight="1">
      <c r="A58" s="6"/>
      <c r="B58" s="62" t="s">
        <v>665</v>
      </c>
      <c r="C58" s="6"/>
      <c r="D58" s="2"/>
      <c r="E58" s="735">
        <v>9531294.6614010949</v>
      </c>
      <c r="F58" s="298">
        <v>100</v>
      </c>
      <c r="G58" s="735">
        <v>1251971.4184741799</v>
      </c>
      <c r="H58" s="298">
        <f t="shared" si="8"/>
        <v>13.135376283604906</v>
      </c>
      <c r="I58" s="735">
        <v>2253786.8640291686</v>
      </c>
      <c r="J58" s="298">
        <f t="shared" si="8"/>
        <v>23.646177608550225</v>
      </c>
      <c r="K58" s="735">
        <v>3364598.9429388102</v>
      </c>
      <c r="L58" s="298">
        <f t="shared" si="18"/>
        <v>35.300544810186537</v>
      </c>
      <c r="M58" s="735">
        <v>401355.90912777861</v>
      </c>
      <c r="N58" s="298">
        <f t="shared" si="19"/>
        <v>4.2109275118012093</v>
      </c>
      <c r="O58" s="735">
        <v>2259581.5268311584</v>
      </c>
      <c r="P58" s="298">
        <f t="shared" si="20"/>
        <v>23.706973785857137</v>
      </c>
      <c r="Q58" s="787"/>
      <c r="R58" s="99"/>
      <c r="S58" s="787"/>
      <c r="T58" s="99"/>
      <c r="U58" s="787"/>
      <c r="V58" s="99"/>
      <c r="W58" s="99"/>
      <c r="X58" s="99"/>
      <c r="Y58" s="99"/>
      <c r="Z58" s="99"/>
      <c r="AA58" s="181"/>
      <c r="AB58" s="181"/>
      <c r="AC58" s="181"/>
      <c r="AD58" s="181"/>
      <c r="AE58" s="181"/>
      <c r="AF58" s="181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  <c r="BK58" s="739"/>
      <c r="BL58" s="739"/>
      <c r="BM58" s="739"/>
      <c r="BN58" s="739"/>
      <c r="BO58" s="739"/>
    </row>
    <row r="59" spans="1:67" ht="13.35" customHeight="1">
      <c r="A59" s="661"/>
      <c r="B59" s="62" t="s">
        <v>666</v>
      </c>
      <c r="C59" s="661"/>
      <c r="D59" s="122"/>
      <c r="E59" s="735">
        <v>13824594.20004187</v>
      </c>
      <c r="F59" s="298">
        <v>100</v>
      </c>
      <c r="G59" s="735">
        <v>1786913.7202836836</v>
      </c>
      <c r="H59" s="298">
        <f t="shared" si="8"/>
        <v>12.925614267059437</v>
      </c>
      <c r="I59" s="735">
        <v>3247905.2708373736</v>
      </c>
      <c r="J59" s="298">
        <f t="shared" si="8"/>
        <v>23.493675285076627</v>
      </c>
      <c r="K59" s="735">
        <v>4997234.9514574455</v>
      </c>
      <c r="L59" s="298">
        <f t="shared" si="18"/>
        <v>36.147425950790733</v>
      </c>
      <c r="M59" s="735">
        <v>254857.2305871486</v>
      </c>
      <c r="N59" s="298">
        <f t="shared" si="19"/>
        <v>1.843506050878345</v>
      </c>
      <c r="O59" s="735">
        <v>3537683.0268762186</v>
      </c>
      <c r="P59" s="298">
        <f t="shared" si="20"/>
        <v>25.589778446194856</v>
      </c>
      <c r="Q59" s="787"/>
      <c r="R59" s="99"/>
      <c r="S59" s="787"/>
      <c r="T59" s="99"/>
      <c r="U59" s="787"/>
      <c r="V59" s="99"/>
      <c r="W59" s="99"/>
      <c r="X59" s="99"/>
      <c r="Y59" s="99"/>
      <c r="Z59" s="99"/>
      <c r="AA59" s="181"/>
      <c r="AB59" s="181"/>
      <c r="AC59" s="181"/>
      <c r="AD59" s="181"/>
      <c r="AE59" s="181"/>
      <c r="AF59" s="181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</row>
    <row r="60" spans="1:67" ht="13.35" customHeight="1">
      <c r="A60" s="661"/>
      <c r="B60" s="62" t="s">
        <v>667</v>
      </c>
      <c r="C60" s="661"/>
      <c r="D60" s="122"/>
      <c r="E60" s="735">
        <v>26505282.003699761</v>
      </c>
      <c r="F60" s="298">
        <v>100</v>
      </c>
      <c r="G60" s="735">
        <v>6803839.085893943</v>
      </c>
      <c r="H60" s="298">
        <f t="shared" si="8"/>
        <v>25.669747957951262</v>
      </c>
      <c r="I60" s="735">
        <v>4637721.6942733591</v>
      </c>
      <c r="J60" s="298">
        <f t="shared" si="8"/>
        <v>17.497348994913541</v>
      </c>
      <c r="K60" s="735">
        <v>7563376.731846842</v>
      </c>
      <c r="L60" s="298">
        <f t="shared" si="18"/>
        <v>28.535356578326926</v>
      </c>
      <c r="M60" s="735">
        <v>1574192.9580857544</v>
      </c>
      <c r="N60" s="298">
        <f t="shared" si="19"/>
        <v>5.9391669851542028</v>
      </c>
      <c r="O60" s="735">
        <v>5926151.5335998675</v>
      </c>
      <c r="P60" s="298">
        <f t="shared" si="20"/>
        <v>22.358379483654094</v>
      </c>
      <c r="Q60" s="787"/>
      <c r="R60" s="99"/>
      <c r="S60" s="787"/>
      <c r="T60" s="99"/>
      <c r="U60" s="787"/>
      <c r="V60" s="99"/>
      <c r="W60" s="99"/>
      <c r="X60" s="99"/>
      <c r="Y60" s="99"/>
      <c r="Z60" s="99"/>
      <c r="AA60" s="181"/>
      <c r="AB60" s="181"/>
      <c r="AC60" s="181"/>
      <c r="AD60" s="181"/>
      <c r="AE60" s="181"/>
      <c r="AF60" s="181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  <c r="BN60" s="739"/>
      <c r="BO60" s="739"/>
    </row>
    <row r="61" spans="1:67" ht="13.35" customHeight="1">
      <c r="A61" s="661"/>
      <c r="B61" s="62" t="s">
        <v>668</v>
      </c>
      <c r="C61" s="661"/>
      <c r="D61" s="122"/>
      <c r="E61" s="735">
        <v>49227904.437547892</v>
      </c>
      <c r="F61" s="298">
        <v>100</v>
      </c>
      <c r="G61" s="735">
        <v>15505138.142842036</v>
      </c>
      <c r="H61" s="298">
        <f t="shared" si="8"/>
        <v>31.496644677435647</v>
      </c>
      <c r="I61" s="735">
        <v>8376559.9108243976</v>
      </c>
      <c r="J61" s="298">
        <f t="shared" si="8"/>
        <v>17.015877491700206</v>
      </c>
      <c r="K61" s="735">
        <v>13084574.231398666</v>
      </c>
      <c r="L61" s="298">
        <f t="shared" si="18"/>
        <v>26.579588103324976</v>
      </c>
      <c r="M61" s="735">
        <v>1816136.1747263172</v>
      </c>
      <c r="N61" s="298">
        <f t="shared" si="19"/>
        <v>3.6892412859668364</v>
      </c>
      <c r="O61" s="735">
        <v>10445495.977756456</v>
      </c>
      <c r="P61" s="298">
        <f t="shared" si="20"/>
        <v>21.218648441572295</v>
      </c>
      <c r="Q61" s="787"/>
      <c r="R61" s="99"/>
      <c r="S61" s="787"/>
      <c r="T61" s="99"/>
      <c r="U61" s="787"/>
      <c r="V61" s="99"/>
      <c r="W61" s="99"/>
      <c r="X61" s="99"/>
      <c r="Y61" s="99"/>
      <c r="Z61" s="99"/>
      <c r="AA61" s="181"/>
      <c r="AB61" s="181"/>
      <c r="AC61" s="181"/>
      <c r="AD61" s="181"/>
      <c r="AE61" s="181"/>
      <c r="AF61" s="181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  <c r="BK61" s="739"/>
      <c r="BL61" s="739"/>
      <c r="BM61" s="739"/>
      <c r="BN61" s="739"/>
      <c r="BO61" s="739"/>
    </row>
    <row r="62" spans="1:67" ht="13.35" customHeight="1">
      <c r="A62" s="661"/>
      <c r="B62" s="62" t="s">
        <v>669</v>
      </c>
      <c r="C62" s="661"/>
      <c r="D62" s="122"/>
      <c r="E62" s="735">
        <v>94811524.925783247</v>
      </c>
      <c r="F62" s="298">
        <v>100</v>
      </c>
      <c r="G62" s="735">
        <v>32899727.568956785</v>
      </c>
      <c r="H62" s="298">
        <f t="shared" si="8"/>
        <v>34.700135447362648</v>
      </c>
      <c r="I62" s="735">
        <v>19210898.950966012</v>
      </c>
      <c r="J62" s="298">
        <f t="shared" si="8"/>
        <v>20.262198046075049</v>
      </c>
      <c r="K62" s="735">
        <v>29297268.147268452</v>
      </c>
      <c r="L62" s="298">
        <f t="shared" si="18"/>
        <v>30.900534687319738</v>
      </c>
      <c r="M62" s="735">
        <v>3895690.5716890204</v>
      </c>
      <c r="N62" s="298">
        <f t="shared" si="19"/>
        <v>4.1088787199008738</v>
      </c>
      <c r="O62" s="735">
        <v>9507939.6869030017</v>
      </c>
      <c r="P62" s="298">
        <f t="shared" si="20"/>
        <v>10.028253099341716</v>
      </c>
      <c r="Q62" s="787"/>
      <c r="R62" s="99"/>
      <c r="S62" s="787"/>
      <c r="T62" s="99"/>
      <c r="U62" s="787"/>
      <c r="V62" s="99"/>
      <c r="W62" s="99"/>
      <c r="X62" s="99"/>
      <c r="Y62" s="99"/>
      <c r="Z62" s="99"/>
      <c r="AA62" s="181"/>
      <c r="AB62" s="181"/>
      <c r="AC62" s="181"/>
      <c r="AD62" s="181"/>
      <c r="AE62" s="181"/>
      <c r="AF62" s="181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  <c r="BK62" s="739"/>
      <c r="BL62" s="739"/>
      <c r="BM62" s="739"/>
      <c r="BN62" s="739"/>
      <c r="BO62" s="739"/>
    </row>
    <row r="63" spans="1:67" ht="13.35" customHeight="1">
      <c r="A63" s="661"/>
      <c r="B63" s="62" t="s">
        <v>670</v>
      </c>
      <c r="C63" s="661"/>
      <c r="D63" s="122"/>
      <c r="E63" s="735">
        <v>159406768.16728234</v>
      </c>
      <c r="F63" s="298">
        <v>100</v>
      </c>
      <c r="G63" s="735">
        <v>41429924.262603916</v>
      </c>
      <c r="H63" s="298">
        <f t="shared" si="8"/>
        <v>25.990066004680006</v>
      </c>
      <c r="I63" s="735">
        <v>33653050.140935823</v>
      </c>
      <c r="J63" s="298">
        <f t="shared" si="8"/>
        <v>21.111431169359214</v>
      </c>
      <c r="K63" s="735">
        <v>46995988.785513684</v>
      </c>
      <c r="L63" s="298">
        <f t="shared" si="18"/>
        <v>29.481802639769871</v>
      </c>
      <c r="M63" s="735">
        <v>10481866.757199408</v>
      </c>
      <c r="N63" s="298">
        <f t="shared" si="19"/>
        <v>6.5755468715102987</v>
      </c>
      <c r="O63" s="735">
        <v>26845938.221029565</v>
      </c>
      <c r="P63" s="298">
        <f t="shared" si="20"/>
        <v>16.841153314680646</v>
      </c>
      <c r="Q63" s="787"/>
      <c r="R63" s="99"/>
      <c r="S63" s="787"/>
      <c r="T63" s="99"/>
      <c r="U63" s="787"/>
      <c r="V63" s="99"/>
      <c r="W63" s="99"/>
      <c r="X63" s="99"/>
      <c r="Y63" s="99"/>
      <c r="Z63" s="99"/>
      <c r="AA63" s="181"/>
      <c r="AB63" s="181"/>
      <c r="AC63" s="181"/>
      <c r="AD63" s="181"/>
      <c r="AE63" s="181"/>
      <c r="AF63" s="181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  <c r="BM63" s="739"/>
      <c r="BN63" s="739"/>
      <c r="BO63" s="739"/>
    </row>
    <row r="64" spans="1:67" ht="13.35" customHeight="1">
      <c r="A64" s="661"/>
      <c r="B64" s="62" t="s">
        <v>671</v>
      </c>
      <c r="C64" s="661"/>
      <c r="D64" s="122"/>
      <c r="E64" s="735">
        <v>223925208.93051189</v>
      </c>
      <c r="F64" s="298">
        <v>100</v>
      </c>
      <c r="G64" s="735">
        <v>82221326.861964792</v>
      </c>
      <c r="H64" s="298">
        <f t="shared" si="8"/>
        <v>36.718209287226607</v>
      </c>
      <c r="I64" s="735">
        <v>36797220.953844674</v>
      </c>
      <c r="J64" s="298">
        <f t="shared" si="8"/>
        <v>16.432817515094307</v>
      </c>
      <c r="K64" s="735">
        <v>76494012.407976598</v>
      </c>
      <c r="L64" s="298">
        <f t="shared" si="18"/>
        <v>34.16051849334842</v>
      </c>
      <c r="M64" s="735">
        <v>7423951.7455333965</v>
      </c>
      <c r="N64" s="298">
        <f t="shared" si="19"/>
        <v>3.3153711370822863</v>
      </c>
      <c r="O64" s="735">
        <v>20988696.961192459</v>
      </c>
      <c r="P64" s="298">
        <f t="shared" si="20"/>
        <v>9.3730835672484005</v>
      </c>
      <c r="Q64" s="787"/>
      <c r="R64" s="99"/>
      <c r="S64" s="787"/>
      <c r="T64" s="99"/>
      <c r="U64" s="787"/>
      <c r="V64" s="99"/>
      <c r="W64" s="99"/>
      <c r="X64" s="99"/>
      <c r="Y64" s="99"/>
      <c r="Z64" s="99"/>
      <c r="AA64" s="181"/>
      <c r="AB64" s="181"/>
      <c r="AC64" s="181"/>
      <c r="AD64" s="181"/>
      <c r="AE64" s="181"/>
      <c r="AF64" s="181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  <c r="BK64" s="739"/>
      <c r="BL64" s="739"/>
      <c r="BM64" s="739"/>
      <c r="BN64" s="739"/>
      <c r="BO64" s="739"/>
    </row>
    <row r="65" spans="1:67" s="108" customFormat="1" ht="13.35" customHeight="1">
      <c r="A65" s="661"/>
      <c r="B65" s="62" t="s">
        <v>672</v>
      </c>
      <c r="C65" s="661"/>
      <c r="D65" s="122"/>
      <c r="E65" s="735">
        <v>467392320.76355964</v>
      </c>
      <c r="F65" s="298">
        <v>100</v>
      </c>
      <c r="G65" s="735">
        <v>193505633.40890276</v>
      </c>
      <c r="H65" s="298">
        <f t="shared" si="8"/>
        <v>41.401115254264461</v>
      </c>
      <c r="I65" s="735">
        <v>80346260.709265172</v>
      </c>
      <c r="J65" s="298">
        <f t="shared" si="8"/>
        <v>17.190325373340919</v>
      </c>
      <c r="K65" s="735">
        <v>127272274.24799423</v>
      </c>
      <c r="L65" s="298">
        <f t="shared" si="18"/>
        <v>27.230287831874243</v>
      </c>
      <c r="M65" s="735">
        <v>21609599.598942429</v>
      </c>
      <c r="N65" s="298">
        <f t="shared" si="19"/>
        <v>4.6234391621239546</v>
      </c>
      <c r="O65" s="735">
        <v>44658552.798454985</v>
      </c>
      <c r="P65" s="298">
        <f t="shared" si="20"/>
        <v>9.5548323783964069</v>
      </c>
      <c r="Q65" s="787"/>
      <c r="R65" s="99"/>
      <c r="S65" s="787"/>
      <c r="T65" s="99"/>
      <c r="U65" s="787"/>
      <c r="V65" s="99"/>
      <c r="W65" s="99"/>
      <c r="X65" s="99"/>
      <c r="Y65" s="99"/>
      <c r="Z65" s="99"/>
      <c r="AA65" s="181"/>
      <c r="AB65" s="181"/>
      <c r="AC65" s="181"/>
      <c r="AD65" s="181"/>
      <c r="AE65" s="181"/>
      <c r="AF65" s="181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  <c r="BM65" s="755"/>
      <c r="BN65" s="755"/>
      <c r="BO65" s="755"/>
    </row>
    <row r="66" spans="1:67" ht="13.35" customHeight="1" thickBot="1">
      <c r="A66" s="662"/>
      <c r="B66" s="63" t="s">
        <v>673</v>
      </c>
      <c r="C66" s="662"/>
      <c r="D66" s="124"/>
      <c r="E66" s="751">
        <v>2000304335.6651201</v>
      </c>
      <c r="F66" s="299">
        <v>100</v>
      </c>
      <c r="G66" s="751">
        <v>665452043.53002191</v>
      </c>
      <c r="H66" s="299">
        <f t="shared" si="8"/>
        <v>33.267539927055786</v>
      </c>
      <c r="I66" s="751">
        <v>619865393.47762012</v>
      </c>
      <c r="J66" s="299">
        <f t="shared" si="8"/>
        <v>30.988554212752284</v>
      </c>
      <c r="K66" s="751">
        <v>474689183.40474892</v>
      </c>
      <c r="L66" s="299">
        <f t="shared" si="18"/>
        <v>23.73084809851748</v>
      </c>
      <c r="M66" s="751">
        <v>69703808.950054586</v>
      </c>
      <c r="N66" s="299">
        <f t="shared" si="19"/>
        <v>3.4846601943137525</v>
      </c>
      <c r="O66" s="751">
        <v>170593906.30267468</v>
      </c>
      <c r="P66" s="299">
        <f t="shared" si="20"/>
        <v>8.5283975673606989</v>
      </c>
      <c r="Q66" s="791"/>
      <c r="R66" s="100"/>
      <c r="S66" s="791"/>
      <c r="T66" s="100"/>
      <c r="U66" s="791"/>
      <c r="V66" s="100"/>
      <c r="W66" s="100"/>
      <c r="X66" s="100"/>
      <c r="Y66" s="100"/>
      <c r="Z66" s="100"/>
      <c r="AA66" s="181"/>
      <c r="AB66" s="181"/>
      <c r="AC66" s="181"/>
      <c r="AD66" s="181"/>
      <c r="AE66" s="181"/>
      <c r="AF66" s="181"/>
      <c r="AG66" s="739"/>
      <c r="AH66" s="739"/>
      <c r="AI66" s="739"/>
      <c r="AJ66" s="739"/>
      <c r="AK66" s="739"/>
      <c r="AL66" s="739"/>
      <c r="AM66" s="739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  <c r="BC66" s="739"/>
      <c r="BD66" s="739"/>
      <c r="BE66" s="739"/>
      <c r="BF66" s="739"/>
      <c r="BG66" s="739"/>
      <c r="BH66" s="739"/>
      <c r="BI66" s="739"/>
      <c r="BJ66" s="739"/>
      <c r="BK66" s="739"/>
      <c r="BL66" s="739"/>
      <c r="BM66" s="739"/>
      <c r="BN66" s="739"/>
      <c r="BO66" s="739"/>
    </row>
    <row r="67" spans="1:67" s="520" customFormat="1" ht="14.25">
      <c r="A67" s="519" t="s">
        <v>494</v>
      </c>
      <c r="D67" s="521"/>
      <c r="F67" s="522"/>
      <c r="H67" s="523"/>
      <c r="J67" s="523"/>
      <c r="L67" s="523"/>
      <c r="N67" s="523"/>
      <c r="P67" s="523"/>
      <c r="Q67" s="524"/>
    </row>
    <row r="68" spans="1:67" s="526" customFormat="1" ht="14.25">
      <c r="A68" s="525" t="s">
        <v>273</v>
      </c>
      <c r="D68" s="202"/>
      <c r="H68" s="527"/>
      <c r="Q68" s="524"/>
      <c r="R68" s="520"/>
      <c r="S68" s="520"/>
      <c r="T68" s="520"/>
      <c r="U68" s="520"/>
      <c r="V68" s="520"/>
    </row>
    <row r="69" spans="1:67" s="520" customFormat="1" ht="14.25">
      <c r="A69" s="1193" t="s">
        <v>1246</v>
      </c>
      <c r="B69" s="1193"/>
      <c r="C69" s="1193"/>
      <c r="D69" s="1193"/>
      <c r="E69" s="1193"/>
      <c r="F69" s="1193"/>
      <c r="G69" s="1193"/>
      <c r="H69" s="1193"/>
      <c r="I69" s="1193"/>
      <c r="J69" s="1193"/>
      <c r="L69" s="522"/>
      <c r="N69" s="522"/>
      <c r="P69" s="522"/>
      <c r="Q69" s="526"/>
      <c r="R69" s="526"/>
      <c r="S69" s="526"/>
      <c r="T69" s="526"/>
      <c r="U69" s="526"/>
      <c r="V69" s="526"/>
    </row>
  </sheetData>
  <mergeCells count="35">
    <mergeCell ref="A69:J69"/>
    <mergeCell ref="A1:I1"/>
    <mergeCell ref="M3:N4"/>
    <mergeCell ref="O3:P4"/>
    <mergeCell ref="E3:F4"/>
    <mergeCell ref="G3:H4"/>
    <mergeCell ref="K3:L4"/>
    <mergeCell ref="A3:C5"/>
    <mergeCell ref="I3:I4"/>
    <mergeCell ref="J3:J4"/>
    <mergeCell ref="A56:C56"/>
    <mergeCell ref="A27:C27"/>
    <mergeCell ref="A8:C8"/>
    <mergeCell ref="A7:C7"/>
    <mergeCell ref="A18:C18"/>
    <mergeCell ref="A45:C45"/>
    <mergeCell ref="A34:C34"/>
    <mergeCell ref="A20:C20"/>
    <mergeCell ref="A19:C19"/>
    <mergeCell ref="A21:C21"/>
    <mergeCell ref="A22:C22"/>
    <mergeCell ref="A17:C17"/>
    <mergeCell ref="A23:C23"/>
    <mergeCell ref="A25:C25"/>
    <mergeCell ref="A24:C24"/>
    <mergeCell ref="A26:C26"/>
    <mergeCell ref="A6:C6"/>
    <mergeCell ref="A11:C11"/>
    <mergeCell ref="A10:C10"/>
    <mergeCell ref="A16:C16"/>
    <mergeCell ref="A13:C13"/>
    <mergeCell ref="A15:C15"/>
    <mergeCell ref="A9:C9"/>
    <mergeCell ref="A12:C12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8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Y78"/>
  <sheetViews>
    <sheetView view="pageBreakPreview" topLeftCell="A3" zoomScaleNormal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4.28515625" style="531" customWidth="1"/>
    <col min="6" max="6" width="13.7109375" style="531" customWidth="1"/>
    <col min="7" max="8" width="18.28515625" style="531" customWidth="1"/>
    <col min="9" max="14" width="15.28515625" style="531" customWidth="1"/>
    <col min="15" max="15" width="9.140625" style="531"/>
    <col min="16" max="18" width="14.85546875" style="531" bestFit="1" customWidth="1"/>
    <col min="19" max="20" width="12.28515625" style="531" bestFit="1" customWidth="1"/>
    <col min="21" max="21" width="14.85546875" style="531" bestFit="1" customWidth="1"/>
    <col min="22" max="22" width="13.5703125" style="531" bestFit="1" customWidth="1"/>
    <col min="23" max="24" width="12.28515625" style="531" bestFit="1" customWidth="1"/>
    <col min="25" max="25" width="13.5703125" style="531" bestFit="1" customWidth="1"/>
    <col min="26" max="16384" width="9.140625" style="531"/>
  </cols>
  <sheetData>
    <row r="1" spans="1:25" s="24" customFormat="1" ht="35.1" customHeight="1">
      <c r="A1" s="263"/>
      <c r="B1" s="263"/>
      <c r="C1" s="263"/>
      <c r="D1" s="263"/>
      <c r="E1" s="300"/>
      <c r="F1" s="300"/>
      <c r="G1" s="300"/>
      <c r="H1" s="301" t="s">
        <v>558</v>
      </c>
      <c r="I1" s="302" t="s">
        <v>288</v>
      </c>
      <c r="J1" s="300"/>
      <c r="K1" s="300"/>
      <c r="L1" s="300"/>
      <c r="M1" s="300"/>
      <c r="N1" s="300"/>
    </row>
    <row r="2" spans="1:25" ht="12.95" customHeight="1" thickBot="1">
      <c r="A2" s="531"/>
      <c r="B2" s="26"/>
      <c r="C2" s="26"/>
      <c r="D2" s="27"/>
      <c r="E2" s="608"/>
      <c r="F2" s="608"/>
      <c r="G2" s="608"/>
      <c r="H2" s="608"/>
      <c r="I2" s="608"/>
      <c r="J2" s="608"/>
      <c r="K2" s="608"/>
      <c r="L2" s="608"/>
      <c r="M2" s="608"/>
      <c r="N2" s="28" t="s">
        <v>60</v>
      </c>
    </row>
    <row r="3" spans="1:25" ht="15" customHeight="1">
      <c r="A3" s="1127" t="s">
        <v>18</v>
      </c>
      <c r="B3" s="1127"/>
      <c r="C3" s="1127"/>
      <c r="D3" s="687"/>
      <c r="E3" s="1266" t="s">
        <v>68</v>
      </c>
      <c r="F3" s="303" t="s">
        <v>204</v>
      </c>
      <c r="G3" s="303"/>
      <c r="H3" s="303"/>
      <c r="I3" s="303"/>
      <c r="J3" s="303"/>
      <c r="K3" s="19" t="s">
        <v>1076</v>
      </c>
      <c r="L3" s="19"/>
      <c r="M3" s="19"/>
      <c r="N3" s="20"/>
      <c r="U3" s="282"/>
    </row>
    <row r="4" spans="1:25" ht="15" customHeight="1">
      <c r="A4" s="1128"/>
      <c r="B4" s="1128"/>
      <c r="C4" s="1128"/>
      <c r="D4" s="688"/>
      <c r="E4" s="1267"/>
      <c r="F4" s="1271" t="s">
        <v>184</v>
      </c>
      <c r="G4" s="1271" t="s">
        <v>76</v>
      </c>
      <c r="H4" s="1271" t="s">
        <v>185</v>
      </c>
      <c r="I4" s="1269" t="s">
        <v>186</v>
      </c>
      <c r="J4" s="1272" t="s">
        <v>1245</v>
      </c>
      <c r="K4" s="1194" t="s">
        <v>184</v>
      </c>
      <c r="L4" s="1194" t="s">
        <v>187</v>
      </c>
      <c r="M4" s="1194" t="s">
        <v>188</v>
      </c>
      <c r="N4" s="1197" t="s">
        <v>1077</v>
      </c>
    </row>
    <row r="5" spans="1:25" ht="48.75" customHeight="1">
      <c r="A5" s="1129"/>
      <c r="B5" s="1129"/>
      <c r="C5" s="1129"/>
      <c r="D5" s="689"/>
      <c r="E5" s="1268"/>
      <c r="F5" s="1268"/>
      <c r="G5" s="1268"/>
      <c r="H5" s="1268"/>
      <c r="I5" s="1270"/>
      <c r="J5" s="1273"/>
      <c r="K5" s="1157"/>
      <c r="L5" s="1157"/>
      <c r="M5" s="1157"/>
      <c r="N5" s="1106"/>
    </row>
    <row r="6" spans="1:25" s="40" customFormat="1" ht="18.75" hidden="1" customHeight="1">
      <c r="A6" s="1250" t="s">
        <v>192</v>
      </c>
      <c r="B6" s="1250"/>
      <c r="C6" s="1250"/>
      <c r="D6" s="32"/>
      <c r="E6" s="57">
        <v>34947120</v>
      </c>
      <c r="F6" s="58">
        <v>34076021</v>
      </c>
      <c r="G6" s="58">
        <v>46000497</v>
      </c>
      <c r="H6" s="58">
        <v>440516</v>
      </c>
      <c r="I6" s="58">
        <v>289039</v>
      </c>
      <c r="J6" s="58">
        <v>12654031</v>
      </c>
      <c r="K6" s="58">
        <v>871099</v>
      </c>
      <c r="L6" s="58">
        <v>69424</v>
      </c>
      <c r="M6" s="58">
        <v>283912</v>
      </c>
      <c r="N6" s="58">
        <v>517763</v>
      </c>
    </row>
    <row r="7" spans="1:25" s="40" customFormat="1" ht="18.75" hidden="1" customHeight="1">
      <c r="A7" s="1247" t="s">
        <v>193</v>
      </c>
      <c r="B7" s="1247"/>
      <c r="C7" s="1247"/>
      <c r="D7" s="32"/>
      <c r="E7" s="60">
        <v>32649973</v>
      </c>
      <c r="F7" s="59">
        <v>31551332</v>
      </c>
      <c r="G7" s="59">
        <v>48577440</v>
      </c>
      <c r="H7" s="59">
        <v>341342</v>
      </c>
      <c r="I7" s="59">
        <v>328995</v>
      </c>
      <c r="J7" s="59">
        <v>17696445</v>
      </c>
      <c r="K7" s="59">
        <v>1098641</v>
      </c>
      <c r="L7" s="59">
        <v>50673</v>
      </c>
      <c r="M7" s="59">
        <v>486427</v>
      </c>
      <c r="N7" s="59">
        <v>561542</v>
      </c>
    </row>
    <row r="8" spans="1:25" s="40" customFormat="1" ht="18.75" hidden="1" customHeight="1">
      <c r="A8" s="1247" t="s">
        <v>1214</v>
      </c>
      <c r="B8" s="1247"/>
      <c r="C8" s="1247"/>
      <c r="D8" s="32"/>
      <c r="E8" s="60">
        <v>30230996.896078315</v>
      </c>
      <c r="F8" s="59">
        <v>29448516.026980244</v>
      </c>
      <c r="G8" s="59">
        <v>39301360.532441951</v>
      </c>
      <c r="H8" s="59">
        <v>150331.2242583418</v>
      </c>
      <c r="I8" s="59">
        <v>230623.29135080284</v>
      </c>
      <c r="J8" s="59">
        <v>10233799.021070853</v>
      </c>
      <c r="K8" s="59">
        <v>782480.86909807194</v>
      </c>
      <c r="L8" s="59">
        <v>28820.390377842774</v>
      </c>
      <c r="M8" s="59">
        <v>294069.00256670447</v>
      </c>
      <c r="N8" s="59">
        <v>459591.47615352477</v>
      </c>
    </row>
    <row r="9" spans="1:25" s="40" customFormat="1" ht="18.75" hidden="1" customHeight="1">
      <c r="A9" s="1247" t="s">
        <v>1215</v>
      </c>
      <c r="B9" s="1247"/>
      <c r="C9" s="1247"/>
      <c r="D9" s="32"/>
      <c r="E9" s="60">
        <v>24047010.815616716</v>
      </c>
      <c r="F9" s="59">
        <v>23278361.159004904</v>
      </c>
      <c r="G9" s="59">
        <v>36368716.27196563</v>
      </c>
      <c r="H9" s="59">
        <v>302844.74791020888</v>
      </c>
      <c r="I9" s="59">
        <v>344188.88134766911</v>
      </c>
      <c r="J9" s="59">
        <v>13737388.742218625</v>
      </c>
      <c r="K9" s="59">
        <v>768649.65661186434</v>
      </c>
      <c r="L9" s="59">
        <v>45084.020470422343</v>
      </c>
      <c r="M9" s="59">
        <v>228503.8015179795</v>
      </c>
      <c r="N9" s="59">
        <v>495061.83462346229</v>
      </c>
    </row>
    <row r="10" spans="1:25" s="40" customFormat="1" ht="18.75" hidden="1" customHeight="1">
      <c r="A10" s="1247" t="s">
        <v>1216</v>
      </c>
      <c r="B10" s="1247"/>
      <c r="C10" s="1247"/>
      <c r="D10" s="32"/>
      <c r="E10" s="60">
        <v>26861193.28509086</v>
      </c>
      <c r="F10" s="59">
        <v>25731372.084180005</v>
      </c>
      <c r="G10" s="59">
        <v>41836615.632318392</v>
      </c>
      <c r="H10" s="59">
        <v>341574.05454934301</v>
      </c>
      <c r="I10" s="59">
        <v>305936.25183100556</v>
      </c>
      <c r="J10" s="59">
        <v>16752753.854518794</v>
      </c>
      <c r="K10" s="59">
        <v>1129821.2009108898</v>
      </c>
      <c r="L10" s="59">
        <v>44059.363946770325</v>
      </c>
      <c r="M10" s="59">
        <v>218969.50455015549</v>
      </c>
      <c r="N10" s="59">
        <v>866792.33241396456</v>
      </c>
    </row>
    <row r="11" spans="1:25" s="23" customFormat="1" ht="18.75" hidden="1" customHeight="1">
      <c r="A11" s="1228" t="s">
        <v>1217</v>
      </c>
      <c r="B11" s="1228"/>
      <c r="C11" s="1228"/>
      <c r="D11" s="22"/>
      <c r="E11" s="50">
        <v>36036883.255956419</v>
      </c>
      <c r="F11" s="50">
        <v>35102069.430312485</v>
      </c>
      <c r="G11" s="50">
        <v>58858545.063933872</v>
      </c>
      <c r="H11" s="50">
        <v>438645.43235744466</v>
      </c>
      <c r="I11" s="50">
        <v>253800.74035176329</v>
      </c>
      <c r="J11" s="50">
        <v>24448921.80633061</v>
      </c>
      <c r="K11" s="50">
        <v>934813.82564402907</v>
      </c>
      <c r="L11" s="50">
        <v>61007.252950212154</v>
      </c>
      <c r="M11" s="50">
        <v>186139.83651655164</v>
      </c>
      <c r="N11" s="50">
        <v>687666.73617726483</v>
      </c>
    </row>
    <row r="12" spans="1:25" s="40" customFormat="1" ht="18.75" hidden="1" customHeight="1">
      <c r="A12" s="1247" t="s">
        <v>1218</v>
      </c>
      <c r="B12" s="1247"/>
      <c r="C12" s="1247"/>
      <c r="D12" s="32"/>
      <c r="E12" s="50">
        <v>39498517.644465148</v>
      </c>
      <c r="F12" s="50">
        <v>38362500.140195437</v>
      </c>
      <c r="G12" s="50">
        <v>69327874.35485062</v>
      </c>
      <c r="H12" s="50">
        <v>519730.47177366278</v>
      </c>
      <c r="I12" s="50">
        <v>654807.89479992352</v>
      </c>
      <c r="J12" s="50">
        <v>32139912.581228737</v>
      </c>
      <c r="K12" s="50">
        <v>1136017.5042696854</v>
      </c>
      <c r="L12" s="50">
        <v>102855.99369780894</v>
      </c>
      <c r="M12" s="50">
        <v>148873.37036470359</v>
      </c>
      <c r="N12" s="50">
        <v>884288.14020717284</v>
      </c>
    </row>
    <row r="13" spans="1:25" s="40" customFormat="1" ht="18.75" hidden="1" customHeight="1">
      <c r="A13" s="1228" t="s">
        <v>1219</v>
      </c>
      <c r="B13" s="1228"/>
      <c r="C13" s="1228"/>
      <c r="D13" s="32"/>
      <c r="E13" s="50">
        <f>P13/12.737</f>
        <v>43826792.517200515</v>
      </c>
      <c r="F13" s="50">
        <f t="shared" ref="F13:N13" si="0">Q13/12.737</f>
        <v>42707391.650127418</v>
      </c>
      <c r="G13" s="50">
        <f t="shared" si="0"/>
        <v>74454591.507290483</v>
      </c>
      <c r="H13" s="50">
        <f t="shared" si="0"/>
        <v>603122.52150919731</v>
      </c>
      <c r="I13" s="50">
        <f t="shared" si="0"/>
        <v>638195.25280812557</v>
      </c>
      <c r="J13" s="50">
        <f t="shared" si="0"/>
        <v>32988517.63148037</v>
      </c>
      <c r="K13" s="50">
        <f t="shared" si="0"/>
        <v>1119400.8670730924</v>
      </c>
      <c r="L13" s="50">
        <f t="shared" si="0"/>
        <v>90328.077827797184</v>
      </c>
      <c r="M13" s="50">
        <f t="shared" si="0"/>
        <v>124560.87662092927</v>
      </c>
      <c r="N13" s="50">
        <f t="shared" si="0"/>
        <v>904511.91262436588</v>
      </c>
      <c r="P13" s="40">
        <v>558221856.29158294</v>
      </c>
      <c r="Q13" s="40">
        <v>543964047.44767296</v>
      </c>
      <c r="R13" s="40">
        <v>948328132.02835882</v>
      </c>
      <c r="S13" s="40">
        <v>7681971.5564626465</v>
      </c>
      <c r="T13" s="40">
        <v>8128692.9350170959</v>
      </c>
      <c r="U13" s="40">
        <v>420174749.07216549</v>
      </c>
      <c r="V13" s="40">
        <v>14257808.843909979</v>
      </c>
      <c r="W13" s="40">
        <v>1150508.7272926527</v>
      </c>
      <c r="X13" s="40">
        <v>1586531.885520776</v>
      </c>
      <c r="Y13" s="40">
        <v>11520768.231096549</v>
      </c>
    </row>
    <row r="14" spans="1:25" s="40" customFormat="1" ht="18.75" hidden="1" customHeight="1">
      <c r="A14" s="1247" t="s">
        <v>1220</v>
      </c>
      <c r="B14" s="1247"/>
      <c r="C14" s="1247"/>
      <c r="D14" s="3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25" s="40" customFormat="1" ht="18.75" hidden="1" customHeight="1">
      <c r="A15" s="1247" t="s">
        <v>1221</v>
      </c>
      <c r="B15" s="1247"/>
      <c r="C15" s="1247"/>
      <c r="D15" s="32"/>
      <c r="E15" s="60">
        <f>('21'!E15/'1'!$E$16)*1000</f>
        <v>41438903.097240709</v>
      </c>
      <c r="F15" s="59">
        <f>('21'!F15/'1'!$E$16)*1000</f>
        <v>40508795.050827384</v>
      </c>
      <c r="G15" s="59">
        <f>('21'!G15/'1'!$E$16)*1000</f>
        <v>70608156.593412459</v>
      </c>
      <c r="H15" s="59">
        <f>('21'!H15/'1'!$E$16)*1000</f>
        <v>897135.63388862985</v>
      </c>
      <c r="I15" s="59">
        <f>('21'!I15/'1'!$E$16)*1000</f>
        <v>817818.93199254863</v>
      </c>
      <c r="J15" s="59">
        <f>('21'!J15/'1'!$E$16)*1000</f>
        <v>31814316.10846616</v>
      </c>
      <c r="K15" s="59">
        <f>('21'!K15/'1'!$E$16)*1000</f>
        <v>930108.04641337227</v>
      </c>
      <c r="L15" s="59">
        <f>('21'!L15/'1'!$E$16)*1000</f>
        <v>78975.728612209452</v>
      </c>
      <c r="M15" s="59">
        <f>('21'!M15/'1'!$E$16)*1000</f>
        <v>129939.06762689176</v>
      </c>
      <c r="N15" s="59">
        <f>('21'!N15/'1'!$E$16)*1000</f>
        <v>721193.25017427385</v>
      </c>
    </row>
    <row r="16" spans="1:25" s="40" customFormat="1" ht="16.5" hidden="1" customHeight="1">
      <c r="A16" s="1247" t="s">
        <v>1210</v>
      </c>
      <c r="B16" s="1247"/>
      <c r="C16" s="1247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14" s="40" customFormat="1" ht="18.75" hidden="1" customHeight="1">
      <c r="A17" s="1247" t="s">
        <v>1157</v>
      </c>
      <c r="B17" s="1247"/>
      <c r="C17" s="1247"/>
      <c r="D17" s="32"/>
      <c r="E17" s="283">
        <v>40964835.446321748</v>
      </c>
      <c r="F17" s="283">
        <v>40029852.161319748</v>
      </c>
      <c r="G17" s="283">
        <v>65919247.596054628</v>
      </c>
      <c r="H17" s="283">
        <v>448536.17019597779</v>
      </c>
      <c r="I17" s="283">
        <v>1122119.6564317695</v>
      </c>
      <c r="J17" s="283">
        <v>27460051.261362851</v>
      </c>
      <c r="K17" s="283">
        <v>934983.28500213171</v>
      </c>
      <c r="L17" s="283">
        <v>90210.527869670492</v>
      </c>
      <c r="M17" s="283">
        <v>77043.061375499645</v>
      </c>
      <c r="N17" s="283">
        <v>767729.69575696322</v>
      </c>
    </row>
    <row r="18" spans="1:14" s="40" customFormat="1" ht="18.75" hidden="1" customHeight="1">
      <c r="A18" s="1247" t="s">
        <v>1158</v>
      </c>
      <c r="B18" s="1247"/>
      <c r="C18" s="1247"/>
      <c r="D18" s="32"/>
      <c r="E18" s="283">
        <f>'[1]21'!E18/'[1]1'!$E$19*1000</f>
        <v>43382558.55981715</v>
      </c>
      <c r="F18" s="283">
        <f>'[1]21'!F18/'[1]1'!$E$19*1000</f>
        <v>42313506.035672188</v>
      </c>
      <c r="G18" s="283">
        <f>'[1]21'!G18/'[1]1'!$E$19*1000</f>
        <v>69319831.213183433</v>
      </c>
      <c r="H18" s="283">
        <f>'[1]21'!H18/'[1]1'!$E$19*1000</f>
        <v>612537.07088333368</v>
      </c>
      <c r="I18" s="283">
        <f>'[1]21'!I18/'[1]1'!$E$19*1000</f>
        <v>827645.68785208429</v>
      </c>
      <c r="J18" s="283">
        <f>'[1]21'!J18/'[1]1'!$E$19*1000</f>
        <v>28446507.936246682</v>
      </c>
      <c r="K18" s="283">
        <f>'[1]21'!K18/'[1]1'!$E$19*1000</f>
        <v>1069052.5241449228</v>
      </c>
      <c r="L18" s="283">
        <f>'[1]21'!L18/'[1]1'!$E$19*1000</f>
        <v>78019.972878797911</v>
      </c>
      <c r="M18" s="283">
        <f>'[1]21'!M18/'[1]1'!$E$19*1000</f>
        <v>87987.335787196484</v>
      </c>
      <c r="N18" s="283">
        <f>'[1]21'!N18/'[1]1'!$E$19*1000</f>
        <v>903045.21547892829</v>
      </c>
    </row>
    <row r="19" spans="1:14" ht="18.75" hidden="1" customHeight="1">
      <c r="A19" s="1247" t="s">
        <v>1235</v>
      </c>
      <c r="B19" s="1247"/>
      <c r="C19" s="1247"/>
      <c r="D19" s="304"/>
      <c r="E19" s="283">
        <v>39096934.490936048</v>
      </c>
      <c r="F19" s="283">
        <v>38228265.658148304</v>
      </c>
      <c r="G19" s="283">
        <v>66260238.123602018</v>
      </c>
      <c r="H19" s="283">
        <v>326546.77680169232</v>
      </c>
      <c r="I19" s="283">
        <v>777166.45582599915</v>
      </c>
      <c r="J19" s="283">
        <v>29135685.698081363</v>
      </c>
      <c r="K19" s="283">
        <v>868668.83278770209</v>
      </c>
      <c r="L19" s="283">
        <v>77330.224084241898</v>
      </c>
      <c r="M19" s="283">
        <v>81063.815260754927</v>
      </c>
      <c r="N19" s="283">
        <v>710274.7934427039</v>
      </c>
    </row>
    <row r="20" spans="1:14" ht="18.75" hidden="1" customHeight="1">
      <c r="A20" s="1247" t="s">
        <v>1160</v>
      </c>
      <c r="B20" s="1247"/>
      <c r="C20" s="1247"/>
      <c r="D20" s="304"/>
      <c r="E20" s="283">
        <v>37552211.996995367</v>
      </c>
      <c r="F20" s="283">
        <v>36592047.034871571</v>
      </c>
      <c r="G20" s="283">
        <v>65720360.405909821</v>
      </c>
      <c r="H20" s="283">
        <v>518703.31944806885</v>
      </c>
      <c r="I20" s="283">
        <v>604116.02046766458</v>
      </c>
      <c r="J20" s="283">
        <v>30251132.710953962</v>
      </c>
      <c r="K20" s="283">
        <v>960164.96212380577</v>
      </c>
      <c r="L20" s="283">
        <v>79365.495135278732</v>
      </c>
      <c r="M20" s="283">
        <v>90171.153478515465</v>
      </c>
      <c r="N20" s="283">
        <v>790628.31351001363</v>
      </c>
    </row>
    <row r="21" spans="1:14" ht="18.75" customHeight="1">
      <c r="A21" s="1247" t="s">
        <v>1161</v>
      </c>
      <c r="B21" s="1247"/>
      <c r="C21" s="1247"/>
      <c r="D21" s="32"/>
      <c r="E21" s="283">
        <v>39670326.330035061</v>
      </c>
      <c r="F21" s="283">
        <v>38835906.446937293</v>
      </c>
      <c r="G21" s="283">
        <v>67873117.140379712</v>
      </c>
      <c r="H21" s="283">
        <v>679506.78004701179</v>
      </c>
      <c r="I21" s="283">
        <v>953297.77096545475</v>
      </c>
      <c r="J21" s="283">
        <v>30670015.244454861</v>
      </c>
      <c r="K21" s="283">
        <v>834419.88309775898</v>
      </c>
      <c r="L21" s="283">
        <v>85420.482741866159</v>
      </c>
      <c r="M21" s="283">
        <v>88324.876693380662</v>
      </c>
      <c r="N21" s="283">
        <v>660674.52366251207</v>
      </c>
    </row>
    <row r="22" spans="1:14" ht="18.75" customHeight="1">
      <c r="A22" s="1247" t="s">
        <v>1162</v>
      </c>
      <c r="B22" s="1247"/>
      <c r="C22" s="1247"/>
      <c r="D22" s="32"/>
      <c r="E22" s="283">
        <v>38278493.919796385</v>
      </c>
      <c r="F22" s="283">
        <v>37319589.298189677</v>
      </c>
      <c r="G22" s="283">
        <v>67982631.940358564</v>
      </c>
      <c r="H22" s="283">
        <v>462124.79648287781</v>
      </c>
      <c r="I22" s="283">
        <v>681441.75683798105</v>
      </c>
      <c r="J22" s="283">
        <v>31806609.195489831</v>
      </c>
      <c r="K22" s="283">
        <v>958904.621606634</v>
      </c>
      <c r="L22" s="283">
        <v>82332.207499315438</v>
      </c>
      <c r="M22" s="283">
        <v>84411.154239781245</v>
      </c>
      <c r="N22" s="283">
        <v>792161.25986754021</v>
      </c>
    </row>
    <row r="23" spans="1:14" ht="18.75" customHeight="1">
      <c r="A23" s="1247" t="s">
        <v>1163</v>
      </c>
      <c r="B23" s="1247"/>
      <c r="C23" s="1247"/>
      <c r="D23" s="32"/>
      <c r="E23" s="283">
        <v>37922584.824932098</v>
      </c>
      <c r="F23" s="283">
        <v>37301662.497467607</v>
      </c>
      <c r="G23" s="283">
        <v>62426165.858571745</v>
      </c>
      <c r="H23" s="283">
        <v>583865.23650946375</v>
      </c>
      <c r="I23" s="283">
        <v>441772.61397827056</v>
      </c>
      <c r="J23" s="283">
        <v>26150141.211591948</v>
      </c>
      <c r="K23" s="283">
        <v>620922.3274644824</v>
      </c>
      <c r="L23" s="283">
        <v>61148.605869448409</v>
      </c>
      <c r="M23" s="283">
        <v>75610.934550964957</v>
      </c>
      <c r="N23" s="283">
        <v>484162.78704406839</v>
      </c>
    </row>
    <row r="24" spans="1:14" ht="18.75" customHeight="1">
      <c r="A24" s="1247" t="s">
        <v>1155</v>
      </c>
      <c r="B24" s="1247"/>
      <c r="C24" s="1247"/>
      <c r="D24" s="32"/>
      <c r="E24" s="283">
        <v>34590952.917161189</v>
      </c>
      <c r="F24" s="283">
        <v>33827326.228730284</v>
      </c>
      <c r="G24" s="283">
        <v>61096346.422041625</v>
      </c>
      <c r="H24" s="283">
        <v>221816.29225732057</v>
      </c>
      <c r="I24" s="283">
        <v>891374.68833408027</v>
      </c>
      <c r="J24" s="283">
        <v>28382211.173902605</v>
      </c>
      <c r="K24" s="283">
        <v>763626.68843099498</v>
      </c>
      <c r="L24" s="283">
        <v>68289.697839853325</v>
      </c>
      <c r="M24" s="283">
        <v>77911.267637750876</v>
      </c>
      <c r="N24" s="283">
        <v>617425.72295339138</v>
      </c>
    </row>
    <row r="25" spans="1:14" ht="18.75" customHeight="1">
      <c r="A25" s="1247" t="s">
        <v>1149</v>
      </c>
      <c r="B25" s="1247"/>
      <c r="C25" s="1247"/>
      <c r="D25" s="32"/>
      <c r="E25" s="283">
        <v>38633573.144521169</v>
      </c>
      <c r="F25" s="283">
        <v>37745203.533728451</v>
      </c>
      <c r="G25" s="283">
        <v>65437317.368981302</v>
      </c>
      <c r="H25" s="283">
        <v>476002.23168083839</v>
      </c>
      <c r="I25" s="283">
        <v>1389053.7988286659</v>
      </c>
      <c r="J25" s="283">
        <v>29557169.865762312</v>
      </c>
      <c r="K25" s="283">
        <v>888369.6107928165</v>
      </c>
      <c r="L25" s="283">
        <v>75253.167469010688</v>
      </c>
      <c r="M25" s="283">
        <v>79165.676635281416</v>
      </c>
      <c r="N25" s="283">
        <v>733950.76668852393</v>
      </c>
    </row>
    <row r="26" spans="1:14" s="552" customFormat="1" ht="18" customHeight="1">
      <c r="A26" s="1247" t="s">
        <v>57</v>
      </c>
      <c r="B26" s="1247"/>
      <c r="C26" s="1247"/>
      <c r="D26" s="32"/>
      <c r="E26" s="178"/>
      <c r="F26" s="178"/>
      <c r="G26" s="178"/>
      <c r="H26" s="178"/>
      <c r="I26" s="178"/>
      <c r="J26" s="178"/>
      <c r="K26" s="178"/>
      <c r="L26" s="178"/>
      <c r="M26" s="178"/>
      <c r="N26" s="178"/>
    </row>
    <row r="27" spans="1:14" ht="18" customHeight="1">
      <c r="A27" s="34"/>
      <c r="B27" s="34" t="s">
        <v>58</v>
      </c>
      <c r="C27" s="34"/>
      <c r="D27" s="543"/>
      <c r="E27" s="784">
        <v>52116083.587718472</v>
      </c>
      <c r="F27" s="784">
        <v>50847504.491977572</v>
      </c>
      <c r="G27" s="784">
        <v>90059508.543658718</v>
      </c>
      <c r="H27" s="784">
        <v>681086.88415451103</v>
      </c>
      <c r="I27" s="784">
        <v>1968052.5453126214</v>
      </c>
      <c r="J27" s="784">
        <v>41861143.481148146</v>
      </c>
      <c r="K27" s="784">
        <v>1268579.0957409111</v>
      </c>
      <c r="L27" s="784">
        <v>107675.85095817808</v>
      </c>
      <c r="M27" s="784">
        <v>112717.50118499051</v>
      </c>
      <c r="N27" s="784">
        <v>1048185.7435977416</v>
      </c>
    </row>
    <row r="28" spans="1:14" ht="18" customHeight="1">
      <c r="A28" s="34"/>
      <c r="B28" s="34" t="s">
        <v>20</v>
      </c>
      <c r="C28" s="34"/>
      <c r="D28" s="543"/>
      <c r="E28" s="784">
        <v>7340616.8837109059</v>
      </c>
      <c r="F28" s="784">
        <v>7334714.8840171108</v>
      </c>
      <c r="G28" s="784">
        <v>8289121.2136240872</v>
      </c>
      <c r="H28" s="785">
        <v>0</v>
      </c>
      <c r="I28" s="784">
        <v>45195.581538852144</v>
      </c>
      <c r="J28" s="784">
        <v>999601.91114582669</v>
      </c>
      <c r="K28" s="784">
        <v>5901.9996937936412</v>
      </c>
      <c r="L28" s="785">
        <v>0</v>
      </c>
      <c r="M28" s="784">
        <v>1291.768617343547</v>
      </c>
      <c r="N28" s="784">
        <v>4610.231076450088</v>
      </c>
    </row>
    <row r="29" spans="1:14" ht="18" customHeight="1">
      <c r="A29" s="1247" t="s">
        <v>21</v>
      </c>
      <c r="B29" s="1247"/>
      <c r="C29" s="1247"/>
      <c r="D29" s="32"/>
      <c r="E29" s="784"/>
      <c r="F29" s="784"/>
      <c r="G29" s="784"/>
      <c r="H29" s="784"/>
      <c r="I29" s="784"/>
      <c r="J29" s="784"/>
      <c r="K29" s="784"/>
      <c r="L29" s="784"/>
      <c r="M29" s="784"/>
      <c r="N29" s="784"/>
    </row>
    <row r="30" spans="1:14" ht="18" customHeight="1">
      <c r="A30" s="34"/>
      <c r="B30" s="661" t="s">
        <v>71</v>
      </c>
      <c r="C30" s="34"/>
      <c r="D30" s="543"/>
      <c r="E30" s="784">
        <v>152701664.35996085</v>
      </c>
      <c r="F30" s="784">
        <v>148062059.77273944</v>
      </c>
      <c r="G30" s="784">
        <v>288288606.36060238</v>
      </c>
      <c r="H30" s="784">
        <v>2445757.9429641212</v>
      </c>
      <c r="I30" s="784">
        <v>4137347.6582447928</v>
      </c>
      <c r="J30" s="784">
        <v>146809652.18907198</v>
      </c>
      <c r="K30" s="784">
        <v>4639604.5872215861</v>
      </c>
      <c r="L30" s="784">
        <v>370300.26803633949</v>
      </c>
      <c r="M30" s="784">
        <v>438161.44187132287</v>
      </c>
      <c r="N30" s="784">
        <v>3831142.8773139245</v>
      </c>
    </row>
    <row r="31" spans="1:14" ht="18" customHeight="1">
      <c r="A31" s="34"/>
      <c r="B31" s="661" t="s">
        <v>72</v>
      </c>
      <c r="C31" s="34"/>
      <c r="D31" s="543"/>
      <c r="E31" s="784">
        <v>39495395.161079153</v>
      </c>
      <c r="F31" s="784">
        <v>39277952.299157433</v>
      </c>
      <c r="G31" s="784">
        <v>67619766.883019388</v>
      </c>
      <c r="H31" s="785">
        <v>717159.52109560906</v>
      </c>
      <c r="I31" s="784">
        <v>184027.36932752712</v>
      </c>
      <c r="J31" s="784">
        <v>29243001.474285081</v>
      </c>
      <c r="K31" s="784">
        <v>217442.86192169445</v>
      </c>
      <c r="L31" s="784">
        <v>119323.33651321317</v>
      </c>
      <c r="M31" s="784">
        <v>22013.625269614298</v>
      </c>
      <c r="N31" s="784">
        <v>76105.900138867029</v>
      </c>
    </row>
    <row r="32" spans="1:14" ht="18" customHeight="1">
      <c r="A32" s="34"/>
      <c r="B32" s="661" t="s">
        <v>73</v>
      </c>
      <c r="C32" s="34"/>
      <c r="D32" s="543"/>
      <c r="E32" s="784">
        <v>16266632.521843582</v>
      </c>
      <c r="F32" s="784">
        <v>16173330.394787671</v>
      </c>
      <c r="G32" s="784">
        <v>23178012.984463342</v>
      </c>
      <c r="H32" s="785">
        <v>45465.857717872386</v>
      </c>
      <c r="I32" s="784">
        <v>901946.09588946763</v>
      </c>
      <c r="J32" s="784">
        <v>7952094.5432829857</v>
      </c>
      <c r="K32" s="784">
        <v>93302.127055896897</v>
      </c>
      <c r="L32" s="784">
        <v>13658.917645292122</v>
      </c>
      <c r="M32" s="784">
        <v>8493.9084603603023</v>
      </c>
      <c r="N32" s="784">
        <v>71149.300950244462</v>
      </c>
    </row>
    <row r="33" spans="1:17" ht="18" customHeight="1">
      <c r="A33" s="34"/>
      <c r="B33" s="661" t="s">
        <v>318</v>
      </c>
      <c r="C33" s="34"/>
      <c r="D33" s="543"/>
      <c r="E33" s="784">
        <v>6829351.7024045615</v>
      </c>
      <c r="F33" s="784">
        <v>6822575.8894708632</v>
      </c>
      <c r="G33" s="784">
        <v>8019067.0040849475</v>
      </c>
      <c r="H33" s="785">
        <v>0</v>
      </c>
      <c r="I33" s="784">
        <v>37460.299927038133</v>
      </c>
      <c r="J33" s="784">
        <v>1233951.4145411169</v>
      </c>
      <c r="K33" s="784">
        <v>6775.8129336971788</v>
      </c>
      <c r="L33" s="785">
        <v>982.75929654140248</v>
      </c>
      <c r="M33" s="784">
        <v>1523.0170413756948</v>
      </c>
      <c r="N33" s="784">
        <v>4270.0365957800814</v>
      </c>
    </row>
    <row r="34" spans="1:17" ht="13.5" customHeight="1">
      <c r="A34" s="34"/>
      <c r="B34" s="661" t="s">
        <v>317</v>
      </c>
      <c r="C34" s="34"/>
      <c r="D34" s="543"/>
      <c r="E34" s="784">
        <v>132724855.53221957</v>
      </c>
      <c r="F34" s="784">
        <v>128462367.54653938</v>
      </c>
      <c r="G34" s="784">
        <v>162210842.32219571</v>
      </c>
      <c r="H34" s="785">
        <v>1106703.832935561</v>
      </c>
      <c r="I34" s="784">
        <v>14259443.124105012</v>
      </c>
      <c r="J34" s="784">
        <v>49114621.732696898</v>
      </c>
      <c r="K34" s="784">
        <v>4262487.9856801908</v>
      </c>
      <c r="L34" s="784">
        <v>151694.47494033413</v>
      </c>
      <c r="M34" s="784">
        <v>215876.93556085919</v>
      </c>
      <c r="N34" s="784">
        <v>3894916.5751789976</v>
      </c>
    </row>
    <row r="35" spans="1:17" ht="18" customHeight="1">
      <c r="A35" s="1247" t="s">
        <v>22</v>
      </c>
      <c r="B35" s="1247"/>
      <c r="C35" s="1247"/>
      <c r="D35" s="32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Q35" s="786"/>
    </row>
    <row r="36" spans="1:17" ht="18" customHeight="1">
      <c r="A36" s="1049" t="s">
        <v>59</v>
      </c>
      <c r="B36" s="1049"/>
      <c r="C36" s="35"/>
      <c r="D36" s="32"/>
      <c r="E36" s="784">
        <v>39228600.253108248</v>
      </c>
      <c r="F36" s="784">
        <v>38319174.439677678</v>
      </c>
      <c r="G36" s="784">
        <v>66643592.043256454</v>
      </c>
      <c r="H36" s="784">
        <v>487749.54095675464</v>
      </c>
      <c r="I36" s="784">
        <v>1423334.4040226932</v>
      </c>
      <c r="J36" s="784">
        <v>30235501.548558194</v>
      </c>
      <c r="K36" s="784">
        <v>909425.81343066518</v>
      </c>
      <c r="L36" s="784">
        <v>76915.787983939968</v>
      </c>
      <c r="M36" s="784">
        <v>80600.507606446758</v>
      </c>
      <c r="N36" s="784">
        <v>751909.51784027787</v>
      </c>
    </row>
    <row r="37" spans="1:17" ht="18" customHeight="1">
      <c r="A37" s="7"/>
      <c r="B37" s="661" t="s">
        <v>23</v>
      </c>
      <c r="C37" s="36"/>
      <c r="D37" s="32"/>
      <c r="E37" s="784">
        <v>61037734.747403271</v>
      </c>
      <c r="F37" s="784">
        <v>59504411.730806433</v>
      </c>
      <c r="G37" s="784">
        <v>112186834.5659931</v>
      </c>
      <c r="H37" s="784">
        <v>950288.91230953555</v>
      </c>
      <c r="I37" s="784">
        <v>3075393.6990610799</v>
      </c>
      <c r="J37" s="784">
        <v>56708105.446557365</v>
      </c>
      <c r="K37" s="784">
        <v>1533323.0165967839</v>
      </c>
      <c r="L37" s="784">
        <v>177576.96200291367</v>
      </c>
      <c r="M37" s="784">
        <v>176221.84352354403</v>
      </c>
      <c r="N37" s="784">
        <v>1179524.2110703266</v>
      </c>
    </row>
    <row r="38" spans="1:17" ht="18" customHeight="1">
      <c r="A38" s="121"/>
      <c r="B38" s="121" t="s">
        <v>1150</v>
      </c>
      <c r="C38" s="542"/>
      <c r="D38" s="543"/>
      <c r="E38" s="784">
        <v>43710573.869410001</v>
      </c>
      <c r="F38" s="784">
        <v>43209519.629575685</v>
      </c>
      <c r="G38" s="784">
        <v>75206357.421597317</v>
      </c>
      <c r="H38" s="784">
        <v>414206.64571635966</v>
      </c>
      <c r="I38" s="784">
        <v>1257474.2166694228</v>
      </c>
      <c r="J38" s="784">
        <v>33668518.654407479</v>
      </c>
      <c r="K38" s="784">
        <v>501054.2398343223</v>
      </c>
      <c r="L38" s="784">
        <v>58973.997514773349</v>
      </c>
      <c r="M38" s="784">
        <v>102861.84480769612</v>
      </c>
      <c r="N38" s="784">
        <v>339218.39751185261</v>
      </c>
    </row>
    <row r="39" spans="1:17" ht="18" customHeight="1">
      <c r="A39" s="121"/>
      <c r="B39" s="121" t="s">
        <v>1151</v>
      </c>
      <c r="C39" s="542"/>
      <c r="D39" s="543"/>
      <c r="E39" s="784">
        <v>148593440.98076329</v>
      </c>
      <c r="F39" s="784">
        <v>143293513.03172758</v>
      </c>
      <c r="G39" s="784">
        <v>301833276.67225277</v>
      </c>
      <c r="H39" s="784">
        <v>1505125.5696089556</v>
      </c>
      <c r="I39" s="784">
        <v>11917361.953230955</v>
      </c>
      <c r="J39" s="784">
        <v>171962251.16336501</v>
      </c>
      <c r="K39" s="784">
        <v>5299927.9490357339</v>
      </c>
      <c r="L39" s="784">
        <v>739669.87197447184</v>
      </c>
      <c r="M39" s="784">
        <v>612553.11248559423</v>
      </c>
      <c r="N39" s="784">
        <v>3947704.9645756665</v>
      </c>
    </row>
    <row r="40" spans="1:17" ht="18" customHeight="1">
      <c r="A40" s="121"/>
      <c r="B40" s="121" t="s">
        <v>1152</v>
      </c>
      <c r="C40" s="542"/>
      <c r="D40" s="543"/>
      <c r="E40" s="784">
        <v>37293778.365028173</v>
      </c>
      <c r="F40" s="784">
        <v>36719600.277218111</v>
      </c>
      <c r="G40" s="784">
        <v>62205221.468403675</v>
      </c>
      <c r="H40" s="784">
        <v>441244.04837045586</v>
      </c>
      <c r="I40" s="784">
        <v>849295.14398261567</v>
      </c>
      <c r="J40" s="784">
        <v>26776160.383538637</v>
      </c>
      <c r="K40" s="784">
        <v>574178.08781007968</v>
      </c>
      <c r="L40" s="784">
        <v>20720.811791825981</v>
      </c>
      <c r="M40" s="784">
        <v>48610.285919137372</v>
      </c>
      <c r="N40" s="784">
        <v>504846.99009911617</v>
      </c>
    </row>
    <row r="41" spans="1:17" ht="18" customHeight="1">
      <c r="A41" s="121"/>
      <c r="B41" s="121" t="s">
        <v>1153</v>
      </c>
      <c r="C41" s="542"/>
      <c r="D41" s="543"/>
      <c r="E41" s="784">
        <v>32645250.867090322</v>
      </c>
      <c r="F41" s="784">
        <v>32044170.693430141</v>
      </c>
      <c r="G41" s="784">
        <v>48568724.943157449</v>
      </c>
      <c r="H41" s="784">
        <v>1650535.1405116136</v>
      </c>
      <c r="I41" s="784">
        <v>120109.70195450497</v>
      </c>
      <c r="J41" s="784">
        <v>18295199.092193443</v>
      </c>
      <c r="K41" s="784">
        <v>601080.17366020591</v>
      </c>
      <c r="L41" s="784">
        <v>8741.1110249335961</v>
      </c>
      <c r="M41" s="784">
        <v>28086.275209890053</v>
      </c>
      <c r="N41" s="784">
        <v>564252.78742538253</v>
      </c>
    </row>
    <row r="42" spans="1:17" ht="18" customHeight="1">
      <c r="A42" s="121"/>
      <c r="B42" s="661" t="s">
        <v>25</v>
      </c>
      <c r="C42" s="542"/>
      <c r="D42" s="543"/>
      <c r="E42" s="784">
        <v>28083908.270844452</v>
      </c>
      <c r="F42" s="784">
        <v>27372085.268467437</v>
      </c>
      <c r="G42" s="784">
        <v>44400404.570311055</v>
      </c>
      <c r="H42" s="784">
        <v>446206.78286241548</v>
      </c>
      <c r="I42" s="784">
        <v>144271.67678317902</v>
      </c>
      <c r="J42" s="784">
        <v>17618797.76148919</v>
      </c>
      <c r="K42" s="784">
        <v>711823.0023769933</v>
      </c>
      <c r="L42" s="784">
        <v>47198.616371481359</v>
      </c>
      <c r="M42" s="784">
        <v>34633.094189768781</v>
      </c>
      <c r="N42" s="784">
        <v>629991.29181574378</v>
      </c>
    </row>
    <row r="43" spans="1:17" ht="18" customHeight="1">
      <c r="A43" s="121"/>
      <c r="B43" s="121" t="s">
        <v>1136</v>
      </c>
      <c r="C43" s="542"/>
      <c r="D43" s="543"/>
      <c r="E43" s="784">
        <v>40477794.810349792</v>
      </c>
      <c r="F43" s="784">
        <v>39050333.955744594</v>
      </c>
      <c r="G43" s="784">
        <v>65630073.755789749</v>
      </c>
      <c r="H43" s="784">
        <v>910377.45917870908</v>
      </c>
      <c r="I43" s="784">
        <v>149513.81412043032</v>
      </c>
      <c r="J43" s="784">
        <v>27639631.073344287</v>
      </c>
      <c r="K43" s="784">
        <v>1427460.8546051818</v>
      </c>
      <c r="L43" s="784">
        <v>88570.360654864664</v>
      </c>
      <c r="M43" s="784">
        <v>65035.419006894001</v>
      </c>
      <c r="N43" s="784">
        <v>1273855.0749434251</v>
      </c>
    </row>
    <row r="44" spans="1:17" ht="18" customHeight="1">
      <c r="A44" s="121"/>
      <c r="B44" s="121" t="s">
        <v>1137</v>
      </c>
      <c r="C44" s="542"/>
      <c r="D44" s="543"/>
      <c r="E44" s="784">
        <v>16461382.205583883</v>
      </c>
      <c r="F44" s="784">
        <v>16420657.777838593</v>
      </c>
      <c r="G44" s="784">
        <v>24492010.001860108</v>
      </c>
      <c r="H44" s="785">
        <v>10924.777736763117</v>
      </c>
      <c r="I44" s="784">
        <v>139355.79526000362</v>
      </c>
      <c r="J44" s="784">
        <v>8221632.7970182896</v>
      </c>
      <c r="K44" s="784">
        <v>40724.427745283123</v>
      </c>
      <c r="L44" s="784">
        <v>8401.7325395831922</v>
      </c>
      <c r="M44" s="784">
        <v>6122.9241551109153</v>
      </c>
      <c r="N44" s="784">
        <v>26199.771050589032</v>
      </c>
    </row>
    <row r="45" spans="1:17" ht="18" customHeight="1">
      <c r="A45" s="121"/>
      <c r="B45" s="661" t="s">
        <v>26</v>
      </c>
      <c r="C45" s="542"/>
      <c r="D45" s="543"/>
      <c r="E45" s="784">
        <v>30645199.162418459</v>
      </c>
      <c r="F45" s="784">
        <v>30062254.817377519</v>
      </c>
      <c r="G45" s="784">
        <v>47965123.105584316</v>
      </c>
      <c r="H45" s="785">
        <v>127823.24465248552</v>
      </c>
      <c r="I45" s="784">
        <v>1142275.6759811675</v>
      </c>
      <c r="J45" s="784">
        <v>19172967.208840463</v>
      </c>
      <c r="K45" s="784">
        <v>582944.34504092648</v>
      </c>
      <c r="L45" s="784">
        <v>13720.024564277037</v>
      </c>
      <c r="M45" s="784">
        <v>37910.593396912533</v>
      </c>
      <c r="N45" s="784">
        <v>531313.72707973828</v>
      </c>
    </row>
    <row r="46" spans="1:17" ht="18" customHeight="1">
      <c r="A46" s="121"/>
      <c r="B46" s="121" t="s">
        <v>1138</v>
      </c>
      <c r="C46" s="35"/>
      <c r="D46" s="32"/>
      <c r="E46" s="784">
        <v>28362068.659738276</v>
      </c>
      <c r="F46" s="784">
        <v>28145413.896907378</v>
      </c>
      <c r="G46" s="784">
        <v>42292855.613264814</v>
      </c>
      <c r="H46" s="785">
        <v>14540.66519222983</v>
      </c>
      <c r="I46" s="784">
        <v>203924.47194977416</v>
      </c>
      <c r="J46" s="784">
        <v>14365906.853499418</v>
      </c>
      <c r="K46" s="784">
        <v>216654.76283088565</v>
      </c>
      <c r="L46" s="784">
        <v>11346.596322838657</v>
      </c>
      <c r="M46" s="784">
        <v>23426.463347635916</v>
      </c>
      <c r="N46" s="784">
        <v>181881.70316041118</v>
      </c>
    </row>
    <row r="47" spans="1:17" ht="18" customHeight="1">
      <c r="A47" s="121"/>
      <c r="B47" s="121" t="s">
        <v>1139</v>
      </c>
      <c r="C47" s="35"/>
      <c r="D47" s="32"/>
      <c r="E47" s="784">
        <v>42455581.61441496</v>
      </c>
      <c r="F47" s="784">
        <v>41212924.777983017</v>
      </c>
      <c r="G47" s="784">
        <v>70966735.42432791</v>
      </c>
      <c r="H47" s="785">
        <v>200877.94655210877</v>
      </c>
      <c r="I47" s="784">
        <v>1808010.7691158706</v>
      </c>
      <c r="J47" s="784">
        <v>31762699.362012845</v>
      </c>
      <c r="K47" s="784">
        <v>1242656.836431958</v>
      </c>
      <c r="L47" s="784">
        <v>21201.016406579278</v>
      </c>
      <c r="M47" s="784">
        <v>57548.131309710654</v>
      </c>
      <c r="N47" s="784">
        <v>1163907.6887156689</v>
      </c>
    </row>
    <row r="48" spans="1:17" ht="18" customHeight="1">
      <c r="A48" s="121"/>
      <c r="B48" s="121" t="s">
        <v>1140</v>
      </c>
      <c r="C48" s="35"/>
      <c r="D48" s="32"/>
      <c r="E48" s="784">
        <v>18687174.866285186</v>
      </c>
      <c r="F48" s="784">
        <v>18568442.854757555</v>
      </c>
      <c r="G48" s="784">
        <v>25721937.498403117</v>
      </c>
      <c r="H48" s="785">
        <v>138475.12035241391</v>
      </c>
      <c r="I48" s="784">
        <v>1159150.3602817785</v>
      </c>
      <c r="J48" s="784">
        <v>8451120.1242797449</v>
      </c>
      <c r="K48" s="784">
        <v>118732.01152761668</v>
      </c>
      <c r="L48" s="784">
        <v>6936.7853937860118</v>
      </c>
      <c r="M48" s="784">
        <v>27148.256651001102</v>
      </c>
      <c r="N48" s="784">
        <v>84646.969482829649</v>
      </c>
    </row>
    <row r="49" spans="1:14" ht="18" customHeight="1">
      <c r="A49" s="121"/>
      <c r="B49" s="661" t="s">
        <v>28</v>
      </c>
      <c r="C49" s="35"/>
      <c r="D49" s="32"/>
      <c r="E49" s="784">
        <v>18831316.778823104</v>
      </c>
      <c r="F49" s="784">
        <v>18732249.919496138</v>
      </c>
      <c r="G49" s="784">
        <v>22551168.327084497</v>
      </c>
      <c r="H49" s="785">
        <v>0</v>
      </c>
      <c r="I49" s="784">
        <v>181956.18879061079</v>
      </c>
      <c r="J49" s="784">
        <v>4000874.5963789676</v>
      </c>
      <c r="K49" s="784">
        <v>99066.859326970065</v>
      </c>
      <c r="L49" s="784">
        <v>863.8480761562746</v>
      </c>
      <c r="M49" s="784">
        <v>5962.5242707352918</v>
      </c>
      <c r="N49" s="784">
        <v>92240.486980078509</v>
      </c>
    </row>
    <row r="50" spans="1:14" ht="18" customHeight="1">
      <c r="A50" s="1049" t="s">
        <v>29</v>
      </c>
      <c r="B50" s="1049"/>
      <c r="C50" s="35"/>
      <c r="D50" s="32"/>
      <c r="E50" s="784">
        <v>14523010.891876597</v>
      </c>
      <c r="F50" s="784">
        <v>14487840.87010695</v>
      </c>
      <c r="G50" s="784">
        <v>16558938.202423174</v>
      </c>
      <c r="H50" s="785">
        <v>0</v>
      </c>
      <c r="I50" s="785">
        <v>0</v>
      </c>
      <c r="J50" s="784">
        <v>2071097.3323162254</v>
      </c>
      <c r="K50" s="784">
        <v>35170.021769644874</v>
      </c>
      <c r="L50" s="784">
        <v>7883.6058990956508</v>
      </c>
      <c r="M50" s="784">
        <v>21026.171807592971</v>
      </c>
      <c r="N50" s="784">
        <v>6260.2440629562407</v>
      </c>
    </row>
    <row r="51" spans="1:14" ht="18" customHeight="1">
      <c r="A51" s="1045" t="s">
        <v>152</v>
      </c>
      <c r="B51" s="1045"/>
      <c r="C51" s="1045"/>
      <c r="D51" s="543"/>
      <c r="E51" s="784"/>
      <c r="F51" s="784"/>
      <c r="G51" s="784"/>
      <c r="H51" s="784"/>
      <c r="I51" s="784"/>
      <c r="J51" s="784"/>
      <c r="K51" s="784"/>
      <c r="L51" s="784"/>
      <c r="M51" s="784"/>
      <c r="N51" s="784"/>
    </row>
    <row r="52" spans="1:14" ht="18" customHeight="1">
      <c r="A52" s="1049" t="s">
        <v>30</v>
      </c>
      <c r="B52" s="1049" t="s">
        <v>30</v>
      </c>
      <c r="C52" s="647"/>
      <c r="D52" s="543"/>
      <c r="E52" s="784">
        <v>57391087.777303196</v>
      </c>
      <c r="F52" s="784">
        <v>56589408.275854461</v>
      </c>
      <c r="G52" s="784">
        <v>94853828.133667201</v>
      </c>
      <c r="H52" s="784">
        <v>207918.96864386174</v>
      </c>
      <c r="I52" s="784">
        <v>2268706.7315405635</v>
      </c>
      <c r="J52" s="784">
        <v>40741045.557997189</v>
      </c>
      <c r="K52" s="784">
        <v>801679.50144877168</v>
      </c>
      <c r="L52" s="784">
        <v>68235.584086807648</v>
      </c>
      <c r="M52" s="784">
        <v>116253.52116850951</v>
      </c>
      <c r="N52" s="784">
        <v>617190.39619345439</v>
      </c>
    </row>
    <row r="53" spans="1:14" ht="18" customHeight="1">
      <c r="A53" s="661"/>
      <c r="B53" s="661" t="s">
        <v>31</v>
      </c>
      <c r="C53" s="661"/>
      <c r="D53" s="543"/>
      <c r="E53" s="784">
        <v>36896192.826472014</v>
      </c>
      <c r="F53" s="784">
        <v>36599099.01052165</v>
      </c>
      <c r="G53" s="784">
        <v>52687481.480038457</v>
      </c>
      <c r="H53" s="784">
        <v>0</v>
      </c>
      <c r="I53" s="784">
        <v>1967457.2444098513</v>
      </c>
      <c r="J53" s="784">
        <v>18055839.713926628</v>
      </c>
      <c r="K53" s="784">
        <v>297093.81595036067</v>
      </c>
      <c r="L53" s="784">
        <v>20264.139491415408</v>
      </c>
      <c r="M53" s="784">
        <v>41523.890384864433</v>
      </c>
      <c r="N53" s="784">
        <v>235305.78607408088</v>
      </c>
    </row>
    <row r="54" spans="1:14" ht="18" customHeight="1">
      <c r="A54" s="661"/>
      <c r="B54" s="1257" t="s">
        <v>32</v>
      </c>
      <c r="C54" s="1257"/>
      <c r="D54" s="543"/>
      <c r="E54" s="784">
        <v>78811346.568024948</v>
      </c>
      <c r="F54" s="784">
        <v>77422489.211788505</v>
      </c>
      <c r="G54" s="784">
        <v>136968146.00501722</v>
      </c>
      <c r="H54" s="785">
        <v>111972.78215564085</v>
      </c>
      <c r="I54" s="784">
        <v>1847799.373212561</v>
      </c>
      <c r="J54" s="784">
        <v>61505428.948596932</v>
      </c>
      <c r="K54" s="784">
        <v>1388857.3562364562</v>
      </c>
      <c r="L54" s="784">
        <v>144767.11384153672</v>
      </c>
      <c r="M54" s="784">
        <v>248479.65844151206</v>
      </c>
      <c r="N54" s="784">
        <v>995610.58395340759</v>
      </c>
    </row>
    <row r="55" spans="1:14" ht="18" customHeight="1">
      <c r="A55" s="661"/>
      <c r="B55" s="1257" t="s">
        <v>33</v>
      </c>
      <c r="C55" s="1257"/>
      <c r="D55" s="543"/>
      <c r="E55" s="784">
        <v>149293841.81327146</v>
      </c>
      <c r="F55" s="784">
        <v>146338675.44861263</v>
      </c>
      <c r="G55" s="784">
        <v>287505113.49441946</v>
      </c>
      <c r="H55" s="784">
        <v>1712016.5068993161</v>
      </c>
      <c r="I55" s="784">
        <v>4962475.902703003</v>
      </c>
      <c r="J55" s="784">
        <v>147840930.4554092</v>
      </c>
      <c r="K55" s="784">
        <v>2955166.3646587227</v>
      </c>
      <c r="L55" s="784">
        <v>235173.27939658461</v>
      </c>
      <c r="M55" s="784">
        <v>352569.8138152741</v>
      </c>
      <c r="N55" s="784">
        <v>2367423.2714468641</v>
      </c>
    </row>
    <row r="56" spans="1:14" ht="18" customHeight="1" thickBot="1">
      <c r="A56" s="1050" t="s">
        <v>34</v>
      </c>
      <c r="B56" s="1050"/>
      <c r="C56" s="662"/>
      <c r="D56" s="606"/>
      <c r="E56" s="623">
        <v>28594454.423240881</v>
      </c>
      <c r="F56" s="623">
        <v>27659687.818139181</v>
      </c>
      <c r="G56" s="623">
        <v>49693448.860069588</v>
      </c>
      <c r="H56" s="623">
        <v>619481.77881193417</v>
      </c>
      <c r="I56" s="623">
        <v>918259.00549375557</v>
      </c>
      <c r="J56" s="623">
        <v>23571501.826236162</v>
      </c>
      <c r="K56" s="623">
        <v>934766.60510168364</v>
      </c>
      <c r="L56" s="623">
        <v>79009.014343697389</v>
      </c>
      <c r="M56" s="623">
        <v>59316.070668041306</v>
      </c>
      <c r="N56" s="623">
        <v>796441.52008994285</v>
      </c>
    </row>
    <row r="57" spans="1:14" s="104" customFormat="1" ht="18" customHeight="1">
      <c r="B57" s="14"/>
      <c r="C57" s="14"/>
      <c r="D57" s="15"/>
      <c r="H57" s="108"/>
    </row>
    <row r="58" spans="1:14" ht="26.1" customHeight="1"/>
    <row r="59" spans="1:14" ht="26.1" customHeight="1"/>
    <row r="60" spans="1:14" ht="26.1" customHeight="1"/>
    <row r="61" spans="1:14" ht="26.1" customHeight="1"/>
    <row r="62" spans="1:14" ht="26.1" customHeight="1"/>
    <row r="63" spans="1:14" ht="26.1" customHeight="1"/>
    <row r="64" spans="1:1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41">
    <mergeCell ref="A25:C25"/>
    <mergeCell ref="A8:C8"/>
    <mergeCell ref="A56:B56"/>
    <mergeCell ref="A35:C35"/>
    <mergeCell ref="A26:C26"/>
    <mergeCell ref="A29:C29"/>
    <mergeCell ref="A36:B36"/>
    <mergeCell ref="A52:B52"/>
    <mergeCell ref="A51:C51"/>
    <mergeCell ref="A50:B50"/>
    <mergeCell ref="B54:C54"/>
    <mergeCell ref="B55:C55"/>
    <mergeCell ref="A9:C9"/>
    <mergeCell ref="A10:C10"/>
    <mergeCell ref="A21:C21"/>
    <mergeCell ref="A13:C13"/>
    <mergeCell ref="A12:C12"/>
    <mergeCell ref="A3:C5"/>
    <mergeCell ref="A7:C7"/>
    <mergeCell ref="A6:C6"/>
    <mergeCell ref="N4:N5"/>
    <mergeCell ref="E3:E5"/>
    <mergeCell ref="I4:I5"/>
    <mergeCell ref="K4:K5"/>
    <mergeCell ref="L4:L5"/>
    <mergeCell ref="M4:M5"/>
    <mergeCell ref="F4:F5"/>
    <mergeCell ref="J4:J5"/>
    <mergeCell ref="G4:G5"/>
    <mergeCell ref="H4:H5"/>
    <mergeCell ref="A11:C11"/>
    <mergeCell ref="A24:C24"/>
    <mergeCell ref="A15:C15"/>
    <mergeCell ref="A14:C14"/>
    <mergeCell ref="A18:C18"/>
    <mergeCell ref="A17:C17"/>
    <mergeCell ref="A20:C20"/>
    <mergeCell ref="A19:C19"/>
    <mergeCell ref="A16:C16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J66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4.5703125" style="758" customWidth="1"/>
    <col min="6" max="6" width="13.140625" style="758" customWidth="1"/>
    <col min="7" max="7" width="18.5703125" style="758" customWidth="1"/>
    <col min="8" max="8" width="19.42578125" style="758" customWidth="1"/>
    <col min="9" max="14" width="15.28515625" style="758" customWidth="1"/>
    <col min="15" max="15" width="9.140625" style="758"/>
    <col min="16" max="17" width="12.85546875" style="758" bestFit="1" customWidth="1"/>
    <col min="18" max="18" width="14.140625" style="758" bestFit="1" customWidth="1"/>
    <col min="19" max="16384" width="9.140625" style="758"/>
  </cols>
  <sheetData>
    <row r="1" spans="1:18" s="129" customFormat="1" ht="35.1" customHeight="1">
      <c r="A1" s="128"/>
      <c r="B1" s="128"/>
      <c r="C1" s="128"/>
      <c r="D1" s="128"/>
      <c r="E1" s="191"/>
      <c r="F1" s="191"/>
      <c r="G1" s="191"/>
      <c r="H1" s="192" t="s">
        <v>559</v>
      </c>
      <c r="I1" s="645" t="s">
        <v>365</v>
      </c>
      <c r="J1" s="191"/>
      <c r="K1" s="191"/>
      <c r="L1" s="191"/>
      <c r="M1" s="191"/>
      <c r="N1" s="193"/>
    </row>
    <row r="2" spans="1:18" ht="12.95" customHeight="1" thickBot="1">
      <c r="A2" s="104"/>
      <c r="B2" s="105"/>
      <c r="C2" s="105"/>
      <c r="D2" s="106"/>
      <c r="E2" s="757"/>
      <c r="F2" s="757"/>
      <c r="G2" s="757"/>
      <c r="H2" s="757"/>
      <c r="I2" s="757"/>
      <c r="J2" s="757"/>
      <c r="K2" s="757"/>
      <c r="L2" s="757"/>
      <c r="M2" s="757"/>
      <c r="N2" s="184" t="s">
        <v>323</v>
      </c>
    </row>
    <row r="3" spans="1:18" ht="15" customHeight="1">
      <c r="A3" s="1060" t="s">
        <v>1</v>
      </c>
      <c r="B3" s="1060"/>
      <c r="C3" s="1060"/>
      <c r="D3" s="641"/>
      <c r="E3" s="1103" t="s">
        <v>68</v>
      </c>
      <c r="F3" s="1200" t="s">
        <v>137</v>
      </c>
      <c r="G3" s="1201"/>
      <c r="H3" s="1201"/>
      <c r="I3" s="1201"/>
      <c r="J3" s="1202"/>
      <c r="K3" s="19" t="s">
        <v>1076</v>
      </c>
      <c r="L3" s="19"/>
      <c r="M3" s="19"/>
      <c r="N3" s="20"/>
    </row>
    <row r="4" spans="1:18" ht="15" customHeight="1">
      <c r="A4" s="1061"/>
      <c r="B4" s="1061"/>
      <c r="C4" s="1061"/>
      <c r="D4" s="642"/>
      <c r="E4" s="1105"/>
      <c r="F4" s="1194" t="s">
        <v>184</v>
      </c>
      <c r="G4" s="1194" t="s">
        <v>254</v>
      </c>
      <c r="H4" s="1194" t="s">
        <v>252</v>
      </c>
      <c r="I4" s="1198" t="s">
        <v>186</v>
      </c>
      <c r="J4" s="1199" t="s">
        <v>1245</v>
      </c>
      <c r="K4" s="1194" t="s">
        <v>184</v>
      </c>
      <c r="L4" s="1194" t="s">
        <v>187</v>
      </c>
      <c r="M4" s="1194" t="s">
        <v>188</v>
      </c>
      <c r="N4" s="1197" t="s">
        <v>1077</v>
      </c>
    </row>
    <row r="5" spans="1:18" ht="48.75" customHeight="1">
      <c r="A5" s="1062"/>
      <c r="B5" s="1062"/>
      <c r="C5" s="1062"/>
      <c r="D5" s="673"/>
      <c r="E5" s="1107"/>
      <c r="F5" s="1157"/>
      <c r="G5" s="1157"/>
      <c r="H5" s="1157"/>
      <c r="I5" s="1107"/>
      <c r="J5" s="1150"/>
      <c r="K5" s="1157"/>
      <c r="L5" s="1157"/>
      <c r="M5" s="1157"/>
      <c r="N5" s="1106"/>
    </row>
    <row r="6" spans="1:18" s="194" customFormat="1" ht="18.75" hidden="1" customHeight="1">
      <c r="A6" s="1066" t="s">
        <v>779</v>
      </c>
      <c r="B6" s="1066"/>
      <c r="C6" s="1066"/>
      <c r="D6" s="2"/>
      <c r="E6" s="136">
        <v>554575873</v>
      </c>
      <c r="F6" s="136">
        <v>540752397</v>
      </c>
      <c r="G6" s="136">
        <v>729981893</v>
      </c>
      <c r="H6" s="136">
        <v>6990556</v>
      </c>
      <c r="I6" s="136">
        <v>4586761</v>
      </c>
      <c r="J6" s="136">
        <v>200806813</v>
      </c>
      <c r="K6" s="136">
        <v>13823476</v>
      </c>
      <c r="L6" s="136">
        <v>1101684</v>
      </c>
      <c r="M6" s="136">
        <v>4505404</v>
      </c>
      <c r="N6" s="136">
        <v>8216388</v>
      </c>
    </row>
    <row r="7" spans="1:18" s="194" customFormat="1" ht="18.75" hidden="1" customHeight="1">
      <c r="A7" s="1045" t="s">
        <v>780</v>
      </c>
      <c r="B7" s="1045"/>
      <c r="C7" s="1045"/>
      <c r="D7" s="2"/>
      <c r="E7" s="139">
        <v>501494769.53363603</v>
      </c>
      <c r="F7" s="139">
        <v>484619936.3037436</v>
      </c>
      <c r="G7" s="139">
        <v>746136357.95677531</v>
      </c>
      <c r="H7" s="139">
        <v>5242922.7555052396</v>
      </c>
      <c r="I7" s="139">
        <v>5053277.5783827025</v>
      </c>
      <c r="J7" s="139">
        <v>271812621.98691934</v>
      </c>
      <c r="K7" s="139">
        <v>16874833.229892705</v>
      </c>
      <c r="L7" s="139">
        <v>778317.23394817708</v>
      </c>
      <c r="M7" s="139">
        <v>7471380.3663401697</v>
      </c>
      <c r="N7" s="139">
        <v>8625135.6296043489</v>
      </c>
    </row>
    <row r="8" spans="1:18" s="194" customFormat="1" ht="18.75" hidden="1" customHeight="1">
      <c r="A8" s="1045" t="s">
        <v>1202</v>
      </c>
      <c r="B8" s="1045"/>
      <c r="C8" s="1045"/>
      <c r="D8" s="2"/>
      <c r="E8" s="139">
        <v>506459891</v>
      </c>
      <c r="F8" s="139">
        <v>493350989</v>
      </c>
      <c r="G8" s="139">
        <v>658415693</v>
      </c>
      <c r="H8" s="139">
        <v>2518499</v>
      </c>
      <c r="I8" s="139">
        <v>3863632</v>
      </c>
      <c r="J8" s="139">
        <v>171446835</v>
      </c>
      <c r="K8" s="139">
        <v>13108902</v>
      </c>
      <c r="L8" s="139">
        <v>482828</v>
      </c>
      <c r="M8" s="139">
        <v>4926538</v>
      </c>
      <c r="N8" s="139">
        <v>7699536</v>
      </c>
    </row>
    <row r="9" spans="1:18" s="194" customFormat="1" ht="18.75" hidden="1" customHeight="1">
      <c r="A9" s="1045" t="s">
        <v>1203</v>
      </c>
      <c r="B9" s="1045"/>
      <c r="C9" s="1045"/>
      <c r="D9" s="2"/>
      <c r="E9" s="139">
        <v>401820999.30479008</v>
      </c>
      <c r="F9" s="139">
        <v>388977009.02661127</v>
      </c>
      <c r="G9" s="139">
        <v>607714365.3273989</v>
      </c>
      <c r="H9" s="139">
        <v>5060478.4175694436</v>
      </c>
      <c r="I9" s="139">
        <v>5751331.0620254446</v>
      </c>
      <c r="J9" s="139">
        <v>229549165.78038287</v>
      </c>
      <c r="K9" s="139">
        <v>12843990.278179696</v>
      </c>
      <c r="L9" s="139">
        <v>753345.44892115809</v>
      </c>
      <c r="M9" s="139">
        <v>3818255.274009746</v>
      </c>
      <c r="N9" s="139">
        <v>8272389.5552487876</v>
      </c>
    </row>
    <row r="10" spans="1:18" s="194" customFormat="1" ht="18.75" hidden="1" customHeight="1">
      <c r="A10" s="1045" t="s">
        <v>1204</v>
      </c>
      <c r="B10" s="1045"/>
      <c r="C10" s="1045"/>
      <c r="D10" s="2"/>
      <c r="E10" s="139">
        <v>444122840.59282225</v>
      </c>
      <c r="F10" s="139">
        <v>425442382.2905829</v>
      </c>
      <c r="G10" s="139">
        <v>691726401.66095531</v>
      </c>
      <c r="H10" s="139">
        <v>5647583.7751952149</v>
      </c>
      <c r="I10" s="139">
        <v>5058348.5164422225</v>
      </c>
      <c r="J10" s="139">
        <v>276989951.66201019</v>
      </c>
      <c r="K10" s="139">
        <v>18680458.302239582</v>
      </c>
      <c r="L10" s="139">
        <v>728477.31160229456</v>
      </c>
      <c r="M10" s="139">
        <v>3620440.7351476639</v>
      </c>
      <c r="N10" s="139">
        <v>14331540.255489614</v>
      </c>
    </row>
    <row r="11" spans="1:18" s="114" customFormat="1" ht="18.75" hidden="1" customHeight="1">
      <c r="A11" s="1045" t="s">
        <v>1205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14">
        <f>SUM(H11:H12,H14)</f>
        <v>12956226.627524024</v>
      </c>
      <c r="Q11" s="114">
        <f>SUM(I11:I12,I14)</f>
        <v>12407005.38776201</v>
      </c>
      <c r="R11" s="114">
        <f>SUM(J11:J12,J14)</f>
        <v>757737531.45430839</v>
      </c>
    </row>
    <row r="12" spans="1:18" s="194" customFormat="1" ht="18.75" hidden="1" customHeight="1">
      <c r="A12" s="1045" t="s">
        <v>1206</v>
      </c>
      <c r="B12" s="1045"/>
      <c r="C12" s="1045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P12" s="194" t="e">
        <f>P11/#REF!</f>
        <v>#REF!</v>
      </c>
      <c r="Q12" s="194" t="e">
        <f>Q11/#REF!</f>
        <v>#REF!</v>
      </c>
      <c r="R12" s="194" t="e">
        <f>R11/#REF!</f>
        <v>#REF!</v>
      </c>
    </row>
    <row r="13" spans="1:18" s="194" customFormat="1" ht="18.75" hidden="1" customHeight="1">
      <c r="A13" s="1228" t="s">
        <v>1219</v>
      </c>
      <c r="B13" s="1228"/>
      <c r="C13" s="1228"/>
      <c r="D13" s="2"/>
      <c r="E13" s="50">
        <v>43826792.517200515</v>
      </c>
      <c r="F13" s="50">
        <v>42707391.650127418</v>
      </c>
      <c r="G13" s="50">
        <v>74454591.507290483</v>
      </c>
      <c r="H13" s="50">
        <v>603122.52150919731</v>
      </c>
      <c r="I13" s="50">
        <v>638195.25280812557</v>
      </c>
      <c r="J13" s="50">
        <v>32988517.63148037</v>
      </c>
      <c r="K13" s="50">
        <v>1119400.8670730924</v>
      </c>
      <c r="L13" s="50">
        <v>90328.077827797184</v>
      </c>
      <c r="M13" s="50">
        <v>124560.87662092927</v>
      </c>
      <c r="N13" s="50">
        <v>904511.91262436588</v>
      </c>
    </row>
    <row r="14" spans="1:18" s="194" customFormat="1" ht="18.75" hidden="1" customHeight="1">
      <c r="A14" s="1247" t="s">
        <v>1220</v>
      </c>
      <c r="B14" s="1247"/>
      <c r="C14" s="1247"/>
      <c r="D14" s="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18" s="194" customFormat="1" ht="18.75" hidden="1" customHeight="1">
      <c r="A15" s="1247" t="s">
        <v>1221</v>
      </c>
      <c r="B15" s="1247"/>
      <c r="C15" s="1247"/>
      <c r="D15" s="2"/>
      <c r="E15" s="139">
        <v>41438903.097240709</v>
      </c>
      <c r="F15" s="139">
        <v>40508795.050827384</v>
      </c>
      <c r="G15" s="139">
        <v>70608156.593412459</v>
      </c>
      <c r="H15" s="139">
        <v>897135.63388862985</v>
      </c>
      <c r="I15" s="139">
        <v>817818.93199254863</v>
      </c>
      <c r="J15" s="139">
        <v>31814316.10846616</v>
      </c>
      <c r="K15" s="139">
        <v>930108.04641337227</v>
      </c>
      <c r="L15" s="139">
        <v>78975.728612209452</v>
      </c>
      <c r="M15" s="139">
        <v>129939.06762689176</v>
      </c>
      <c r="N15" s="139">
        <v>721193.25017427385</v>
      </c>
    </row>
    <row r="16" spans="1:18" s="40" customFormat="1" ht="16.5" hidden="1" customHeight="1">
      <c r="A16" s="1247" t="s">
        <v>1210</v>
      </c>
      <c r="B16" s="1247"/>
      <c r="C16" s="1247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62" s="194" customFormat="1" ht="13.5" hidden="1" customHeight="1">
      <c r="A17" s="1247" t="s">
        <v>1157</v>
      </c>
      <c r="B17" s="1247"/>
      <c r="C17" s="1247"/>
      <c r="D17" s="2"/>
      <c r="E17" s="262">
        <v>40964835.446321748</v>
      </c>
      <c r="F17" s="262">
        <v>40029852.161319748</v>
      </c>
      <c r="G17" s="262">
        <v>65919247.596054628</v>
      </c>
      <c r="H17" s="262">
        <v>448536.17019597779</v>
      </c>
      <c r="I17" s="262">
        <v>1122119.6564317695</v>
      </c>
      <c r="J17" s="262">
        <v>27460051.261362851</v>
      </c>
      <c r="K17" s="262">
        <v>934983.28500213171</v>
      </c>
      <c r="L17" s="262">
        <v>90210.527869670492</v>
      </c>
      <c r="M17" s="262">
        <v>77043.061375499645</v>
      </c>
      <c r="N17" s="262">
        <v>767729.69575696322</v>
      </c>
    </row>
    <row r="18" spans="1:62" s="40" customFormat="1" ht="15" hidden="1" customHeight="1">
      <c r="A18" s="1247" t="s">
        <v>1158</v>
      </c>
      <c r="B18" s="1247"/>
      <c r="C18" s="1247"/>
      <c r="D18" s="32"/>
      <c r="E18" s="283">
        <f>'[1]21'!E18/'[1]1'!$E$19*1000</f>
        <v>43382558.55981715</v>
      </c>
      <c r="F18" s="283">
        <f>'[1]21'!F18/'[1]1'!$E$19*1000</f>
        <v>42313506.035672188</v>
      </c>
      <c r="G18" s="283">
        <f>'[1]21'!G18/'[1]1'!$E$19*1000</f>
        <v>69319831.213183433</v>
      </c>
      <c r="H18" s="283">
        <f>'[1]21'!H18/'[1]1'!$E$19*1000</f>
        <v>612537.07088333368</v>
      </c>
      <c r="I18" s="283">
        <f>'[1]21'!I18/'[1]1'!$E$19*1000</f>
        <v>827645.68785208429</v>
      </c>
      <c r="J18" s="283">
        <f>'[1]21'!J18/'[1]1'!$E$19*1000</f>
        <v>28446507.936246682</v>
      </c>
      <c r="K18" s="283">
        <f>'[1]21'!K18/'[1]1'!$E$19*1000</f>
        <v>1069052.5241449228</v>
      </c>
      <c r="L18" s="283">
        <f>'[1]21'!L18/'[1]1'!$E$19*1000</f>
        <v>78019.972878797911</v>
      </c>
      <c r="M18" s="283">
        <f>'[1]21'!M18/'[1]1'!$E$19*1000</f>
        <v>87987.335787196484</v>
      </c>
      <c r="N18" s="283">
        <f>'[1]21'!N18/'[1]1'!$E$19*1000</f>
        <v>903045.21547892829</v>
      </c>
    </row>
    <row r="19" spans="1:62" s="531" customFormat="1" ht="15" hidden="1" customHeight="1">
      <c r="A19" s="1247" t="s">
        <v>1235</v>
      </c>
      <c r="B19" s="1247"/>
      <c r="C19" s="1247"/>
      <c r="D19" s="304"/>
      <c r="E19" s="283">
        <v>39096934.490936048</v>
      </c>
      <c r="F19" s="283">
        <v>38228265.658148304</v>
      </c>
      <c r="G19" s="283">
        <v>66260238.123602018</v>
      </c>
      <c r="H19" s="283">
        <v>326546.77680169232</v>
      </c>
      <c r="I19" s="283">
        <v>777166.45582599915</v>
      </c>
      <c r="J19" s="283">
        <v>29135685.698081363</v>
      </c>
      <c r="K19" s="283">
        <v>868668.83278770209</v>
      </c>
      <c r="L19" s="283">
        <v>77330.224084241898</v>
      </c>
      <c r="M19" s="283">
        <v>81063.815260754927</v>
      </c>
      <c r="N19" s="283">
        <v>710274.7934427039</v>
      </c>
    </row>
    <row r="20" spans="1:62" s="531" customFormat="1" ht="15" hidden="1" customHeight="1">
      <c r="A20" s="1247" t="s">
        <v>1160</v>
      </c>
      <c r="B20" s="1247"/>
      <c r="C20" s="1247"/>
      <c r="D20" s="304"/>
      <c r="E20" s="283">
        <v>37552211.996995367</v>
      </c>
      <c r="F20" s="283">
        <v>36592047.034871571</v>
      </c>
      <c r="G20" s="283">
        <v>65720360.405909821</v>
      </c>
      <c r="H20" s="283">
        <v>518703.31944806885</v>
      </c>
      <c r="I20" s="283">
        <v>604116.02046766458</v>
      </c>
      <c r="J20" s="283">
        <v>30251132.710953962</v>
      </c>
      <c r="K20" s="283">
        <v>960164.96212380577</v>
      </c>
      <c r="L20" s="283">
        <v>79365.495135278732</v>
      </c>
      <c r="M20" s="283">
        <v>90171.153478515465</v>
      </c>
      <c r="N20" s="283">
        <v>790628.31351001363</v>
      </c>
    </row>
    <row r="21" spans="1:62" s="531" customFormat="1" ht="15.6" customHeight="1">
      <c r="A21" s="1247" t="s">
        <v>1161</v>
      </c>
      <c r="B21" s="1247"/>
      <c r="C21" s="1247"/>
      <c r="D21" s="32"/>
      <c r="E21" s="283">
        <v>39670326.330035061</v>
      </c>
      <c r="F21" s="283">
        <v>38835906.446937293</v>
      </c>
      <c r="G21" s="283">
        <v>67873117.140379712</v>
      </c>
      <c r="H21" s="283">
        <v>679506.78004701179</v>
      </c>
      <c r="I21" s="283">
        <v>953297.77096545475</v>
      </c>
      <c r="J21" s="283">
        <v>30670015.244454861</v>
      </c>
      <c r="K21" s="283">
        <v>834419.88309775898</v>
      </c>
      <c r="L21" s="283">
        <v>85420.482741866159</v>
      </c>
      <c r="M21" s="283">
        <v>88324.876693380662</v>
      </c>
      <c r="N21" s="283">
        <v>660674.52366251207</v>
      </c>
    </row>
    <row r="22" spans="1:62" s="531" customFormat="1" ht="15.6" customHeight="1">
      <c r="A22" s="1247" t="s">
        <v>1162</v>
      </c>
      <c r="B22" s="1247"/>
      <c r="C22" s="1247"/>
      <c r="D22" s="32"/>
      <c r="E22" s="283">
        <v>38278493.919796385</v>
      </c>
      <c r="F22" s="283">
        <v>37319589.298189677</v>
      </c>
      <c r="G22" s="283">
        <v>67982631.940358564</v>
      </c>
      <c r="H22" s="283">
        <v>462124.79648287781</v>
      </c>
      <c r="I22" s="283">
        <v>681441.75683798105</v>
      </c>
      <c r="J22" s="283">
        <v>31806609.195489831</v>
      </c>
      <c r="K22" s="283">
        <v>958904.621606634</v>
      </c>
      <c r="L22" s="283">
        <v>82332.207499315438</v>
      </c>
      <c r="M22" s="283">
        <v>84411.154239781245</v>
      </c>
      <c r="N22" s="283">
        <v>792161.25986754021</v>
      </c>
    </row>
    <row r="23" spans="1:62" s="531" customFormat="1" ht="15.6" customHeight="1">
      <c r="A23" s="1247" t="s">
        <v>1163</v>
      </c>
      <c r="B23" s="1247"/>
      <c r="C23" s="1247"/>
      <c r="D23" s="32"/>
      <c r="E23" s="283">
        <v>37922584.824932098</v>
      </c>
      <c r="F23" s="283">
        <v>37301662.497467607</v>
      </c>
      <c r="G23" s="283">
        <v>62426165.858571745</v>
      </c>
      <c r="H23" s="283">
        <v>583865.23650946375</v>
      </c>
      <c r="I23" s="283">
        <v>441772.61397827056</v>
      </c>
      <c r="J23" s="283">
        <v>26150141.211591948</v>
      </c>
      <c r="K23" s="283">
        <v>620922.3274644824</v>
      </c>
      <c r="L23" s="283">
        <v>61148.605869448409</v>
      </c>
      <c r="M23" s="283">
        <v>75610.934550964957</v>
      </c>
      <c r="N23" s="283">
        <v>484162.78704406839</v>
      </c>
    </row>
    <row r="24" spans="1:62" s="531" customFormat="1" ht="15.6" customHeight="1">
      <c r="A24" s="1247" t="s">
        <v>1155</v>
      </c>
      <c r="B24" s="1247"/>
      <c r="C24" s="1247"/>
      <c r="D24" s="32"/>
      <c r="E24" s="283">
        <v>34590952.917161189</v>
      </c>
      <c r="F24" s="283">
        <v>33827326.228730284</v>
      </c>
      <c r="G24" s="283">
        <v>61096346.422041625</v>
      </c>
      <c r="H24" s="283">
        <v>221816.29225732057</v>
      </c>
      <c r="I24" s="283">
        <v>891374.68833408027</v>
      </c>
      <c r="J24" s="283">
        <v>28382211.173902605</v>
      </c>
      <c r="K24" s="283">
        <v>763626.68843099498</v>
      </c>
      <c r="L24" s="283">
        <v>68289.697839853325</v>
      </c>
      <c r="M24" s="283">
        <v>77911.267637750876</v>
      </c>
      <c r="N24" s="283">
        <v>617425.72295339138</v>
      </c>
    </row>
    <row r="25" spans="1:62" s="531" customFormat="1" ht="15.6" customHeight="1">
      <c r="A25" s="1247" t="s">
        <v>1149</v>
      </c>
      <c r="B25" s="1247"/>
      <c r="C25" s="1247"/>
      <c r="D25" s="32"/>
      <c r="E25" s="283">
        <v>38633573.144521169</v>
      </c>
      <c r="F25" s="283">
        <v>37745203.533728451</v>
      </c>
      <c r="G25" s="283">
        <v>65437317.368981302</v>
      </c>
      <c r="H25" s="283">
        <v>476002.23168083839</v>
      </c>
      <c r="I25" s="283">
        <v>1389053.7988286659</v>
      </c>
      <c r="J25" s="283">
        <v>29557169.865762312</v>
      </c>
      <c r="K25" s="283">
        <v>888369.6107928165</v>
      </c>
      <c r="L25" s="283">
        <v>75253.167469010688</v>
      </c>
      <c r="M25" s="283">
        <v>79165.676635281416</v>
      </c>
      <c r="N25" s="283">
        <v>733950.76668852393</v>
      </c>
    </row>
    <row r="26" spans="1:62" s="761" customFormat="1" ht="13.7" customHeight="1">
      <c r="A26" s="1045" t="s">
        <v>12</v>
      </c>
      <c r="B26" s="1045"/>
      <c r="C26" s="1045"/>
      <c r="D26" s="2"/>
      <c r="E26" s="782"/>
      <c r="F26" s="740"/>
      <c r="G26" s="740"/>
      <c r="H26" s="740"/>
      <c r="I26" s="740"/>
      <c r="J26" s="740"/>
      <c r="K26" s="740"/>
      <c r="L26" s="740"/>
      <c r="M26" s="740"/>
      <c r="N26" s="740"/>
    </row>
    <row r="27" spans="1:62" s="104" customFormat="1" ht="13.7" customHeight="1">
      <c r="A27" s="661"/>
      <c r="B27" s="121" t="s">
        <v>1154</v>
      </c>
      <c r="C27" s="661"/>
      <c r="D27" s="122"/>
      <c r="E27" s="782">
        <v>12726585.836548902</v>
      </c>
      <c r="F27" s="740">
        <v>12593135.130934188</v>
      </c>
      <c r="G27" s="740">
        <v>19355813.374987371</v>
      </c>
      <c r="H27" s="740">
        <v>137009.80463817992</v>
      </c>
      <c r="I27" s="740">
        <v>187843.26949598224</v>
      </c>
      <c r="J27" s="740">
        <v>7087531.3181873551</v>
      </c>
      <c r="K27" s="740">
        <v>133450.70561471101</v>
      </c>
      <c r="L27" s="740">
        <v>21221.1409546422</v>
      </c>
      <c r="M27" s="740">
        <v>10943.739462051799</v>
      </c>
      <c r="N27" s="740">
        <v>101285.82519801671</v>
      </c>
      <c r="O27" s="647"/>
      <c r="P27" s="50"/>
      <c r="Q27" s="50"/>
      <c r="R27" s="50"/>
      <c r="S27" s="50"/>
      <c r="T27" s="50"/>
      <c r="U27" s="50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  <c r="BG27" s="739"/>
      <c r="BH27" s="739"/>
      <c r="BI27" s="739"/>
      <c r="BJ27" s="739"/>
    </row>
    <row r="28" spans="1:62" s="104" customFormat="1" ht="13.7" customHeight="1">
      <c r="A28" s="661"/>
      <c r="B28" s="121" t="s">
        <v>1144</v>
      </c>
      <c r="C28" s="661"/>
      <c r="D28" s="122"/>
      <c r="E28" s="782">
        <v>55332577.095027402</v>
      </c>
      <c r="F28" s="740">
        <v>54613104.846736528</v>
      </c>
      <c r="G28" s="740">
        <v>92268653.512057036</v>
      </c>
      <c r="H28" s="740">
        <v>1169.4152861279372</v>
      </c>
      <c r="I28" s="740">
        <v>695151.64677616244</v>
      </c>
      <c r="J28" s="740">
        <v>38351869.727382839</v>
      </c>
      <c r="K28" s="740">
        <v>719472.24829085544</v>
      </c>
      <c r="L28" s="740">
        <v>58884.985708038046</v>
      </c>
      <c r="M28" s="740">
        <v>151904.80085093202</v>
      </c>
      <c r="N28" s="740">
        <v>508682.46173188568</v>
      </c>
      <c r="O28" s="661"/>
      <c r="P28" s="99"/>
      <c r="Q28" s="99"/>
      <c r="R28" s="99"/>
      <c r="S28" s="99"/>
      <c r="T28" s="99"/>
      <c r="U28" s="9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  <c r="BG28" s="739"/>
      <c r="BH28" s="739"/>
      <c r="BI28" s="739"/>
      <c r="BJ28" s="739"/>
    </row>
    <row r="29" spans="1:62" s="104" customFormat="1" ht="13.7" customHeight="1">
      <c r="A29" s="661"/>
      <c r="B29" s="121" t="s">
        <v>1145</v>
      </c>
      <c r="C29" s="661"/>
      <c r="D29" s="122"/>
      <c r="E29" s="782">
        <v>146681607.14214349</v>
      </c>
      <c r="F29" s="740">
        <v>142575284.70640987</v>
      </c>
      <c r="G29" s="740">
        <v>230704835.82284132</v>
      </c>
      <c r="H29" s="740">
        <v>4389176.5237763785</v>
      </c>
      <c r="I29" s="740">
        <v>4032413.1710266918</v>
      </c>
      <c r="J29" s="740">
        <v>96551140.811234489</v>
      </c>
      <c r="K29" s="740">
        <v>4106322.4357335987</v>
      </c>
      <c r="L29" s="740">
        <v>114265.16019236596</v>
      </c>
      <c r="M29" s="740">
        <v>258067.63000669845</v>
      </c>
      <c r="N29" s="740">
        <v>3733989.6455345345</v>
      </c>
      <c r="O29" s="661"/>
      <c r="P29" s="99"/>
      <c r="Q29" s="99"/>
      <c r="R29" s="99"/>
      <c r="S29" s="99"/>
      <c r="T29" s="99"/>
      <c r="U29" s="9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  <c r="BG29" s="739"/>
      <c r="BH29" s="739"/>
      <c r="BI29" s="739"/>
      <c r="BJ29" s="739"/>
    </row>
    <row r="30" spans="1:62" s="104" customFormat="1" ht="13.7" customHeight="1">
      <c r="A30" s="661"/>
      <c r="B30" s="121" t="s">
        <v>1146</v>
      </c>
      <c r="C30" s="661"/>
      <c r="D30" s="122"/>
      <c r="E30" s="782">
        <v>378132740.13708305</v>
      </c>
      <c r="F30" s="740">
        <v>361722390.30024624</v>
      </c>
      <c r="G30" s="740">
        <v>743258430.12219203</v>
      </c>
      <c r="H30" s="740">
        <v>7993412.9317317344</v>
      </c>
      <c r="I30" s="740">
        <v>6631305.0398537293</v>
      </c>
      <c r="J30" s="740">
        <v>396160757.79353124</v>
      </c>
      <c r="K30" s="740">
        <v>16410349.836836753</v>
      </c>
      <c r="L30" s="740">
        <v>2671308.3686155183</v>
      </c>
      <c r="M30" s="740">
        <v>966694.64896154648</v>
      </c>
      <c r="N30" s="740">
        <v>12772346.819259688</v>
      </c>
      <c r="O30" s="661"/>
      <c r="P30" s="99"/>
      <c r="Q30" s="99"/>
      <c r="R30" s="99"/>
      <c r="S30" s="99"/>
      <c r="T30" s="99"/>
      <c r="U30" s="9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</row>
    <row r="31" spans="1:62" s="104" customFormat="1" ht="13.7" customHeight="1">
      <c r="A31" s="661"/>
      <c r="B31" s="121" t="s">
        <v>1147</v>
      </c>
      <c r="C31" s="661"/>
      <c r="D31" s="122"/>
      <c r="E31" s="782">
        <v>909566467.04066122</v>
      </c>
      <c r="F31" s="740">
        <v>884201835.91619956</v>
      </c>
      <c r="G31" s="740">
        <v>1564455025.8091135</v>
      </c>
      <c r="H31" s="740">
        <v>3894632.9803433125</v>
      </c>
      <c r="I31" s="740">
        <v>124386814.18996698</v>
      </c>
      <c r="J31" s="740">
        <v>808534637.06322432</v>
      </c>
      <c r="K31" s="740">
        <v>25364631.12446171</v>
      </c>
      <c r="L31" s="740">
        <v>864700.36363525665</v>
      </c>
      <c r="M31" s="740">
        <v>1637343.2941677531</v>
      </c>
      <c r="N31" s="740">
        <v>22862587.466658704</v>
      </c>
      <c r="O31" s="661"/>
      <c r="P31" s="99"/>
      <c r="Q31" s="99"/>
      <c r="R31" s="99"/>
      <c r="S31" s="99"/>
      <c r="T31" s="99"/>
      <c r="U31" s="9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739"/>
      <c r="BH31" s="739"/>
      <c r="BI31" s="739"/>
      <c r="BJ31" s="739"/>
    </row>
    <row r="32" spans="1:62" s="104" customFormat="1" ht="13.7" customHeight="1">
      <c r="A32" s="661"/>
      <c r="B32" s="121" t="s">
        <v>1148</v>
      </c>
      <c r="C32" s="661"/>
      <c r="D32" s="122"/>
      <c r="E32" s="782">
        <v>3023913491.1785712</v>
      </c>
      <c r="F32" s="740">
        <v>2926507478</v>
      </c>
      <c r="G32" s="740">
        <v>6106627925.9642859</v>
      </c>
      <c r="H32" s="740">
        <v>12598678.571428571</v>
      </c>
      <c r="I32" s="740">
        <v>116170371.78571428</v>
      </c>
      <c r="J32" s="740">
        <v>3308889498.3214288</v>
      </c>
      <c r="K32" s="740">
        <v>97406013.178571433</v>
      </c>
      <c r="L32" s="740">
        <v>7682510.5714285718</v>
      </c>
      <c r="M32" s="740">
        <v>11584727.321428571</v>
      </c>
      <c r="N32" s="740">
        <v>78138775.285714284</v>
      </c>
      <c r="O32" s="661"/>
      <c r="P32" s="99"/>
      <c r="Q32" s="99"/>
      <c r="R32" s="99"/>
      <c r="S32" s="99"/>
      <c r="T32" s="99"/>
      <c r="U32" s="9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</row>
    <row r="33" spans="1:62" s="104" customFormat="1" ht="13.7" customHeight="1">
      <c r="A33" s="1045" t="s">
        <v>13</v>
      </c>
      <c r="B33" s="1045"/>
      <c r="C33" s="1045"/>
      <c r="D33" s="2"/>
      <c r="E33" s="782"/>
      <c r="F33" s="740"/>
      <c r="G33" s="740"/>
      <c r="H33" s="740"/>
      <c r="I33" s="740"/>
      <c r="J33" s="740"/>
      <c r="K33" s="740"/>
      <c r="L33" s="740"/>
      <c r="M33" s="740"/>
      <c r="N33" s="740"/>
      <c r="O33" s="661"/>
      <c r="P33" s="99"/>
      <c r="Q33" s="99"/>
      <c r="R33" s="99"/>
      <c r="S33" s="99"/>
      <c r="T33" s="99"/>
      <c r="U33" s="9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</row>
    <row r="34" spans="1:62" s="104" customFormat="1" ht="13.5" customHeight="1">
      <c r="A34" s="661"/>
      <c r="B34" s="62" t="s">
        <v>455</v>
      </c>
      <c r="C34" s="661"/>
      <c r="D34" s="122"/>
      <c r="E34" s="782">
        <v>1654769.139225051</v>
      </c>
      <c r="F34" s="740">
        <v>1610413.1618883072</v>
      </c>
      <c r="G34" s="740">
        <v>4866999.3719315119</v>
      </c>
      <c r="H34" s="740">
        <v>6331.0097073894649</v>
      </c>
      <c r="I34" s="740">
        <v>55345.16314170538</v>
      </c>
      <c r="J34" s="740">
        <v>3318262.3828923041</v>
      </c>
      <c r="K34" s="740">
        <v>44355.977336744225</v>
      </c>
      <c r="L34" s="740">
        <v>9569.9642655869957</v>
      </c>
      <c r="M34" s="740">
        <v>6864.9658454209111</v>
      </c>
      <c r="N34" s="740">
        <v>27921.04722573638</v>
      </c>
      <c r="O34" s="647"/>
      <c r="P34" s="99"/>
      <c r="Q34" s="99"/>
      <c r="R34" s="99"/>
      <c r="S34" s="99"/>
      <c r="T34" s="99"/>
      <c r="U34" s="9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</row>
    <row r="35" spans="1:62" s="104" customFormat="1" ht="13.7" customHeight="1">
      <c r="A35" s="661"/>
      <c r="B35" s="62" t="s">
        <v>456</v>
      </c>
      <c r="C35" s="661"/>
      <c r="D35" s="122"/>
      <c r="E35" s="782">
        <v>7963323.1035046102</v>
      </c>
      <c r="F35" s="740">
        <v>7937648.7533730902</v>
      </c>
      <c r="G35" s="740">
        <v>12172450.889158983</v>
      </c>
      <c r="H35" s="740">
        <v>0</v>
      </c>
      <c r="I35" s="740">
        <v>12450.481965571003</v>
      </c>
      <c r="J35" s="740">
        <v>4247252.617751468</v>
      </c>
      <c r="K35" s="740">
        <v>25674.350131523963</v>
      </c>
      <c r="L35" s="740">
        <v>6580.7610648018717</v>
      </c>
      <c r="M35" s="740">
        <v>5320.8933873115739</v>
      </c>
      <c r="N35" s="740">
        <v>13772.695679410534</v>
      </c>
      <c r="O35" s="661"/>
      <c r="P35" s="99"/>
      <c r="Q35" s="99"/>
      <c r="R35" s="99"/>
      <c r="S35" s="99"/>
      <c r="T35" s="99"/>
      <c r="U35" s="9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  <c r="BG35" s="739"/>
      <c r="BH35" s="739"/>
      <c r="BI35" s="739"/>
      <c r="BJ35" s="739"/>
    </row>
    <row r="36" spans="1:62" s="104" customFormat="1" ht="13.7" customHeight="1">
      <c r="A36" s="121"/>
      <c r="B36" s="62" t="s">
        <v>457</v>
      </c>
      <c r="C36" s="121"/>
      <c r="D36" s="122"/>
      <c r="E36" s="782">
        <v>13910196.509026213</v>
      </c>
      <c r="F36" s="740">
        <v>13817053.544545388</v>
      </c>
      <c r="G36" s="740">
        <v>22990631.93891941</v>
      </c>
      <c r="H36" s="740">
        <v>9216.0555708254269</v>
      </c>
      <c r="I36" s="740">
        <v>172437.85887259751</v>
      </c>
      <c r="J36" s="740">
        <v>9355232.3088174462</v>
      </c>
      <c r="K36" s="740">
        <v>93142.964480826486</v>
      </c>
      <c r="L36" s="740">
        <v>4407.5265729916318</v>
      </c>
      <c r="M36" s="740">
        <v>7176.0714854882253</v>
      </c>
      <c r="N36" s="740">
        <v>81559.366422346677</v>
      </c>
      <c r="O36" s="661"/>
      <c r="P36" s="99"/>
      <c r="Q36" s="99"/>
      <c r="R36" s="99"/>
      <c r="S36" s="99"/>
      <c r="T36" s="99"/>
      <c r="U36" s="9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</row>
    <row r="37" spans="1:62" s="104" customFormat="1" ht="13.7" customHeight="1">
      <c r="A37" s="121"/>
      <c r="B37" s="62" t="s">
        <v>458</v>
      </c>
      <c r="C37" s="121"/>
      <c r="D37" s="122"/>
      <c r="E37" s="782">
        <v>31237857.108971942</v>
      </c>
      <c r="F37" s="740">
        <v>30860480.787632033</v>
      </c>
      <c r="G37" s="740">
        <v>50871253.102149345</v>
      </c>
      <c r="H37" s="740">
        <v>167253.45192381545</v>
      </c>
      <c r="I37" s="740">
        <v>442310.04806841235</v>
      </c>
      <c r="J37" s="740">
        <v>20620335.814509556</v>
      </c>
      <c r="K37" s="740">
        <v>377376.32133989391</v>
      </c>
      <c r="L37" s="740">
        <v>88033.857475806246</v>
      </c>
      <c r="M37" s="740">
        <v>48569.74648932564</v>
      </c>
      <c r="N37" s="740">
        <v>240772.71737476176</v>
      </c>
      <c r="O37" s="121"/>
      <c r="P37" s="99"/>
      <c r="Q37" s="99"/>
      <c r="R37" s="99"/>
      <c r="S37" s="99"/>
      <c r="T37" s="99"/>
      <c r="U37" s="9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  <c r="BG37" s="739"/>
      <c r="BH37" s="739"/>
      <c r="BI37" s="739"/>
      <c r="BJ37" s="739"/>
    </row>
    <row r="38" spans="1:62" s="104" customFormat="1" ht="13.7" customHeight="1">
      <c r="A38" s="121"/>
      <c r="B38" s="62" t="s">
        <v>459</v>
      </c>
      <c r="C38" s="121"/>
      <c r="D38" s="122"/>
      <c r="E38" s="782">
        <v>70971093.310926527</v>
      </c>
      <c r="F38" s="740">
        <v>70158684.509571046</v>
      </c>
      <c r="G38" s="740">
        <v>119940709.88826604</v>
      </c>
      <c r="H38" s="740">
        <v>117928.04078835994</v>
      </c>
      <c r="I38" s="740">
        <v>854921.98505002738</v>
      </c>
      <c r="J38" s="740">
        <v>50754875.404533386</v>
      </c>
      <c r="K38" s="740">
        <v>812408.80135554355</v>
      </c>
      <c r="L38" s="740">
        <v>59960.746780468413</v>
      </c>
      <c r="M38" s="740">
        <v>92635.325382120849</v>
      </c>
      <c r="N38" s="740">
        <v>659812.72919295379</v>
      </c>
      <c r="O38" s="121"/>
      <c r="P38" s="99"/>
      <c r="Q38" s="99"/>
      <c r="R38" s="99"/>
      <c r="S38" s="99"/>
      <c r="T38" s="99"/>
      <c r="U38" s="9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  <c r="BG38" s="739"/>
      <c r="BH38" s="739"/>
      <c r="BI38" s="739"/>
      <c r="BJ38" s="739"/>
    </row>
    <row r="39" spans="1:62" s="104" customFormat="1" ht="13.7" customHeight="1">
      <c r="A39" s="121"/>
      <c r="B39" s="62" t="s">
        <v>460</v>
      </c>
      <c r="C39" s="121"/>
      <c r="D39" s="122"/>
      <c r="E39" s="782">
        <v>163336202.77436554</v>
      </c>
      <c r="F39" s="740">
        <v>161108594.65874624</v>
      </c>
      <c r="G39" s="740">
        <v>276937017.08097607</v>
      </c>
      <c r="H39" s="740">
        <v>1855124.1903946453</v>
      </c>
      <c r="I39" s="740">
        <v>2918280.0523561542</v>
      </c>
      <c r="J39" s="740">
        <v>120601826.66498046</v>
      </c>
      <c r="K39" s="740">
        <v>2227608.1156192822</v>
      </c>
      <c r="L39" s="740">
        <v>224350.94381472041</v>
      </c>
      <c r="M39" s="740">
        <v>419777.74502849462</v>
      </c>
      <c r="N39" s="740">
        <v>1583479.4267760683</v>
      </c>
      <c r="O39" s="121"/>
      <c r="P39" s="99"/>
      <c r="Q39" s="99"/>
      <c r="R39" s="99"/>
      <c r="S39" s="99"/>
      <c r="T39" s="99"/>
      <c r="U39" s="9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  <c r="BG39" s="739"/>
      <c r="BH39" s="739"/>
      <c r="BI39" s="739"/>
      <c r="BJ39" s="739"/>
    </row>
    <row r="40" spans="1:62" s="104" customFormat="1" ht="13.7" customHeight="1">
      <c r="A40" s="121"/>
      <c r="B40" s="62" t="s">
        <v>461</v>
      </c>
      <c r="C40" s="121"/>
      <c r="D40" s="122"/>
      <c r="E40" s="782">
        <v>367457290.10698879</v>
      </c>
      <c r="F40" s="740">
        <v>360666631.98034608</v>
      </c>
      <c r="G40" s="740">
        <v>580793992.16935432</v>
      </c>
      <c r="H40" s="740">
        <v>17542817.868156403</v>
      </c>
      <c r="I40" s="740">
        <v>1647955.0777998562</v>
      </c>
      <c r="J40" s="740">
        <v>239318133.13496438</v>
      </c>
      <c r="K40" s="740">
        <v>6790658.1266426612</v>
      </c>
      <c r="L40" s="740">
        <v>237352.24680844077</v>
      </c>
      <c r="M40" s="740">
        <v>534954.40429442422</v>
      </c>
      <c r="N40" s="740">
        <v>6018351.4755397961</v>
      </c>
      <c r="O40" s="121"/>
      <c r="P40" s="99"/>
      <c r="Q40" s="99"/>
      <c r="R40" s="99"/>
      <c r="S40" s="99"/>
      <c r="T40" s="99"/>
      <c r="U40" s="9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  <c r="BG40" s="739"/>
      <c r="BH40" s="739"/>
      <c r="BI40" s="739"/>
      <c r="BJ40" s="739"/>
    </row>
    <row r="41" spans="1:62" s="104" customFormat="1" ht="13.7" customHeight="1">
      <c r="A41" s="121"/>
      <c r="B41" s="62" t="s">
        <v>462</v>
      </c>
      <c r="C41" s="121"/>
      <c r="D41" s="122"/>
      <c r="E41" s="782">
        <v>696763983.72251356</v>
      </c>
      <c r="F41" s="740">
        <v>681238515.48398399</v>
      </c>
      <c r="G41" s="740">
        <v>1095156779.7972846</v>
      </c>
      <c r="H41" s="740">
        <v>10382178.341138791</v>
      </c>
      <c r="I41" s="740">
        <v>40331202.387542471</v>
      </c>
      <c r="J41" s="740">
        <v>464631645.04198176</v>
      </c>
      <c r="K41" s="740">
        <v>15525468.238529507</v>
      </c>
      <c r="L41" s="740">
        <v>4400318.428502541</v>
      </c>
      <c r="M41" s="740">
        <v>1719761.4445031425</v>
      </c>
      <c r="N41" s="740">
        <v>9405388.3655238245</v>
      </c>
      <c r="O41" s="121"/>
      <c r="P41" s="99"/>
      <c r="Q41" s="99"/>
      <c r="R41" s="99"/>
      <c r="S41" s="99"/>
      <c r="T41" s="99"/>
      <c r="U41" s="9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</row>
    <row r="42" spans="1:62" s="104" customFormat="1" ht="13.7" customHeight="1">
      <c r="A42" s="121"/>
      <c r="B42" s="62" t="s">
        <v>463</v>
      </c>
      <c r="C42" s="121"/>
      <c r="D42" s="122"/>
      <c r="E42" s="782">
        <v>1824290288</v>
      </c>
      <c r="F42" s="740">
        <v>1718001484.0714285</v>
      </c>
      <c r="G42" s="740">
        <v>3200871236.2142859</v>
      </c>
      <c r="H42" s="740">
        <v>39774781.660714284</v>
      </c>
      <c r="I42" s="740">
        <v>188870328.1607143</v>
      </c>
      <c r="J42" s="740">
        <v>1711514861.9642856</v>
      </c>
      <c r="K42" s="740">
        <v>106288803.92857143</v>
      </c>
      <c r="L42" s="740">
        <v>1401503.142857143</v>
      </c>
      <c r="M42" s="740">
        <v>2746709.25</v>
      </c>
      <c r="N42" s="740">
        <v>102140591.53571428</v>
      </c>
      <c r="O42" s="121"/>
      <c r="P42" s="99"/>
      <c r="Q42" s="99"/>
      <c r="R42" s="99"/>
      <c r="S42" s="99"/>
      <c r="T42" s="99"/>
      <c r="U42" s="9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</row>
    <row r="43" spans="1:62" s="104" customFormat="1" ht="13.7" customHeight="1">
      <c r="A43" s="121"/>
      <c r="B43" s="62" t="s">
        <v>403</v>
      </c>
      <c r="C43" s="121"/>
      <c r="D43" s="122"/>
      <c r="E43" s="782">
        <v>5059901849.416667</v>
      </c>
      <c r="F43" s="740">
        <v>4917948486.583333</v>
      </c>
      <c r="G43" s="740">
        <v>8751265184.416666</v>
      </c>
      <c r="H43" s="740">
        <v>0</v>
      </c>
      <c r="I43" s="740">
        <v>211134433.5</v>
      </c>
      <c r="J43" s="740">
        <v>4044451131.3333335</v>
      </c>
      <c r="K43" s="740">
        <v>141953362.83333334</v>
      </c>
      <c r="L43" s="740">
        <v>15234764.5</v>
      </c>
      <c r="M43" s="740">
        <v>22653758.25</v>
      </c>
      <c r="N43" s="740">
        <v>104064840.08333333</v>
      </c>
      <c r="O43" s="121"/>
      <c r="P43" s="99"/>
      <c r="Q43" s="99"/>
      <c r="R43" s="99"/>
      <c r="S43" s="99"/>
      <c r="T43" s="99"/>
      <c r="U43" s="9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  <c r="BG43" s="739"/>
      <c r="BH43" s="739"/>
      <c r="BI43" s="739"/>
      <c r="BJ43" s="739"/>
    </row>
    <row r="44" spans="1:62" s="104" customFormat="1" ht="13.7" customHeight="1">
      <c r="A44" s="1045" t="s">
        <v>14</v>
      </c>
      <c r="B44" s="1045"/>
      <c r="C44" s="1045"/>
      <c r="D44" s="122"/>
      <c r="E44" s="782"/>
      <c r="F44" s="740"/>
      <c r="G44" s="740"/>
      <c r="H44" s="740"/>
      <c r="I44" s="740"/>
      <c r="J44" s="740"/>
      <c r="K44" s="740"/>
      <c r="L44" s="740"/>
      <c r="M44" s="740"/>
      <c r="N44" s="740"/>
      <c r="O44" s="121"/>
      <c r="P44" s="99"/>
      <c r="Q44" s="99"/>
      <c r="R44" s="99"/>
      <c r="S44" s="99"/>
      <c r="T44" s="99"/>
      <c r="U44" s="9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</row>
    <row r="45" spans="1:62" s="104" customFormat="1" ht="13.7" customHeight="1">
      <c r="A45" s="121"/>
      <c r="B45" s="62" t="s">
        <v>455</v>
      </c>
      <c r="C45" s="121"/>
      <c r="D45" s="122"/>
      <c r="E45" s="782">
        <v>2147147.9243525476</v>
      </c>
      <c r="F45" s="740">
        <v>2045546.4646826084</v>
      </c>
      <c r="G45" s="740">
        <v>4330692.9002760528</v>
      </c>
      <c r="H45" s="740">
        <v>6516.618445727072</v>
      </c>
      <c r="I45" s="740">
        <v>42926.930876631443</v>
      </c>
      <c r="J45" s="740">
        <v>2334589.9849158083</v>
      </c>
      <c r="K45" s="740">
        <v>101601.45966994046</v>
      </c>
      <c r="L45" s="740">
        <v>34715.087348261579</v>
      </c>
      <c r="M45" s="740">
        <v>13395.764998430888</v>
      </c>
      <c r="N45" s="740">
        <v>53490.60732324791</v>
      </c>
      <c r="O45" s="647"/>
      <c r="P45" s="99"/>
      <c r="Q45" s="99"/>
      <c r="R45" s="99"/>
      <c r="S45" s="99"/>
      <c r="T45" s="99"/>
      <c r="U45" s="9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  <c r="BG45" s="739"/>
      <c r="BH45" s="739"/>
      <c r="BI45" s="739"/>
      <c r="BJ45" s="739"/>
    </row>
    <row r="46" spans="1:62" s="104" customFormat="1" ht="13.7" customHeight="1">
      <c r="A46" s="121"/>
      <c r="B46" s="62" t="s">
        <v>456</v>
      </c>
      <c r="C46" s="121"/>
      <c r="D46" s="122"/>
      <c r="E46" s="782">
        <v>7764948.0090200305</v>
      </c>
      <c r="F46" s="740">
        <v>7693365.2213148503</v>
      </c>
      <c r="G46" s="740">
        <v>11460768.697813116</v>
      </c>
      <c r="H46" s="740">
        <v>13244.683663079431</v>
      </c>
      <c r="I46" s="740">
        <v>23335.980223669623</v>
      </c>
      <c r="J46" s="740">
        <v>3803984.1403850126</v>
      </c>
      <c r="K46" s="740">
        <v>71582.787705180395</v>
      </c>
      <c r="L46" s="740">
        <v>5850.8990526366642</v>
      </c>
      <c r="M46" s="740">
        <v>4683.8805990776737</v>
      </c>
      <c r="N46" s="740">
        <v>61048.008053466154</v>
      </c>
      <c r="O46" s="121"/>
      <c r="P46" s="99"/>
      <c r="Q46" s="99"/>
      <c r="R46" s="99"/>
      <c r="S46" s="99"/>
      <c r="T46" s="99"/>
      <c r="U46" s="9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  <c r="BG46" s="739"/>
      <c r="BH46" s="739"/>
      <c r="BI46" s="739"/>
      <c r="BJ46" s="739"/>
    </row>
    <row r="47" spans="1:62" s="104" customFormat="1" ht="13.7" customHeight="1">
      <c r="A47" s="121"/>
      <c r="B47" s="62" t="s">
        <v>457</v>
      </c>
      <c r="C47" s="121"/>
      <c r="D47" s="122"/>
      <c r="E47" s="782">
        <v>14120630.587134959</v>
      </c>
      <c r="F47" s="740">
        <v>13948883.780062078</v>
      </c>
      <c r="G47" s="740">
        <v>23147398.573933933</v>
      </c>
      <c r="H47" s="740">
        <v>196264.19386780733</v>
      </c>
      <c r="I47" s="740">
        <v>189877.64472030546</v>
      </c>
      <c r="J47" s="740">
        <v>9584656.6324599683</v>
      </c>
      <c r="K47" s="740">
        <v>171746.80707288522</v>
      </c>
      <c r="L47" s="740">
        <v>4570.0345666359699</v>
      </c>
      <c r="M47" s="740">
        <v>7222.5261786443461</v>
      </c>
      <c r="N47" s="740">
        <v>159954.24632760481</v>
      </c>
      <c r="O47" s="121"/>
      <c r="P47" s="99"/>
      <c r="Q47" s="99"/>
      <c r="R47" s="99"/>
      <c r="S47" s="99"/>
      <c r="T47" s="99"/>
      <c r="U47" s="9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  <c r="BG47" s="739"/>
      <c r="BH47" s="739"/>
      <c r="BI47" s="739"/>
      <c r="BJ47" s="739"/>
    </row>
    <row r="48" spans="1:62" s="104" customFormat="1" ht="13.7" customHeight="1">
      <c r="A48" s="661"/>
      <c r="B48" s="62" t="s">
        <v>458</v>
      </c>
      <c r="C48" s="661"/>
      <c r="D48" s="122"/>
      <c r="E48" s="782">
        <v>31620436.152513124</v>
      </c>
      <c r="F48" s="740">
        <v>30510060.791843269</v>
      </c>
      <c r="G48" s="740">
        <v>49344878.795438692</v>
      </c>
      <c r="H48" s="740">
        <v>144377.2162697239</v>
      </c>
      <c r="I48" s="740">
        <v>432952.80241255998</v>
      </c>
      <c r="J48" s="740">
        <v>19412148.02227769</v>
      </c>
      <c r="K48" s="740">
        <v>1110375.3606698418</v>
      </c>
      <c r="L48" s="740">
        <v>21987.975923383412</v>
      </c>
      <c r="M48" s="740">
        <v>55697.92628900455</v>
      </c>
      <c r="N48" s="740">
        <v>1032689.4584574539</v>
      </c>
      <c r="O48" s="121"/>
      <c r="P48" s="99"/>
      <c r="Q48" s="99"/>
      <c r="R48" s="99"/>
      <c r="S48" s="99"/>
      <c r="T48" s="99"/>
      <c r="U48" s="9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  <c r="BG48" s="739"/>
      <c r="BH48" s="739"/>
      <c r="BI48" s="739"/>
      <c r="BJ48" s="739"/>
    </row>
    <row r="49" spans="1:62" s="104" customFormat="1" ht="13.7" customHeight="1">
      <c r="A49" s="661"/>
      <c r="B49" s="62" t="s">
        <v>459</v>
      </c>
      <c r="C49" s="661"/>
      <c r="D49" s="122"/>
      <c r="E49" s="782">
        <v>72222448.217604995</v>
      </c>
      <c r="F49" s="740">
        <v>71546677.490356877</v>
      </c>
      <c r="G49" s="740">
        <v>119788015.24435055</v>
      </c>
      <c r="H49" s="740">
        <v>1930563.7408928052</v>
      </c>
      <c r="I49" s="740">
        <v>525784.14660082466</v>
      </c>
      <c r="J49" s="740">
        <v>50697685.641487271</v>
      </c>
      <c r="K49" s="740">
        <v>675770.72724811302</v>
      </c>
      <c r="L49" s="740">
        <v>63211.664490528958</v>
      </c>
      <c r="M49" s="740">
        <v>97350.68452091045</v>
      </c>
      <c r="N49" s="740">
        <v>515208.3782366736</v>
      </c>
      <c r="O49" s="661"/>
      <c r="P49" s="99"/>
      <c r="Q49" s="99"/>
      <c r="R49" s="99"/>
      <c r="S49" s="99"/>
      <c r="T49" s="99"/>
      <c r="U49" s="9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  <c r="BG49" s="739"/>
      <c r="BH49" s="739"/>
      <c r="BI49" s="739"/>
      <c r="BJ49" s="739"/>
    </row>
    <row r="50" spans="1:62" s="104" customFormat="1" ht="13.7" customHeight="1">
      <c r="A50" s="661"/>
      <c r="B50" s="62" t="s">
        <v>460</v>
      </c>
      <c r="C50" s="661"/>
      <c r="D50" s="122"/>
      <c r="E50" s="782">
        <v>163481044.05403072</v>
      </c>
      <c r="F50" s="740">
        <v>160045829.02201882</v>
      </c>
      <c r="G50" s="740">
        <v>276273392.66633004</v>
      </c>
      <c r="H50" s="740">
        <v>3391208.5729415216</v>
      </c>
      <c r="I50" s="740">
        <v>3175720.9219497782</v>
      </c>
      <c r="J50" s="740">
        <v>122794493.13920228</v>
      </c>
      <c r="K50" s="740">
        <v>3435215.032011895</v>
      </c>
      <c r="L50" s="740">
        <v>200907.34430075734</v>
      </c>
      <c r="M50" s="740">
        <v>345889.4518641422</v>
      </c>
      <c r="N50" s="740">
        <v>2888418.2358469958</v>
      </c>
      <c r="O50" s="661"/>
      <c r="P50" s="99"/>
      <c r="Q50" s="99"/>
      <c r="R50" s="99"/>
      <c r="S50" s="99"/>
      <c r="T50" s="99"/>
      <c r="U50" s="9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  <c r="BG50" s="739"/>
      <c r="BH50" s="739"/>
      <c r="BI50" s="739"/>
      <c r="BJ50" s="739"/>
    </row>
    <row r="51" spans="1:62" s="104" customFormat="1" ht="13.7" customHeight="1">
      <c r="A51" s="661"/>
      <c r="B51" s="62" t="s">
        <v>461</v>
      </c>
      <c r="C51" s="661"/>
      <c r="D51" s="122"/>
      <c r="E51" s="782">
        <v>366606833.57176447</v>
      </c>
      <c r="F51" s="740">
        <v>362674420.18392462</v>
      </c>
      <c r="G51" s="740">
        <v>600744845.712726</v>
      </c>
      <c r="H51" s="740">
        <v>1710650.5539219421</v>
      </c>
      <c r="I51" s="740">
        <v>2983117.9610917498</v>
      </c>
      <c r="J51" s="740">
        <v>242764194.04381493</v>
      </c>
      <c r="K51" s="740">
        <v>3932413.3878398188</v>
      </c>
      <c r="L51" s="740">
        <v>269638.2219854772</v>
      </c>
      <c r="M51" s="740">
        <v>568864.46574941266</v>
      </c>
      <c r="N51" s="740">
        <v>3093910.7001049295</v>
      </c>
      <c r="O51" s="661"/>
      <c r="P51" s="99"/>
      <c r="Q51" s="99"/>
      <c r="R51" s="99"/>
      <c r="S51" s="99"/>
      <c r="T51" s="99"/>
      <c r="U51" s="9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  <c r="BG51" s="739"/>
      <c r="BH51" s="739"/>
      <c r="BI51" s="739"/>
      <c r="BJ51" s="739"/>
    </row>
    <row r="52" spans="1:62" s="104" customFormat="1" ht="13.7" customHeight="1">
      <c r="A52" s="661"/>
      <c r="B52" s="62" t="s">
        <v>462</v>
      </c>
      <c r="C52" s="661"/>
      <c r="D52" s="122"/>
      <c r="E52" s="782">
        <v>716563071.73476458</v>
      </c>
      <c r="F52" s="740">
        <v>698064659.92951155</v>
      </c>
      <c r="G52" s="740">
        <v>1152460464.1223767</v>
      </c>
      <c r="H52" s="740">
        <v>11243298.908016743</v>
      </c>
      <c r="I52" s="740">
        <v>40559820.741835237</v>
      </c>
      <c r="J52" s="740">
        <v>506198923.84271699</v>
      </c>
      <c r="K52" s="740">
        <v>18498411.805252805</v>
      </c>
      <c r="L52" s="740">
        <v>4755825.660481317</v>
      </c>
      <c r="M52" s="740">
        <v>1773820.3910862841</v>
      </c>
      <c r="N52" s="740">
        <v>11968765.753685204</v>
      </c>
      <c r="O52" s="661"/>
      <c r="P52" s="99"/>
      <c r="Q52" s="99"/>
      <c r="R52" s="99"/>
      <c r="S52" s="99"/>
      <c r="T52" s="99"/>
      <c r="U52" s="9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</row>
    <row r="53" spans="1:62" s="104" customFormat="1" ht="13.7" customHeight="1">
      <c r="A53" s="661"/>
      <c r="B53" s="62" t="s">
        <v>463</v>
      </c>
      <c r="C53" s="661"/>
      <c r="D53" s="122"/>
      <c r="E53" s="782">
        <v>1870384166.7826087</v>
      </c>
      <c r="F53" s="740">
        <v>1800689879.7173913</v>
      </c>
      <c r="G53" s="740">
        <v>3649545325.347826</v>
      </c>
      <c r="H53" s="740">
        <v>12999106.608695652</v>
      </c>
      <c r="I53" s="740">
        <v>230226036.91304347</v>
      </c>
      <c r="J53" s="740">
        <v>2092080589.152174</v>
      </c>
      <c r="K53" s="740">
        <v>69694287.065217391</v>
      </c>
      <c r="L53" s="740">
        <v>1646243.6521739131</v>
      </c>
      <c r="M53" s="740">
        <v>2779145.2173913042</v>
      </c>
      <c r="N53" s="740">
        <v>65268898.195652172</v>
      </c>
      <c r="O53" s="661"/>
      <c r="P53" s="99"/>
      <c r="Q53" s="99"/>
      <c r="R53" s="99"/>
      <c r="S53" s="99"/>
      <c r="T53" s="99"/>
      <c r="U53" s="9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  <c r="BG53" s="739"/>
      <c r="BH53" s="739"/>
      <c r="BI53" s="739"/>
      <c r="BJ53" s="739"/>
    </row>
    <row r="54" spans="1:62" s="104" customFormat="1" ht="13.7" customHeight="1">
      <c r="A54" s="661"/>
      <c r="B54" s="62" t="s">
        <v>403</v>
      </c>
      <c r="C54" s="661"/>
      <c r="D54" s="122"/>
      <c r="E54" s="782">
        <v>4811797639.1538458</v>
      </c>
      <c r="F54" s="740">
        <v>4706395812.8461542</v>
      </c>
      <c r="G54" s="740">
        <v>8086385388.3076925</v>
      </c>
      <c r="H54" s="740">
        <v>0</v>
      </c>
      <c r="I54" s="740">
        <v>193842606.23076922</v>
      </c>
      <c r="J54" s="740">
        <v>3573832181.6923075</v>
      </c>
      <c r="K54" s="740">
        <v>105401826.3076923</v>
      </c>
      <c r="L54" s="740">
        <v>13810451.307692308</v>
      </c>
      <c r="M54" s="740">
        <v>20919794.076923076</v>
      </c>
      <c r="N54" s="740">
        <v>70671580.923076928</v>
      </c>
      <c r="O54" s="661"/>
      <c r="P54" s="99"/>
      <c r="Q54" s="99"/>
      <c r="R54" s="99"/>
      <c r="S54" s="99"/>
      <c r="T54" s="99"/>
      <c r="U54" s="9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  <c r="BG54" s="739"/>
      <c r="BH54" s="739"/>
      <c r="BI54" s="739"/>
      <c r="BJ54" s="739"/>
    </row>
    <row r="55" spans="1:62" s="104" customFormat="1" ht="13.7" customHeight="1">
      <c r="A55" s="1045" t="s">
        <v>15</v>
      </c>
      <c r="B55" s="1045"/>
      <c r="C55" s="1045"/>
      <c r="D55" s="2"/>
      <c r="E55" s="782"/>
      <c r="F55" s="740"/>
      <c r="G55" s="740"/>
      <c r="H55" s="740"/>
      <c r="I55" s="740"/>
      <c r="J55" s="740"/>
      <c r="K55" s="740"/>
      <c r="L55" s="740"/>
      <c r="M55" s="740"/>
      <c r="N55" s="740"/>
      <c r="O55" s="661"/>
      <c r="P55" s="99"/>
      <c r="Q55" s="99"/>
      <c r="R55" s="99"/>
      <c r="S55" s="99"/>
      <c r="T55" s="99"/>
      <c r="U55" s="9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  <c r="BG55" s="739"/>
      <c r="BH55" s="739"/>
      <c r="BI55" s="739"/>
      <c r="BJ55" s="739"/>
    </row>
    <row r="56" spans="1:62" s="104" customFormat="1" ht="13.7" customHeight="1">
      <c r="A56" s="108"/>
      <c r="B56" s="62" t="s">
        <v>455</v>
      </c>
      <c r="C56" s="108"/>
      <c r="D56" s="123"/>
      <c r="E56" s="782">
        <v>4284666.7208300047</v>
      </c>
      <c r="F56" s="740">
        <v>4263725.0541155171</v>
      </c>
      <c r="G56" s="740">
        <v>5102405.3748798715</v>
      </c>
      <c r="H56" s="740">
        <v>0</v>
      </c>
      <c r="I56" s="740">
        <v>37504.992165215059</v>
      </c>
      <c r="J56" s="740">
        <v>876185.31292956974</v>
      </c>
      <c r="K56" s="740">
        <v>20941.66671448791</v>
      </c>
      <c r="L56" s="740">
        <v>8101.5398962035579</v>
      </c>
      <c r="M56" s="740">
        <v>633.09488412697249</v>
      </c>
      <c r="N56" s="740">
        <v>12207.031934157374</v>
      </c>
      <c r="O56" s="647"/>
      <c r="P56" s="99"/>
      <c r="Q56" s="99"/>
      <c r="R56" s="99"/>
      <c r="S56" s="99"/>
      <c r="T56" s="99"/>
      <c r="U56" s="9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  <c r="BG56" s="739"/>
      <c r="BH56" s="739"/>
      <c r="BI56" s="739"/>
      <c r="BJ56" s="739"/>
    </row>
    <row r="57" spans="1:62" s="104" customFormat="1" ht="13.7" customHeight="1">
      <c r="A57" s="6"/>
      <c r="B57" s="62" t="s">
        <v>456</v>
      </c>
      <c r="C57" s="6"/>
      <c r="D57" s="2"/>
      <c r="E57" s="782">
        <v>8323119.0280394815</v>
      </c>
      <c r="F57" s="740">
        <v>8306711.9553232668</v>
      </c>
      <c r="G57" s="740">
        <v>9942470.7653567921</v>
      </c>
      <c r="H57" s="740">
        <v>0</v>
      </c>
      <c r="I57" s="740">
        <v>32873.332862864489</v>
      </c>
      <c r="J57" s="740">
        <v>1668632.1428963901</v>
      </c>
      <c r="K57" s="740">
        <v>16407.072716210161</v>
      </c>
      <c r="L57" s="740">
        <v>0.82036948948127075</v>
      </c>
      <c r="M57" s="740">
        <v>2779.8265806604022</v>
      </c>
      <c r="N57" s="740">
        <v>13626.425766060294</v>
      </c>
      <c r="P57" s="99"/>
      <c r="Q57" s="99"/>
      <c r="R57" s="99"/>
      <c r="S57" s="99"/>
      <c r="T57" s="99"/>
      <c r="U57" s="99"/>
    </row>
    <row r="58" spans="1:62" s="104" customFormat="1" ht="13.7" customHeight="1">
      <c r="A58" s="661"/>
      <c r="B58" s="62" t="s">
        <v>457</v>
      </c>
      <c r="C58" s="661"/>
      <c r="D58" s="122"/>
      <c r="E58" s="782">
        <v>11255474.912852177</v>
      </c>
      <c r="F58" s="740">
        <v>11242786.961647525</v>
      </c>
      <c r="G58" s="740">
        <v>14380255.633792533</v>
      </c>
      <c r="H58" s="740">
        <v>0</v>
      </c>
      <c r="I58" s="740">
        <v>135318.70152777075</v>
      </c>
      <c r="J58" s="740">
        <v>3272787.3736727708</v>
      </c>
      <c r="K58" s="740">
        <v>12687.951204643668</v>
      </c>
      <c r="L58" s="740">
        <v>4424.2602784991668</v>
      </c>
      <c r="M58" s="740">
        <v>4288.7259789841064</v>
      </c>
      <c r="N58" s="740">
        <v>3974.9649471603993</v>
      </c>
      <c r="O58" s="6"/>
      <c r="P58" s="99"/>
      <c r="Q58" s="99"/>
      <c r="R58" s="99"/>
      <c r="S58" s="99"/>
      <c r="T58" s="99"/>
      <c r="U58" s="9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  <c r="BG58" s="739"/>
      <c r="BH58" s="739"/>
      <c r="BI58" s="739"/>
      <c r="BJ58" s="739"/>
    </row>
    <row r="59" spans="1:62" s="104" customFormat="1" ht="13.7" customHeight="1">
      <c r="A59" s="661"/>
      <c r="B59" s="62" t="s">
        <v>458</v>
      </c>
      <c r="C59" s="661"/>
      <c r="D59" s="122"/>
      <c r="E59" s="782">
        <v>22463174.912631162</v>
      </c>
      <c r="F59" s="740">
        <v>22394145.538111061</v>
      </c>
      <c r="G59" s="740">
        <v>32913457.679020938</v>
      </c>
      <c r="H59" s="740">
        <v>0</v>
      </c>
      <c r="I59" s="740">
        <v>611055.16919035616</v>
      </c>
      <c r="J59" s="740">
        <v>11130367.310100259</v>
      </c>
      <c r="K59" s="740">
        <v>69029.374520086189</v>
      </c>
      <c r="L59" s="740">
        <v>4309.2221057055876</v>
      </c>
      <c r="M59" s="740">
        <v>10601.912171423317</v>
      </c>
      <c r="N59" s="740">
        <v>54118.240242957319</v>
      </c>
      <c r="O59" s="661"/>
      <c r="P59" s="99"/>
      <c r="Q59" s="99"/>
      <c r="R59" s="99"/>
      <c r="S59" s="99"/>
      <c r="T59" s="99"/>
      <c r="U59" s="9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</row>
    <row r="60" spans="1:62" s="104" customFormat="1" ht="13.7" customHeight="1">
      <c r="A60" s="661"/>
      <c r="B60" s="62" t="s">
        <v>459</v>
      </c>
      <c r="C60" s="661"/>
      <c r="D60" s="122"/>
      <c r="E60" s="782">
        <v>36550273.352695055</v>
      </c>
      <c r="F60" s="740">
        <v>36181257.970660195</v>
      </c>
      <c r="G60" s="740">
        <v>56194981.971896291</v>
      </c>
      <c r="H60" s="740">
        <v>185459.974863426</v>
      </c>
      <c r="I60" s="740">
        <v>1102004.9835724523</v>
      </c>
      <c r="J60" s="740">
        <v>21301188.959671959</v>
      </c>
      <c r="K60" s="740">
        <v>369015.38203484559</v>
      </c>
      <c r="L60" s="740">
        <v>133594.079405761</v>
      </c>
      <c r="M60" s="740">
        <v>49779.538942642866</v>
      </c>
      <c r="N60" s="740">
        <v>185641.76368644173</v>
      </c>
      <c r="O60" s="661"/>
      <c r="P60" s="99"/>
      <c r="Q60" s="99"/>
      <c r="R60" s="99"/>
      <c r="S60" s="99"/>
      <c r="T60" s="99"/>
      <c r="U60" s="9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</row>
    <row r="61" spans="1:62" s="104" customFormat="1" ht="13.7" customHeight="1">
      <c r="A61" s="661"/>
      <c r="B61" s="62" t="s">
        <v>460</v>
      </c>
      <c r="C61" s="661"/>
      <c r="D61" s="122"/>
      <c r="E61" s="782">
        <v>73119019.210812971</v>
      </c>
      <c r="F61" s="740">
        <v>72409610.760174558</v>
      </c>
      <c r="G61" s="740">
        <v>122416988.25395346</v>
      </c>
      <c r="H61" s="740">
        <v>1206964.1628409382</v>
      </c>
      <c r="I61" s="740">
        <v>978766.49915193091</v>
      </c>
      <c r="J61" s="740">
        <v>52193108.155771777</v>
      </c>
      <c r="K61" s="740">
        <v>709408.45063832821</v>
      </c>
      <c r="L61" s="740">
        <v>86130.1454933926</v>
      </c>
      <c r="M61" s="740">
        <v>93991.722829343635</v>
      </c>
      <c r="N61" s="740">
        <v>529286.58231559186</v>
      </c>
      <c r="O61" s="661"/>
      <c r="P61" s="99"/>
      <c r="Q61" s="99"/>
      <c r="R61" s="99"/>
      <c r="S61" s="99"/>
      <c r="T61" s="99"/>
      <c r="U61" s="9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  <c r="BG61" s="739"/>
      <c r="BH61" s="739"/>
      <c r="BI61" s="739"/>
      <c r="BJ61" s="739"/>
    </row>
    <row r="62" spans="1:62" s="104" customFormat="1" ht="13.7" customHeight="1">
      <c r="A62" s="661"/>
      <c r="B62" s="62" t="s">
        <v>461</v>
      </c>
      <c r="C62" s="661"/>
      <c r="D62" s="122"/>
      <c r="E62" s="782">
        <v>129618742.01298437</v>
      </c>
      <c r="F62" s="740">
        <v>127640321.17832057</v>
      </c>
      <c r="G62" s="740">
        <v>215548031.88755664</v>
      </c>
      <c r="H62" s="740">
        <v>108350.92390527613</v>
      </c>
      <c r="I62" s="740">
        <v>1821240.1724977181</v>
      </c>
      <c r="J62" s="740">
        <v>89837301.805639029</v>
      </c>
      <c r="K62" s="740">
        <v>1978420.8346637436</v>
      </c>
      <c r="L62" s="740">
        <v>221357.97772594154</v>
      </c>
      <c r="M62" s="740">
        <v>261156.91986801382</v>
      </c>
      <c r="N62" s="740">
        <v>1495905.9370697876</v>
      </c>
      <c r="O62" s="661"/>
      <c r="P62" s="99"/>
      <c r="Q62" s="99"/>
      <c r="R62" s="99"/>
      <c r="S62" s="99"/>
      <c r="T62" s="99"/>
      <c r="U62" s="9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  <c r="BG62" s="739"/>
      <c r="BH62" s="739"/>
      <c r="BI62" s="739"/>
      <c r="BJ62" s="739"/>
    </row>
    <row r="63" spans="1:62" s="104" customFormat="1" ht="13.7" customHeight="1">
      <c r="A63" s="661"/>
      <c r="B63" s="62" t="s">
        <v>462</v>
      </c>
      <c r="C63" s="661"/>
      <c r="D63" s="122"/>
      <c r="E63" s="782">
        <v>186878295.81977934</v>
      </c>
      <c r="F63" s="740">
        <v>182542704.85127863</v>
      </c>
      <c r="G63" s="740">
        <v>356611726.16972995</v>
      </c>
      <c r="H63" s="740">
        <v>0</v>
      </c>
      <c r="I63" s="740">
        <v>4064930.7666865424</v>
      </c>
      <c r="J63" s="740">
        <v>178133952.08513784</v>
      </c>
      <c r="K63" s="740">
        <v>4335590.9685007604</v>
      </c>
      <c r="L63" s="740">
        <v>193380.55527974915</v>
      </c>
      <c r="M63" s="740">
        <v>429582.92952284886</v>
      </c>
      <c r="N63" s="740">
        <v>3712627.4836981627</v>
      </c>
      <c r="O63" s="661"/>
      <c r="P63" s="99"/>
      <c r="Q63" s="99"/>
      <c r="R63" s="99"/>
      <c r="S63" s="99"/>
      <c r="T63" s="99"/>
      <c r="U63" s="9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</row>
    <row r="64" spans="1:62" s="104" customFormat="1" ht="13.7" customHeight="1">
      <c r="A64" s="661"/>
      <c r="B64" s="62" t="s">
        <v>463</v>
      </c>
      <c r="C64" s="661"/>
      <c r="D64" s="122"/>
      <c r="E64" s="782">
        <v>404659332.79847163</v>
      </c>
      <c r="F64" s="740">
        <v>389439992.2378301</v>
      </c>
      <c r="G64" s="740">
        <v>717007706.61519897</v>
      </c>
      <c r="H64" s="740">
        <v>21025238.314234793</v>
      </c>
      <c r="I64" s="740">
        <v>7872500.2918082159</v>
      </c>
      <c r="J64" s="740">
        <v>356465452.98341191</v>
      </c>
      <c r="K64" s="740">
        <v>15219340.56064155</v>
      </c>
      <c r="L64" s="740">
        <v>642676.05696140078</v>
      </c>
      <c r="M64" s="740">
        <v>1000031.181293707</v>
      </c>
      <c r="N64" s="740">
        <v>13576633.322386436</v>
      </c>
      <c r="O64" s="661"/>
      <c r="P64" s="99"/>
      <c r="Q64" s="99"/>
      <c r="R64" s="99"/>
      <c r="S64" s="99"/>
      <c r="T64" s="99"/>
      <c r="U64" s="9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  <c r="BG64" s="739"/>
      <c r="BH64" s="739"/>
      <c r="BI64" s="739"/>
      <c r="BJ64" s="739"/>
    </row>
    <row r="65" spans="1:62" s="108" customFormat="1" ht="13.7" customHeight="1" thickBot="1">
      <c r="A65" s="662"/>
      <c r="B65" s="63" t="s">
        <v>403</v>
      </c>
      <c r="C65" s="662"/>
      <c r="D65" s="124"/>
      <c r="E65" s="783">
        <v>1681954583.9377732</v>
      </c>
      <c r="F65" s="752">
        <v>1606106879.3654478</v>
      </c>
      <c r="G65" s="752">
        <v>3249645652.5638647</v>
      </c>
      <c r="H65" s="752">
        <v>14334068.440775109</v>
      </c>
      <c r="I65" s="752">
        <v>143592062.44159389</v>
      </c>
      <c r="J65" s="752">
        <v>1801464904.0807862</v>
      </c>
      <c r="K65" s="752">
        <v>75847704.572325334</v>
      </c>
      <c r="L65" s="752">
        <v>6181167.9465065505</v>
      </c>
      <c r="M65" s="752">
        <v>6272228.5463973796</v>
      </c>
      <c r="N65" s="752">
        <v>63394308.079421401</v>
      </c>
      <c r="O65" s="661"/>
      <c r="P65" s="99"/>
      <c r="Q65" s="99"/>
      <c r="R65" s="99"/>
      <c r="S65" s="99"/>
      <c r="T65" s="99"/>
      <c r="U65" s="99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</row>
    <row r="66" spans="1:62" ht="13.7" customHeight="1"/>
  </sheetData>
  <mergeCells count="36">
    <mergeCell ref="N4:N5"/>
    <mergeCell ref="K4:K5"/>
    <mergeCell ref="A6:C6"/>
    <mergeCell ref="H4:H5"/>
    <mergeCell ref="I4:I5"/>
    <mergeCell ref="M4:M5"/>
    <mergeCell ref="F4:F5"/>
    <mergeCell ref="L4:L5"/>
    <mergeCell ref="A55:C55"/>
    <mergeCell ref="A15:C15"/>
    <mergeCell ref="A16:C16"/>
    <mergeCell ref="A26:C26"/>
    <mergeCell ref="A17:C17"/>
    <mergeCell ref="A44:C44"/>
    <mergeCell ref="A20:C20"/>
    <mergeCell ref="A18:C18"/>
    <mergeCell ref="A33:C33"/>
    <mergeCell ref="A21:C21"/>
    <mergeCell ref="A22:C22"/>
    <mergeCell ref="A24:C24"/>
    <mergeCell ref="A23:C23"/>
    <mergeCell ref="A25:C25"/>
    <mergeCell ref="F3:J3"/>
    <mergeCell ref="G4:G5"/>
    <mergeCell ref="E3:E5"/>
    <mergeCell ref="A19:C19"/>
    <mergeCell ref="J4:J5"/>
    <mergeCell ref="A13:C13"/>
    <mergeCell ref="A3:C5"/>
    <mergeCell ref="A7:C7"/>
    <mergeCell ref="A14:C14"/>
    <mergeCell ref="A12:C12"/>
    <mergeCell ref="A8:C8"/>
    <mergeCell ref="A11:C11"/>
    <mergeCell ref="A9:C9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R78"/>
  <sheetViews>
    <sheetView view="pageBreakPreview" topLeftCell="A3" zoomScaleNormal="5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8.5703125" style="531" customWidth="1"/>
    <col min="6" max="6" width="3.28515625" style="531" customWidth="1"/>
    <col min="7" max="7" width="18.5703125" style="531" customWidth="1"/>
    <col min="8" max="8" width="4.28515625" style="531" customWidth="1"/>
    <col min="9" max="9" width="18.5703125" style="531" customWidth="1"/>
    <col min="10" max="10" width="4.28515625" style="531" customWidth="1"/>
    <col min="11" max="11" width="22.140625" style="531" customWidth="1"/>
    <col min="12" max="12" width="9.85546875" style="531" customWidth="1"/>
    <col min="13" max="16384" width="9.140625" style="531"/>
  </cols>
  <sheetData>
    <row r="1" spans="1:18" s="24" customFormat="1" ht="35.1" customHeight="1">
      <c r="A1" s="1274" t="s">
        <v>560</v>
      </c>
      <c r="B1" s="1274"/>
      <c r="C1" s="1274"/>
      <c r="D1" s="1274"/>
      <c r="E1" s="1274"/>
      <c r="F1" s="1274"/>
      <c r="G1" s="1274"/>
      <c r="H1" s="1274"/>
      <c r="I1" s="1274"/>
      <c r="J1" s="1274"/>
    </row>
    <row r="2" spans="1:18" ht="12.95" customHeight="1" thickBot="1">
      <c r="A2" s="531"/>
      <c r="B2" s="26"/>
      <c r="C2" s="266"/>
      <c r="D2" s="281"/>
      <c r="E2" s="608"/>
      <c r="F2" s="608"/>
      <c r="G2" s="608"/>
      <c r="H2" s="608"/>
      <c r="I2" s="608"/>
      <c r="J2" s="265" t="s">
        <v>60</v>
      </c>
      <c r="L2" s="552"/>
    </row>
    <row r="3" spans="1:18" ht="15" customHeight="1">
      <c r="A3" s="1127" t="s">
        <v>18</v>
      </c>
      <c r="B3" s="1127"/>
      <c r="C3" s="1127"/>
      <c r="D3" s="305"/>
      <c r="E3" s="1102" t="s">
        <v>68</v>
      </c>
      <c r="F3" s="1103"/>
      <c r="G3" s="1102" t="s">
        <v>1244</v>
      </c>
      <c r="H3" s="1103"/>
      <c r="I3" s="1102" t="s">
        <v>189</v>
      </c>
      <c r="J3" s="1108"/>
      <c r="R3" s="282"/>
    </row>
    <row r="4" spans="1:18" ht="15" customHeight="1">
      <c r="A4" s="1128"/>
      <c r="B4" s="1128"/>
      <c r="C4" s="1128"/>
      <c r="D4" s="306"/>
      <c r="E4" s="1104"/>
      <c r="F4" s="1105"/>
      <c r="G4" s="1104"/>
      <c r="H4" s="1105"/>
      <c r="I4" s="1104"/>
      <c r="J4" s="1109"/>
    </row>
    <row r="5" spans="1:18" ht="48.75" customHeight="1">
      <c r="A5" s="1129"/>
      <c r="B5" s="1129"/>
      <c r="C5" s="1129"/>
      <c r="D5" s="307"/>
      <c r="E5" s="1106"/>
      <c r="F5" s="1107"/>
      <c r="G5" s="1106"/>
      <c r="H5" s="1107"/>
      <c r="I5" s="1106"/>
      <c r="J5" s="1110"/>
    </row>
    <row r="6" spans="1:18" s="33" customFormat="1" ht="24.6" hidden="1" customHeight="1">
      <c r="A6" s="1250" t="s">
        <v>192</v>
      </c>
      <c r="B6" s="1250"/>
      <c r="C6" s="1250"/>
      <c r="D6" s="32"/>
      <c r="E6" s="57">
        <v>20072786</v>
      </c>
      <c r="F6" s="58"/>
      <c r="G6" s="58">
        <v>18735446</v>
      </c>
      <c r="H6" s="58"/>
      <c r="I6" s="58">
        <v>1337340</v>
      </c>
    </row>
    <row r="7" spans="1:18" s="33" customFormat="1" ht="24.6" hidden="1" customHeight="1">
      <c r="A7" s="1247" t="s">
        <v>193</v>
      </c>
      <c r="B7" s="1247"/>
      <c r="C7" s="1247"/>
      <c r="D7" s="32"/>
      <c r="E7" s="60">
        <f t="shared" ref="E7:E12" si="0">G7+I7</f>
        <v>17802344</v>
      </c>
      <c r="F7" s="59"/>
      <c r="G7" s="59">
        <v>16632055</v>
      </c>
      <c r="H7" s="59"/>
      <c r="I7" s="59">
        <v>1170289</v>
      </c>
    </row>
    <row r="8" spans="1:18" s="33" customFormat="1" ht="24.6" hidden="1" customHeight="1">
      <c r="A8" s="1247" t="s">
        <v>1214</v>
      </c>
      <c r="B8" s="1247"/>
      <c r="C8" s="1247"/>
      <c r="D8" s="32"/>
      <c r="E8" s="60">
        <f t="shared" si="0"/>
        <v>18944912.015758369</v>
      </c>
      <c r="F8" s="59"/>
      <c r="G8" s="59">
        <v>18772155.554229092</v>
      </c>
      <c r="H8" s="59"/>
      <c r="I8" s="59">
        <v>172756.46152927834</v>
      </c>
    </row>
    <row r="9" spans="1:18" s="33" customFormat="1" ht="19.5" hidden="1" customHeight="1">
      <c r="A9" s="1247" t="s">
        <v>1215</v>
      </c>
      <c r="B9" s="1247"/>
      <c r="C9" s="1247"/>
      <c r="D9" s="32"/>
      <c r="E9" s="60">
        <f t="shared" si="0"/>
        <v>14007780.64326367</v>
      </c>
      <c r="F9" s="59"/>
      <c r="G9" s="59">
        <v>12882690.68080934</v>
      </c>
      <c r="H9" s="59"/>
      <c r="I9" s="59">
        <v>1125089.9624543297</v>
      </c>
    </row>
    <row r="10" spans="1:18" s="33" customFormat="1" ht="19.5" hidden="1" customHeight="1">
      <c r="A10" s="1247" t="s">
        <v>1216</v>
      </c>
      <c r="B10" s="1247"/>
      <c r="C10" s="1247"/>
      <c r="D10" s="32"/>
      <c r="E10" s="60">
        <f t="shared" si="0"/>
        <v>16928424.940177578</v>
      </c>
      <c r="F10" s="59"/>
      <c r="G10" s="59">
        <v>15872061.056433925</v>
      </c>
      <c r="H10" s="59"/>
      <c r="I10" s="59">
        <v>1056363.8837436531</v>
      </c>
    </row>
    <row r="11" spans="1:18" s="271" customFormat="1" ht="19.5" hidden="1" customHeight="1">
      <c r="A11" s="1228" t="s">
        <v>1217</v>
      </c>
      <c r="B11" s="1228"/>
      <c r="C11" s="1228"/>
      <c r="D11" s="22"/>
      <c r="E11" s="116">
        <f>G11+I11</f>
        <v>24581247.216192689</v>
      </c>
      <c r="F11" s="117"/>
      <c r="G11" s="50">
        <v>21851352.915336061</v>
      </c>
      <c r="H11" s="117"/>
      <c r="I11" s="117">
        <v>2729894.3008566289</v>
      </c>
      <c r="M11" s="181"/>
      <c r="N11" s="181"/>
    </row>
    <row r="12" spans="1:18" s="33" customFormat="1" ht="19.5" hidden="1" customHeight="1">
      <c r="A12" s="1247" t="s">
        <v>1218</v>
      </c>
      <c r="B12" s="1247"/>
      <c r="C12" s="1247"/>
      <c r="D12" s="32"/>
      <c r="E12" s="60">
        <f t="shared" si="0"/>
        <v>26162301.280204728</v>
      </c>
      <c r="F12" s="59"/>
      <c r="G12" s="50">
        <v>24005055.943400685</v>
      </c>
      <c r="H12" s="59"/>
      <c r="I12" s="50">
        <v>2157245.336804044</v>
      </c>
      <c r="M12" s="181"/>
      <c r="N12" s="181"/>
    </row>
    <row r="13" spans="1:18" s="33" customFormat="1" ht="18" hidden="1" customHeight="1">
      <c r="A13" s="1228" t="s">
        <v>1219</v>
      </c>
      <c r="B13" s="1228"/>
      <c r="C13" s="1228"/>
      <c r="D13" s="32"/>
      <c r="E13" s="60">
        <v>27292201.238484472</v>
      </c>
      <c r="F13" s="59"/>
      <c r="G13" s="50">
        <v>24484407</v>
      </c>
      <c r="H13" s="59"/>
      <c r="I13" s="50">
        <v>2807794.2384844734</v>
      </c>
      <c r="K13" s="140"/>
      <c r="L13" s="50"/>
      <c r="M13" s="140"/>
      <c r="N13" s="181"/>
    </row>
    <row r="14" spans="1:18" s="33" customFormat="1" ht="18" hidden="1" customHeight="1">
      <c r="A14" s="1247" t="s">
        <v>1220</v>
      </c>
      <c r="B14" s="1247"/>
      <c r="C14" s="1247"/>
      <c r="D14" s="32"/>
      <c r="E14" s="60">
        <f t="shared" ref="E14:E19" si="1">G14+I14</f>
        <v>26184551.578648422</v>
      </c>
      <c r="F14" s="59"/>
      <c r="G14" s="50">
        <v>24497213.916754019</v>
      </c>
      <c r="H14" s="59"/>
      <c r="I14" s="50">
        <v>1687337.6618944022</v>
      </c>
      <c r="M14" s="181"/>
      <c r="N14" s="181"/>
    </row>
    <row r="15" spans="1:18" s="33" customFormat="1" ht="18" hidden="1" customHeight="1">
      <c r="A15" s="1247" t="s">
        <v>1221</v>
      </c>
      <c r="B15" s="1247"/>
      <c r="C15" s="1247"/>
      <c r="D15" s="32"/>
      <c r="E15" s="60">
        <f t="shared" si="1"/>
        <v>28014448.999924347</v>
      </c>
      <c r="F15" s="59"/>
      <c r="G15" s="59">
        <f>('23'!G15/'1'!$E$16)*1000</f>
        <v>25220554.404049248</v>
      </c>
      <c r="H15" s="59"/>
      <c r="I15" s="59">
        <f>('23'!I15/'1'!$E$16)*1000</f>
        <v>2793894.5958751007</v>
      </c>
    </row>
    <row r="16" spans="1:18" s="33" customFormat="1" ht="18" hidden="1" customHeight="1">
      <c r="A16" s="1247" t="s">
        <v>1210</v>
      </c>
      <c r="B16" s="1247"/>
      <c r="C16" s="1247"/>
      <c r="D16" s="32"/>
      <c r="E16" s="60">
        <f t="shared" si="1"/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16" s="33" customFormat="1" ht="17.25" hidden="1" customHeight="1">
      <c r="A17" s="1247" t="s">
        <v>1157</v>
      </c>
      <c r="B17" s="1247"/>
      <c r="C17" s="1247"/>
      <c r="D17" s="32"/>
      <c r="E17" s="308">
        <f t="shared" si="1"/>
        <v>25178158.328799512</v>
      </c>
      <c r="F17" s="283"/>
      <c r="G17" s="283">
        <v>23847461.748577144</v>
      </c>
      <c r="H17" s="283"/>
      <c r="I17" s="283">
        <v>1330696.5802223696</v>
      </c>
      <c r="J17" s="59"/>
      <c r="K17" s="40"/>
    </row>
    <row r="18" spans="1:16" s="33" customFormat="1" ht="18" hidden="1" customHeight="1">
      <c r="A18" s="1247" t="s">
        <v>1158</v>
      </c>
      <c r="B18" s="1247"/>
      <c r="C18" s="1247"/>
      <c r="D18" s="32"/>
      <c r="E18" s="308">
        <f t="shared" si="1"/>
        <v>23623319.750392452</v>
      </c>
      <c r="F18" s="283"/>
      <c r="G18" s="283">
        <f>'[1]23'!G18/'[1]1'!E19*1000</f>
        <v>23131522.16182119</v>
      </c>
      <c r="H18" s="283"/>
      <c r="I18" s="283">
        <f>'[1]23'!I18/'[1]1'!E19*1000</f>
        <v>491797.58857126185</v>
      </c>
      <c r="J18" s="59"/>
      <c r="K18" s="40"/>
    </row>
    <row r="19" spans="1:16" s="33" customFormat="1" ht="18" hidden="1" customHeight="1">
      <c r="A19" s="1247" t="s">
        <v>1159</v>
      </c>
      <c r="B19" s="1247"/>
      <c r="C19" s="1247"/>
      <c r="D19" s="32"/>
      <c r="E19" s="308">
        <f t="shared" si="1"/>
        <v>23792391.882059716</v>
      </c>
      <c r="F19" s="283"/>
      <c r="G19" s="283">
        <v>21944892.469442315</v>
      </c>
      <c r="H19" s="283"/>
      <c r="I19" s="283">
        <v>1847499.4126173984</v>
      </c>
      <c r="J19" s="59"/>
      <c r="K19" s="40"/>
    </row>
    <row r="20" spans="1:16" s="33" customFormat="1" ht="18" hidden="1" customHeight="1">
      <c r="A20" s="1247" t="s">
        <v>1160</v>
      </c>
      <c r="B20" s="1247"/>
      <c r="C20" s="1247"/>
      <c r="D20" s="32"/>
      <c r="E20" s="308">
        <f>G20+I20</f>
        <v>22760083.428847689</v>
      </c>
      <c r="F20" s="283"/>
      <c r="G20" s="283">
        <v>21430915.401220392</v>
      </c>
      <c r="H20" s="283"/>
      <c r="I20" s="283">
        <v>1329168.027627296</v>
      </c>
      <c r="J20" s="59"/>
      <c r="K20" s="40"/>
    </row>
    <row r="21" spans="1:16" s="33" customFormat="1" ht="18" customHeight="1">
      <c r="A21" s="1247" t="s">
        <v>1161</v>
      </c>
      <c r="B21" s="1247"/>
      <c r="C21" s="1247"/>
      <c r="D21" s="32"/>
      <c r="E21" s="308">
        <f>G21+I21</f>
        <v>24715999.157652583</v>
      </c>
      <c r="F21" s="283"/>
      <c r="G21" s="283">
        <v>23358123.538604774</v>
      </c>
      <c r="H21" s="283"/>
      <c r="I21" s="283">
        <v>1357875.6190478087</v>
      </c>
      <c r="J21" s="59"/>
      <c r="K21" s="40"/>
    </row>
    <row r="22" spans="1:16" s="33" customFormat="1" ht="18" customHeight="1">
      <c r="A22" s="1247" t="s">
        <v>1162</v>
      </c>
      <c r="B22" s="1247"/>
      <c r="C22" s="1247"/>
      <c r="D22" s="32"/>
      <c r="E22" s="308">
        <f>G22+I22</f>
        <v>23246285.255542807</v>
      </c>
      <c r="F22" s="283"/>
      <c r="G22" s="283">
        <v>21585450.285761792</v>
      </c>
      <c r="H22" s="283"/>
      <c r="I22" s="283">
        <v>1660834.9697810169</v>
      </c>
      <c r="J22" s="59"/>
      <c r="K22" s="40"/>
    </row>
    <row r="23" spans="1:16" s="33" customFormat="1" ht="18" customHeight="1">
      <c r="A23" s="1247" t="s">
        <v>1163</v>
      </c>
      <c r="B23" s="1247"/>
      <c r="C23" s="1247"/>
      <c r="D23" s="32"/>
      <c r="E23" s="308">
        <v>23246285.255542807</v>
      </c>
      <c r="F23" s="283"/>
      <c r="G23" s="283">
        <v>21504880.880754568</v>
      </c>
      <c r="H23" s="283"/>
      <c r="I23" s="283">
        <v>636698.84430383367</v>
      </c>
      <c r="J23" s="59"/>
      <c r="K23" s="40"/>
    </row>
    <row r="24" spans="1:16" s="33" customFormat="1" ht="18" customHeight="1">
      <c r="A24" s="1247" t="s">
        <v>1155</v>
      </c>
      <c r="B24" s="1247"/>
      <c r="C24" s="1247"/>
      <c r="D24" s="32"/>
      <c r="E24" s="308">
        <f>G24+I24</f>
        <v>20118921.23585226</v>
      </c>
      <c r="F24" s="283"/>
      <c r="G24" s="283">
        <v>18008699.757196754</v>
      </c>
      <c r="H24" s="283"/>
      <c r="I24" s="283">
        <v>2110221.478655505</v>
      </c>
      <c r="J24" s="59"/>
      <c r="K24" s="40"/>
    </row>
    <row r="25" spans="1:16" s="33" customFormat="1" ht="18" customHeight="1">
      <c r="A25" s="1247" t="s">
        <v>1149</v>
      </c>
      <c r="B25" s="1247"/>
      <c r="C25" s="1247"/>
      <c r="D25" s="32"/>
      <c r="E25" s="308">
        <f>G25+I25</f>
        <v>21548527.28792271</v>
      </c>
      <c r="F25" s="283"/>
      <c r="G25" s="283">
        <v>20658589.825140685</v>
      </c>
      <c r="H25" s="283"/>
      <c r="I25" s="283">
        <v>889937.46278202429</v>
      </c>
      <c r="J25" s="59"/>
      <c r="K25" s="40"/>
    </row>
    <row r="26" spans="1:16" ht="18" customHeight="1">
      <c r="A26" s="1247" t="s">
        <v>57</v>
      </c>
      <c r="B26" s="1247"/>
      <c r="C26" s="1247"/>
      <c r="D26" s="32"/>
      <c r="E26" s="774"/>
      <c r="F26" s="620"/>
      <c r="G26" s="178"/>
      <c r="H26" s="178"/>
      <c r="I26" s="178"/>
      <c r="J26" s="775"/>
      <c r="K26" s="552"/>
      <c r="L26" s="33"/>
      <c r="N26" s="181"/>
      <c r="O26" s="181"/>
      <c r="P26" s="181"/>
    </row>
    <row r="27" spans="1:16" ht="18" customHeight="1">
      <c r="A27" s="34"/>
      <c r="B27" s="34" t="s">
        <v>58</v>
      </c>
      <c r="C27" s="34"/>
      <c r="D27" s="543"/>
      <c r="E27" s="774">
        <f t="shared" ref="E27:E56" si="2">G27+I27</f>
        <v>29066937.636487085</v>
      </c>
      <c r="F27" s="778"/>
      <c r="G27" s="620">
        <v>27943677.065448731</v>
      </c>
      <c r="H27" s="778"/>
      <c r="I27" s="620">
        <v>1123260.5710383542</v>
      </c>
      <c r="J27" s="775"/>
      <c r="K27" s="552"/>
      <c r="L27" s="33"/>
      <c r="N27" s="181"/>
      <c r="O27" s="181"/>
      <c r="P27" s="181"/>
    </row>
    <row r="28" spans="1:16" ht="18" customHeight="1">
      <c r="A28" s="34"/>
      <c r="B28" s="34" t="s">
        <v>20</v>
      </c>
      <c r="C28" s="34"/>
      <c r="D28" s="543"/>
      <c r="E28" s="774">
        <f t="shared" si="2"/>
        <v>4098269.2532880325</v>
      </c>
      <c r="F28" s="778"/>
      <c r="G28" s="620">
        <v>3749875.581780104</v>
      </c>
      <c r="H28" s="778"/>
      <c r="I28" s="620">
        <v>348393.67150792846</v>
      </c>
      <c r="J28" s="775"/>
      <c r="K28" s="552"/>
      <c r="L28" s="33"/>
      <c r="N28" s="181"/>
      <c r="O28" s="181"/>
      <c r="P28" s="181"/>
    </row>
    <row r="29" spans="1:16" ht="18" customHeight="1">
      <c r="A29" s="1247" t="s">
        <v>21</v>
      </c>
      <c r="B29" s="1247"/>
      <c r="C29" s="1247"/>
      <c r="D29" s="32"/>
      <c r="E29" s="778"/>
      <c r="F29" s="778"/>
      <c r="G29" s="620"/>
      <c r="H29" s="778"/>
      <c r="I29" s="620"/>
      <c r="J29" s="775"/>
      <c r="K29" s="552"/>
      <c r="L29" s="33"/>
      <c r="N29" s="181"/>
      <c r="O29" s="181"/>
      <c r="P29" s="181"/>
    </row>
    <row r="30" spans="1:16" ht="18" customHeight="1">
      <c r="A30" s="34"/>
      <c r="B30" s="661" t="s">
        <v>71</v>
      </c>
      <c r="C30" s="34"/>
      <c r="D30" s="543"/>
      <c r="E30" s="774">
        <f t="shared" si="2"/>
        <v>84180325.417505473</v>
      </c>
      <c r="F30" s="778"/>
      <c r="G30" s="620">
        <v>82005718.740441978</v>
      </c>
      <c r="H30" s="778"/>
      <c r="I30" s="620">
        <v>2174606.6770634903</v>
      </c>
      <c r="J30" s="775"/>
      <c r="K30" s="552"/>
      <c r="L30" s="33"/>
      <c r="N30" s="181"/>
      <c r="O30" s="181"/>
      <c r="P30" s="181"/>
    </row>
    <row r="31" spans="1:16" ht="18" customHeight="1">
      <c r="A31" s="34"/>
      <c r="B31" s="661" t="s">
        <v>72</v>
      </c>
      <c r="C31" s="34"/>
      <c r="D31" s="543"/>
      <c r="E31" s="774">
        <f t="shared" si="2"/>
        <v>25643077.258556992</v>
      </c>
      <c r="F31" s="778"/>
      <c r="G31" s="620">
        <v>22463789.257462155</v>
      </c>
      <c r="H31" s="778"/>
      <c r="I31" s="620">
        <v>3179288.0010948377</v>
      </c>
      <c r="J31" s="775"/>
      <c r="K31" s="552"/>
      <c r="L31" s="33"/>
      <c r="N31" s="181"/>
      <c r="O31" s="181"/>
      <c r="P31" s="181"/>
    </row>
    <row r="32" spans="1:16" ht="18" customHeight="1">
      <c r="A32" s="34"/>
      <c r="B32" s="661" t="s">
        <v>73</v>
      </c>
      <c r="C32" s="34"/>
      <c r="D32" s="543"/>
      <c r="E32" s="774">
        <f t="shared" si="2"/>
        <v>8813400.162914943</v>
      </c>
      <c r="F32" s="778"/>
      <c r="G32" s="620">
        <v>8416418.9185847081</v>
      </c>
      <c r="H32" s="778"/>
      <c r="I32" s="620">
        <v>396981.244330235</v>
      </c>
      <c r="J32" s="775"/>
      <c r="K32" s="552"/>
      <c r="L32" s="33"/>
      <c r="N32" s="181"/>
      <c r="O32" s="181"/>
      <c r="P32" s="181"/>
    </row>
    <row r="33" spans="1:16" ht="18" customHeight="1">
      <c r="A33" s="34"/>
      <c r="B33" s="661" t="s">
        <v>318</v>
      </c>
      <c r="C33" s="34"/>
      <c r="D33" s="543"/>
      <c r="E33" s="774">
        <f t="shared" si="2"/>
        <v>3896126.2735689813</v>
      </c>
      <c r="F33" s="778"/>
      <c r="G33" s="620">
        <v>3555109.9637053502</v>
      </c>
      <c r="H33" s="778"/>
      <c r="I33" s="620">
        <v>341016.30986363126</v>
      </c>
      <c r="J33" s="775"/>
      <c r="K33" s="552"/>
      <c r="L33" s="33"/>
      <c r="N33" s="181"/>
      <c r="O33" s="181"/>
      <c r="P33" s="181"/>
    </row>
    <row r="34" spans="1:16" ht="13.5" customHeight="1">
      <c r="A34" s="34"/>
      <c r="B34" s="661" t="s">
        <v>317</v>
      </c>
      <c r="C34" s="34"/>
      <c r="D34" s="543"/>
      <c r="E34" s="774">
        <f t="shared" si="2"/>
        <v>72902711.374701664</v>
      </c>
      <c r="F34" s="778"/>
      <c r="G34" s="620">
        <v>70757675.095465392</v>
      </c>
      <c r="H34" s="778"/>
      <c r="I34" s="620">
        <v>2145036.2792362766</v>
      </c>
      <c r="J34" s="775"/>
      <c r="K34" s="552"/>
      <c r="L34" s="33"/>
      <c r="N34" s="181"/>
      <c r="O34" s="181"/>
      <c r="P34" s="181"/>
    </row>
    <row r="35" spans="1:16" ht="18" customHeight="1">
      <c r="A35" s="1247" t="s">
        <v>22</v>
      </c>
      <c r="B35" s="1247"/>
      <c r="C35" s="1247"/>
      <c r="D35" s="32"/>
      <c r="E35" s="778"/>
      <c r="F35" s="778"/>
      <c r="G35" s="620"/>
      <c r="H35" s="778"/>
      <c r="I35" s="620"/>
      <c r="J35" s="775"/>
      <c r="K35" s="552"/>
      <c r="L35" s="33"/>
      <c r="N35" s="181"/>
      <c r="O35" s="181"/>
      <c r="P35" s="181"/>
    </row>
    <row r="36" spans="1:16" ht="18" customHeight="1">
      <c r="A36" s="1049" t="s">
        <v>59</v>
      </c>
      <c r="B36" s="1049"/>
      <c r="C36" s="35"/>
      <c r="D36" s="32"/>
      <c r="E36" s="774">
        <f t="shared" si="2"/>
        <v>21866236.78114447</v>
      </c>
      <c r="F36" s="778"/>
      <c r="G36" s="620">
        <v>20954336.457863644</v>
      </c>
      <c r="H36" s="778"/>
      <c r="I36" s="620">
        <v>911900.32328082633</v>
      </c>
      <c r="J36" s="775"/>
      <c r="K36" s="552"/>
      <c r="L36" s="33"/>
      <c r="N36" s="181"/>
      <c r="O36" s="181"/>
      <c r="P36" s="181"/>
    </row>
    <row r="37" spans="1:16" ht="18" customHeight="1">
      <c r="A37" s="7"/>
      <c r="B37" s="661" t="s">
        <v>23</v>
      </c>
      <c r="C37" s="36"/>
      <c r="D37" s="32"/>
      <c r="E37" s="774">
        <f t="shared" si="2"/>
        <v>32747198.550048232</v>
      </c>
      <c r="F37" s="778"/>
      <c r="G37" s="620">
        <v>31494644.039428089</v>
      </c>
      <c r="H37" s="778"/>
      <c r="I37" s="620">
        <v>1252554.5106201416</v>
      </c>
      <c r="J37" s="775"/>
      <c r="K37" s="552"/>
      <c r="L37" s="33"/>
      <c r="N37" s="181"/>
      <c r="O37" s="181"/>
      <c r="P37" s="181"/>
    </row>
    <row r="38" spans="1:16" ht="18" customHeight="1">
      <c r="A38" s="121"/>
      <c r="B38" s="121" t="s">
        <v>1150</v>
      </c>
      <c r="C38" s="542"/>
      <c r="D38" s="543"/>
      <c r="E38" s="774">
        <f t="shared" si="2"/>
        <v>24458499.604843993</v>
      </c>
      <c r="F38" s="778"/>
      <c r="G38" s="620">
        <v>22569701.554033648</v>
      </c>
      <c r="H38" s="778"/>
      <c r="I38" s="620">
        <v>1888798.0508103431</v>
      </c>
      <c r="J38" s="775"/>
      <c r="K38" s="552"/>
      <c r="L38" s="33"/>
      <c r="N38" s="181"/>
      <c r="O38" s="181"/>
      <c r="P38" s="181"/>
    </row>
    <row r="39" spans="1:16" ht="18" customHeight="1">
      <c r="A39" s="121"/>
      <c r="B39" s="121" t="s">
        <v>1151</v>
      </c>
      <c r="C39" s="542"/>
      <c r="D39" s="543"/>
      <c r="E39" s="774">
        <f t="shared" si="2"/>
        <v>74591200.030724972</v>
      </c>
      <c r="F39" s="778"/>
      <c r="G39" s="620">
        <v>74166073.229798317</v>
      </c>
      <c r="H39" s="778"/>
      <c r="I39" s="620">
        <v>425126.80092665908</v>
      </c>
      <c r="J39" s="775"/>
      <c r="K39" s="552"/>
      <c r="L39" s="33"/>
      <c r="N39" s="181"/>
      <c r="O39" s="181"/>
      <c r="P39" s="181"/>
    </row>
    <row r="40" spans="1:16" ht="18" customHeight="1">
      <c r="A40" s="121"/>
      <c r="B40" s="121" t="s">
        <v>1152</v>
      </c>
      <c r="C40" s="542"/>
      <c r="D40" s="543"/>
      <c r="E40" s="774">
        <f t="shared" si="2"/>
        <v>22033439.215218943</v>
      </c>
      <c r="F40" s="778"/>
      <c r="G40" s="620">
        <v>20716835.819501802</v>
      </c>
      <c r="H40" s="778"/>
      <c r="I40" s="620">
        <v>1316603.3957171412</v>
      </c>
      <c r="J40" s="775"/>
      <c r="K40" s="552"/>
      <c r="L40" s="33"/>
      <c r="N40" s="181"/>
      <c r="O40" s="181"/>
      <c r="P40" s="181"/>
    </row>
    <row r="41" spans="1:16" ht="18" customHeight="1">
      <c r="A41" s="121"/>
      <c r="B41" s="121" t="s">
        <v>1153</v>
      </c>
      <c r="C41" s="542"/>
      <c r="D41" s="543"/>
      <c r="E41" s="774">
        <f t="shared" si="2"/>
        <v>18554906.815604612</v>
      </c>
      <c r="F41" s="778"/>
      <c r="G41" s="620">
        <v>17452748.481000323</v>
      </c>
      <c r="H41" s="778"/>
      <c r="I41" s="620">
        <v>1102158.334604291</v>
      </c>
      <c r="J41" s="775"/>
      <c r="K41" s="552"/>
      <c r="L41" s="33"/>
      <c r="N41" s="181"/>
      <c r="O41" s="181"/>
      <c r="P41" s="181"/>
    </row>
    <row r="42" spans="1:16" ht="18" customHeight="1">
      <c r="A42" s="121"/>
      <c r="B42" s="661" t="s">
        <v>25</v>
      </c>
      <c r="C42" s="542"/>
      <c r="D42" s="543"/>
      <c r="E42" s="774">
        <f t="shared" si="2"/>
        <v>17743075.143856093</v>
      </c>
      <c r="F42" s="778"/>
      <c r="G42" s="620">
        <v>16974574.083967771</v>
      </c>
      <c r="H42" s="778"/>
      <c r="I42" s="620">
        <v>768501.05988832307</v>
      </c>
      <c r="J42" s="775"/>
      <c r="K42" s="552"/>
      <c r="L42" s="33"/>
      <c r="N42" s="181"/>
      <c r="O42" s="181"/>
      <c r="P42" s="181"/>
    </row>
    <row r="43" spans="1:16" ht="18" customHeight="1">
      <c r="A43" s="121"/>
      <c r="B43" s="121" t="s">
        <v>1136</v>
      </c>
      <c r="C43" s="542"/>
      <c r="D43" s="543"/>
      <c r="E43" s="774">
        <f t="shared" si="2"/>
        <v>24209296.535876736</v>
      </c>
      <c r="F43" s="778"/>
      <c r="G43" s="620">
        <v>23773120.271545179</v>
      </c>
      <c r="H43" s="778"/>
      <c r="I43" s="620">
        <v>436176.26433155657</v>
      </c>
      <c r="J43" s="775"/>
      <c r="K43" s="552"/>
      <c r="L43" s="33"/>
      <c r="N43" s="181"/>
      <c r="O43" s="181"/>
      <c r="P43" s="181"/>
    </row>
    <row r="44" spans="1:16" ht="18" customHeight="1">
      <c r="A44" s="121"/>
      <c r="B44" s="121" t="s">
        <v>1137</v>
      </c>
      <c r="C44" s="542"/>
      <c r="D44" s="543"/>
      <c r="E44" s="774">
        <f t="shared" si="2"/>
        <v>11679293.098332766</v>
      </c>
      <c r="F44" s="778"/>
      <c r="G44" s="620">
        <v>10599150.199044082</v>
      </c>
      <c r="H44" s="778"/>
      <c r="I44" s="620">
        <v>1080142.8992886841</v>
      </c>
      <c r="J44" s="775"/>
      <c r="K44" s="552"/>
      <c r="L44" s="33"/>
      <c r="N44" s="181"/>
      <c r="O44" s="181"/>
      <c r="P44" s="181"/>
    </row>
    <row r="45" spans="1:16" ht="18" customHeight="1">
      <c r="A45" s="121"/>
      <c r="B45" s="661" t="s">
        <v>26</v>
      </c>
      <c r="C45" s="542"/>
      <c r="D45" s="543"/>
      <c r="E45" s="774">
        <f t="shared" si="2"/>
        <v>16533426.984695069</v>
      </c>
      <c r="F45" s="778"/>
      <c r="G45" s="620">
        <v>15868410.069535207</v>
      </c>
      <c r="H45" s="778"/>
      <c r="I45" s="620">
        <v>665016.91515986179</v>
      </c>
      <c r="J45" s="775"/>
      <c r="K45" s="552"/>
      <c r="L45" s="33"/>
      <c r="N45" s="181"/>
      <c r="O45" s="181"/>
      <c r="P45" s="181"/>
    </row>
    <row r="46" spans="1:16" ht="18" customHeight="1">
      <c r="A46" s="121"/>
      <c r="B46" s="121" t="s">
        <v>1138</v>
      </c>
      <c r="C46" s="35"/>
      <c r="D46" s="32"/>
      <c r="E46" s="774">
        <f t="shared" si="2"/>
        <v>15739318.311248206</v>
      </c>
      <c r="F46" s="778"/>
      <c r="G46" s="620">
        <v>15013017.342253385</v>
      </c>
      <c r="H46" s="778"/>
      <c r="I46" s="620">
        <v>726300.96899482037</v>
      </c>
      <c r="J46" s="775"/>
      <c r="K46" s="552"/>
      <c r="L46" s="33"/>
      <c r="N46" s="181"/>
      <c r="O46" s="181"/>
      <c r="P46" s="181"/>
    </row>
    <row r="47" spans="1:16" ht="18" customHeight="1">
      <c r="A47" s="121"/>
      <c r="B47" s="121" t="s">
        <v>1139</v>
      </c>
      <c r="C47" s="35"/>
      <c r="D47" s="32"/>
      <c r="E47" s="774">
        <f t="shared" si="2"/>
        <v>22196770.52530482</v>
      </c>
      <c r="F47" s="778"/>
      <c r="G47" s="620">
        <v>21358660.946039669</v>
      </c>
      <c r="H47" s="778"/>
      <c r="I47" s="620">
        <v>838109.57926514978</v>
      </c>
      <c r="J47" s="775"/>
      <c r="K47" s="552"/>
      <c r="L47" s="33"/>
      <c r="N47" s="181"/>
      <c r="O47" s="181"/>
      <c r="P47" s="181"/>
    </row>
    <row r="48" spans="1:16" ht="18" customHeight="1">
      <c r="A48" s="121"/>
      <c r="B48" s="121" t="s">
        <v>1140</v>
      </c>
      <c r="C48" s="35"/>
      <c r="D48" s="32"/>
      <c r="E48" s="774">
        <f t="shared" si="2"/>
        <v>10542675.314765682</v>
      </c>
      <c r="F48" s="778"/>
      <c r="G48" s="620">
        <v>10133767.620213214</v>
      </c>
      <c r="H48" s="778"/>
      <c r="I48" s="620">
        <v>408907.6945524686</v>
      </c>
      <c r="J48" s="775"/>
      <c r="K48" s="552"/>
      <c r="L48" s="33"/>
      <c r="N48" s="181"/>
      <c r="O48" s="181"/>
      <c r="P48" s="181"/>
    </row>
    <row r="49" spans="1:16" ht="18" customHeight="1">
      <c r="A49" s="121"/>
      <c r="B49" s="661" t="s">
        <v>28</v>
      </c>
      <c r="C49" s="35"/>
      <c r="D49" s="32"/>
      <c r="E49" s="774">
        <f t="shared" si="2"/>
        <v>9588150.6168172583</v>
      </c>
      <c r="F49" s="778"/>
      <c r="G49" s="620">
        <v>8454612.271201551</v>
      </c>
      <c r="H49" s="778"/>
      <c r="I49" s="620">
        <v>1133538.3456157066</v>
      </c>
      <c r="J49" s="775"/>
      <c r="K49" s="552"/>
      <c r="L49" s="33"/>
      <c r="N49" s="181"/>
      <c r="O49" s="181"/>
      <c r="P49" s="181"/>
    </row>
    <row r="50" spans="1:16" ht="18" customHeight="1">
      <c r="A50" s="1049" t="s">
        <v>29</v>
      </c>
      <c r="B50" s="1049"/>
      <c r="C50" s="35"/>
      <c r="D50" s="32"/>
      <c r="E50" s="774">
        <f t="shared" si="2"/>
        <v>8674904.5503488351</v>
      </c>
      <c r="F50" s="778"/>
      <c r="G50" s="620">
        <v>8674904.5503488351</v>
      </c>
      <c r="H50" s="778"/>
      <c r="I50" s="620">
        <v>0</v>
      </c>
      <c r="J50" s="775"/>
      <c r="K50" s="552"/>
      <c r="L50" s="33"/>
      <c r="N50" s="181"/>
      <c r="O50" s="181"/>
      <c r="P50" s="181"/>
    </row>
    <row r="51" spans="1:16" ht="18" customHeight="1">
      <c r="A51" s="1045" t="s">
        <v>152</v>
      </c>
      <c r="B51" s="1045"/>
      <c r="C51" s="1045"/>
      <c r="D51" s="543"/>
      <c r="E51" s="778"/>
      <c r="F51" s="778"/>
      <c r="G51" s="620"/>
      <c r="H51" s="778"/>
      <c r="I51" s="620"/>
      <c r="J51" s="775"/>
      <c r="K51" s="552"/>
      <c r="L51" s="33"/>
      <c r="N51" s="181"/>
      <c r="O51" s="181"/>
      <c r="P51" s="181"/>
    </row>
    <row r="52" spans="1:16" ht="18" customHeight="1">
      <c r="A52" s="1049" t="s">
        <v>30</v>
      </c>
      <c r="B52" s="1049" t="s">
        <v>30</v>
      </c>
      <c r="C52" s="647"/>
      <c r="D52" s="543"/>
      <c r="E52" s="774">
        <f t="shared" si="2"/>
        <v>33510930.832552999</v>
      </c>
      <c r="F52" s="778"/>
      <c r="G52" s="620">
        <v>32702715.635093179</v>
      </c>
      <c r="H52" s="778"/>
      <c r="I52" s="620">
        <v>808215.19745982101</v>
      </c>
      <c r="J52" s="775"/>
      <c r="K52" s="552"/>
      <c r="L52" s="33"/>
      <c r="N52" s="181"/>
      <c r="O52" s="181"/>
      <c r="P52" s="181"/>
    </row>
    <row r="53" spans="1:16" ht="18" customHeight="1">
      <c r="A53" s="661"/>
      <c r="B53" s="661" t="s">
        <v>31</v>
      </c>
      <c r="C53" s="661"/>
      <c r="D53" s="543"/>
      <c r="E53" s="774">
        <f t="shared" si="2"/>
        <v>20859688.215743907</v>
      </c>
      <c r="F53" s="778"/>
      <c r="G53" s="620">
        <v>20432916.161158144</v>
      </c>
      <c r="H53" s="778"/>
      <c r="I53" s="620">
        <v>426772.05458576331</v>
      </c>
      <c r="J53" s="775"/>
      <c r="K53" s="552"/>
      <c r="L53" s="33"/>
      <c r="N53" s="181"/>
      <c r="O53" s="181"/>
      <c r="P53" s="181"/>
    </row>
    <row r="54" spans="1:16" ht="18" customHeight="1">
      <c r="A54" s="661"/>
      <c r="B54" s="1257" t="s">
        <v>32</v>
      </c>
      <c r="C54" s="1257"/>
      <c r="D54" s="543"/>
      <c r="E54" s="774">
        <f t="shared" si="2"/>
        <v>44003155.388859332</v>
      </c>
      <c r="F54" s="778"/>
      <c r="G54" s="620">
        <v>42349882.823218502</v>
      </c>
      <c r="H54" s="778"/>
      <c r="I54" s="620">
        <v>1653272.5656408258</v>
      </c>
      <c r="J54" s="775"/>
      <c r="K54" s="552"/>
      <c r="L54" s="33"/>
      <c r="N54" s="181"/>
      <c r="O54" s="181"/>
      <c r="P54" s="181"/>
    </row>
    <row r="55" spans="1:16" ht="18" customHeight="1">
      <c r="A55" s="661"/>
      <c r="B55" s="1257" t="s">
        <v>33</v>
      </c>
      <c r="C55" s="1257"/>
      <c r="D55" s="543"/>
      <c r="E55" s="774">
        <f t="shared" si="2"/>
        <v>95224598.893320918</v>
      </c>
      <c r="F55" s="778"/>
      <c r="G55" s="620">
        <v>93520682.829059675</v>
      </c>
      <c r="H55" s="778"/>
      <c r="I55" s="620">
        <v>1703916.0642612355</v>
      </c>
      <c r="J55" s="775"/>
      <c r="K55" s="552"/>
      <c r="L55" s="33"/>
    </row>
    <row r="56" spans="1:16" ht="18" customHeight="1" thickBot="1">
      <c r="A56" s="1050" t="s">
        <v>34</v>
      </c>
      <c r="B56" s="1050"/>
      <c r="C56" s="662"/>
      <c r="D56" s="606"/>
      <c r="E56" s="776">
        <f t="shared" si="2"/>
        <v>15146187.120397182</v>
      </c>
      <c r="F56" s="779"/>
      <c r="G56" s="780">
        <v>14212511.479087615</v>
      </c>
      <c r="H56" s="779"/>
      <c r="I56" s="780">
        <v>933675.64130956738</v>
      </c>
      <c r="J56" s="781"/>
      <c r="K56" s="552"/>
      <c r="L56" s="33"/>
    </row>
    <row r="57" spans="1:16" s="104" customFormat="1">
      <c r="B57" s="14"/>
      <c r="C57" s="14"/>
      <c r="D57" s="15"/>
      <c r="H57" s="108"/>
    </row>
    <row r="58" spans="1:16" ht="26.1" customHeight="1">
      <c r="A58" s="531"/>
      <c r="B58" s="531"/>
      <c r="C58" s="531"/>
      <c r="D58" s="532"/>
    </row>
    <row r="59" spans="1:16" ht="26.1" customHeight="1">
      <c r="A59" s="531"/>
      <c r="B59" s="531"/>
      <c r="C59" s="531"/>
      <c r="D59" s="532"/>
    </row>
    <row r="60" spans="1:16" ht="26.1" customHeight="1">
      <c r="A60" s="531"/>
      <c r="B60" s="531"/>
      <c r="C60" s="531"/>
      <c r="D60" s="532"/>
    </row>
    <row r="61" spans="1:16" ht="26.1" customHeight="1">
      <c r="A61" s="531"/>
      <c r="B61" s="531"/>
      <c r="C61" s="531"/>
      <c r="D61" s="532"/>
    </row>
    <row r="62" spans="1:16" ht="26.1" customHeight="1">
      <c r="A62" s="531"/>
      <c r="B62" s="531"/>
      <c r="C62" s="531"/>
      <c r="D62" s="532"/>
    </row>
    <row r="63" spans="1:16" ht="26.1" customHeight="1">
      <c r="A63" s="531"/>
      <c r="B63" s="531"/>
      <c r="C63" s="531"/>
      <c r="D63" s="532"/>
    </row>
    <row r="64" spans="1:16" ht="26.1" customHeight="1">
      <c r="A64" s="531"/>
      <c r="B64" s="531"/>
      <c r="C64" s="531"/>
      <c r="D64" s="532"/>
    </row>
    <row r="65" spans="1:4" ht="26.1" customHeight="1">
      <c r="A65" s="531"/>
      <c r="B65" s="531"/>
      <c r="C65" s="531"/>
      <c r="D65" s="532"/>
    </row>
    <row r="66" spans="1:4" ht="26.1" customHeight="1">
      <c r="A66" s="531"/>
      <c r="B66" s="531"/>
      <c r="C66" s="531"/>
      <c r="D66" s="532"/>
    </row>
    <row r="67" spans="1:4" ht="26.1" customHeight="1">
      <c r="A67" s="531"/>
      <c r="B67" s="531"/>
      <c r="C67" s="531"/>
      <c r="D67" s="532"/>
    </row>
    <row r="68" spans="1:4" ht="26.1" customHeight="1">
      <c r="A68" s="531"/>
      <c r="B68" s="531"/>
      <c r="C68" s="531"/>
      <c r="D68" s="532"/>
    </row>
    <row r="69" spans="1:4" ht="26.1" customHeight="1">
      <c r="A69" s="531"/>
      <c r="B69" s="531"/>
      <c r="C69" s="531"/>
      <c r="D69" s="532"/>
    </row>
    <row r="70" spans="1:4" ht="26.1" customHeight="1">
      <c r="A70" s="531"/>
      <c r="B70" s="531"/>
      <c r="C70" s="531"/>
      <c r="D70" s="532"/>
    </row>
    <row r="71" spans="1:4" ht="26.1" customHeight="1">
      <c r="A71" s="531"/>
      <c r="B71" s="531"/>
      <c r="C71" s="531"/>
      <c r="D71" s="532"/>
    </row>
    <row r="72" spans="1:4" ht="26.1" customHeight="1">
      <c r="A72" s="531"/>
      <c r="B72" s="531"/>
      <c r="C72" s="531"/>
      <c r="D72" s="532"/>
    </row>
    <row r="73" spans="1:4" ht="26.1" customHeight="1">
      <c r="A73" s="531"/>
      <c r="B73" s="531"/>
      <c r="C73" s="531"/>
      <c r="D73" s="532"/>
    </row>
    <row r="74" spans="1:4" ht="26.1" customHeight="1">
      <c r="A74" s="531"/>
      <c r="B74" s="531"/>
      <c r="C74" s="531"/>
      <c r="D74" s="532"/>
    </row>
    <row r="75" spans="1:4" ht="26.1" customHeight="1">
      <c r="A75" s="531"/>
      <c r="B75" s="531"/>
      <c r="C75" s="531"/>
      <c r="D75" s="532"/>
    </row>
    <row r="76" spans="1:4" ht="26.1" customHeight="1">
      <c r="A76" s="531"/>
      <c r="B76" s="531"/>
      <c r="C76" s="531"/>
      <c r="D76" s="532"/>
    </row>
    <row r="77" spans="1:4" ht="26.1" customHeight="1"/>
    <row r="78" spans="1:4" ht="26.1" customHeight="1"/>
  </sheetData>
  <mergeCells count="35">
    <mergeCell ref="A22:C22"/>
    <mergeCell ref="A1:J1"/>
    <mergeCell ref="A3:C5"/>
    <mergeCell ref="I3:J5"/>
    <mergeCell ref="E3:F5"/>
    <mergeCell ref="G3:H5"/>
    <mergeCell ref="A21:C21"/>
    <mergeCell ref="A11:C11"/>
    <mergeCell ref="A6:C6"/>
    <mergeCell ref="A14:C14"/>
    <mergeCell ref="A8:C8"/>
    <mergeCell ref="A12:C12"/>
    <mergeCell ref="A13:C13"/>
    <mergeCell ref="A7:C7"/>
    <mergeCell ref="A9:C9"/>
    <mergeCell ref="A10:C10"/>
    <mergeCell ref="A16:C16"/>
    <mergeCell ref="A17:C17"/>
    <mergeCell ref="A15:C15"/>
    <mergeCell ref="A18:C18"/>
    <mergeCell ref="A20:C20"/>
    <mergeCell ref="A19:C19"/>
    <mergeCell ref="A23:C23"/>
    <mergeCell ref="A25:C25"/>
    <mergeCell ref="A24:C24"/>
    <mergeCell ref="A56:B56"/>
    <mergeCell ref="A26:C26"/>
    <mergeCell ref="A29:C29"/>
    <mergeCell ref="A35:C35"/>
    <mergeCell ref="A51:C51"/>
    <mergeCell ref="A52:B52"/>
    <mergeCell ref="A36:B36"/>
    <mergeCell ref="A50:B50"/>
    <mergeCell ref="B54:C54"/>
    <mergeCell ref="B55:C5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F85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5" width="18.5703125" style="758" customWidth="1"/>
    <col min="6" max="6" width="4.28515625" style="758" customWidth="1"/>
    <col min="7" max="7" width="18.5703125" style="758" customWidth="1"/>
    <col min="8" max="8" width="4.28515625" style="758" customWidth="1"/>
    <col min="9" max="9" width="18.5703125" style="758" customWidth="1"/>
    <col min="10" max="10" width="4.28515625" style="758" customWidth="1"/>
    <col min="11" max="16384" width="9.140625" style="758"/>
  </cols>
  <sheetData>
    <row r="1" spans="1:11" s="129" customFormat="1" ht="35.1" customHeight="1">
      <c r="A1" s="1274" t="s">
        <v>561</v>
      </c>
      <c r="B1" s="1274"/>
      <c r="C1" s="1274"/>
      <c r="D1" s="1274"/>
      <c r="E1" s="1274"/>
      <c r="F1" s="1274"/>
      <c r="G1" s="1274"/>
      <c r="H1" s="1274"/>
      <c r="I1" s="1274"/>
      <c r="J1" s="1274"/>
    </row>
    <row r="2" spans="1:11" ht="12.95" customHeight="1" thickBot="1">
      <c r="A2" s="758"/>
      <c r="B2" s="130"/>
      <c r="C2" s="131"/>
      <c r="D2" s="132"/>
      <c r="E2" s="757"/>
      <c r="F2" s="757"/>
      <c r="G2" s="757"/>
      <c r="H2" s="757"/>
      <c r="I2" s="757"/>
      <c r="J2" s="133" t="s">
        <v>284</v>
      </c>
    </row>
    <row r="3" spans="1:11" ht="15" customHeight="1">
      <c r="A3" s="1099" t="s">
        <v>1</v>
      </c>
      <c r="B3" s="1099"/>
      <c r="C3" s="1099"/>
      <c r="D3" s="664"/>
      <c r="E3" s="1102" t="s">
        <v>68</v>
      </c>
      <c r="F3" s="1103"/>
      <c r="G3" s="1102" t="s">
        <v>1244</v>
      </c>
      <c r="H3" s="1103"/>
      <c r="I3" s="1102" t="s">
        <v>189</v>
      </c>
      <c r="J3" s="1108"/>
    </row>
    <row r="4" spans="1:11" ht="15" customHeight="1">
      <c r="A4" s="1100"/>
      <c r="B4" s="1100"/>
      <c r="C4" s="1100"/>
      <c r="D4" s="664"/>
      <c r="E4" s="1104"/>
      <c r="F4" s="1105"/>
      <c r="G4" s="1104"/>
      <c r="H4" s="1105"/>
      <c r="I4" s="1104"/>
      <c r="J4" s="1109"/>
    </row>
    <row r="5" spans="1:11" ht="48.75" customHeight="1">
      <c r="A5" s="1101"/>
      <c r="B5" s="1101"/>
      <c r="C5" s="1101"/>
      <c r="D5" s="666"/>
      <c r="E5" s="1106"/>
      <c r="F5" s="1107"/>
      <c r="G5" s="1106"/>
      <c r="H5" s="1107"/>
      <c r="I5" s="1106"/>
      <c r="J5" s="1110"/>
    </row>
    <row r="6" spans="1:11" s="137" customFormat="1" ht="24.6" hidden="1" customHeight="1">
      <c r="A6" s="1111" t="s">
        <v>779</v>
      </c>
      <c r="B6" s="1111"/>
      <c r="C6" s="1111"/>
      <c r="D6" s="18"/>
      <c r="E6" s="135">
        <f>G6+I6</f>
        <v>318535037</v>
      </c>
      <c r="F6" s="136"/>
      <c r="G6" s="136">
        <v>297312785</v>
      </c>
      <c r="H6" s="136"/>
      <c r="I6" s="136">
        <v>21222252</v>
      </c>
    </row>
    <row r="7" spans="1:11" s="137" customFormat="1" ht="24.6" hidden="1" customHeight="1">
      <c r="A7" s="1112" t="s">
        <v>780</v>
      </c>
      <c r="B7" s="1112"/>
      <c r="C7" s="1112"/>
      <c r="D7" s="18"/>
      <c r="E7" s="138">
        <f>G7+I7</f>
        <v>273439192.06678963</v>
      </c>
      <c r="F7" s="139"/>
      <c r="G7" s="139">
        <v>255463872.03214708</v>
      </c>
      <c r="H7" s="139"/>
      <c r="I7" s="139">
        <v>17975320.034642551</v>
      </c>
    </row>
    <row r="8" spans="1:11" s="137" customFormat="1" ht="24.6" hidden="1" customHeight="1">
      <c r="A8" s="1112" t="s">
        <v>1202</v>
      </c>
      <c r="B8" s="1112"/>
      <c r="C8" s="1112"/>
      <c r="D8" s="18"/>
      <c r="E8" s="138">
        <f>G8+I8</f>
        <v>317384111</v>
      </c>
      <c r="F8" s="139"/>
      <c r="G8" s="139">
        <v>314489922</v>
      </c>
      <c r="H8" s="139"/>
      <c r="I8" s="139">
        <v>2894189</v>
      </c>
    </row>
    <row r="9" spans="1:11" s="137" customFormat="1" ht="19.5" hidden="1" customHeight="1">
      <c r="A9" s="1112" t="s">
        <v>1203</v>
      </c>
      <c r="B9" s="1112"/>
      <c r="C9" s="1112"/>
      <c r="D9" s="18"/>
      <c r="E9" s="138">
        <f>G9+I9</f>
        <v>234067363.26924813</v>
      </c>
      <c r="F9" s="139"/>
      <c r="G9" s="139">
        <v>215267322.94458571</v>
      </c>
      <c r="H9" s="139"/>
      <c r="I9" s="139">
        <v>18800040.324662428</v>
      </c>
    </row>
    <row r="10" spans="1:11" s="137" customFormat="1" ht="19.5" hidden="1" customHeight="1">
      <c r="A10" s="1112" t="s">
        <v>1204</v>
      </c>
      <c r="B10" s="1112"/>
      <c r="C10" s="1112"/>
      <c r="D10" s="18"/>
      <c r="E10" s="138">
        <f>G10+I10</f>
        <v>279894496.5474422</v>
      </c>
      <c r="F10" s="139"/>
      <c r="G10" s="139">
        <v>262428581.17396924</v>
      </c>
      <c r="H10" s="139"/>
      <c r="I10" s="139">
        <v>17465915.373472951</v>
      </c>
    </row>
    <row r="11" spans="1:11" s="115" customFormat="1" ht="13.7" hidden="1" customHeight="1">
      <c r="A11" s="1247" t="s">
        <v>1217</v>
      </c>
      <c r="B11" s="1247"/>
      <c r="C11" s="1247"/>
      <c r="D11" s="2"/>
      <c r="E11" s="116">
        <v>24581247.216192603</v>
      </c>
      <c r="F11" s="117"/>
      <c r="G11" s="50">
        <v>21851352.915335968</v>
      </c>
      <c r="H11" s="117"/>
      <c r="I11" s="117">
        <v>2729894.3008566345</v>
      </c>
      <c r="J11" s="271"/>
    </row>
    <row r="12" spans="1:11" s="137" customFormat="1" ht="13.7" hidden="1" customHeight="1">
      <c r="A12" s="1247" t="s">
        <v>1218</v>
      </c>
      <c r="B12" s="1247"/>
      <c r="C12" s="1247"/>
      <c r="D12" s="18"/>
      <c r="E12" s="116">
        <v>26162301.280204706</v>
      </c>
      <c r="F12" s="117"/>
      <c r="G12" s="50">
        <v>24005055.943400662</v>
      </c>
      <c r="H12" s="117"/>
      <c r="I12" s="117">
        <v>2157245.3368040444</v>
      </c>
      <c r="J12" s="271"/>
    </row>
    <row r="13" spans="1:11" s="137" customFormat="1" ht="13.7" hidden="1" customHeight="1">
      <c r="A13" s="1247" t="s">
        <v>1219</v>
      </c>
      <c r="B13" s="1247"/>
      <c r="C13" s="1247"/>
      <c r="D13" s="18"/>
      <c r="E13" s="60">
        <v>27292201.234774377</v>
      </c>
      <c r="F13" s="59"/>
      <c r="G13" s="50">
        <v>24484406.996289901</v>
      </c>
      <c r="H13" s="59"/>
      <c r="I13" s="50">
        <v>2807794.2384844734</v>
      </c>
      <c r="J13" s="33"/>
    </row>
    <row r="14" spans="1:11" s="137" customFormat="1" ht="13.7" hidden="1" customHeight="1">
      <c r="A14" s="1247" t="s">
        <v>1220</v>
      </c>
      <c r="B14" s="1247"/>
      <c r="C14" s="1247"/>
      <c r="D14" s="18"/>
      <c r="E14" s="60">
        <v>26184551.578648396</v>
      </c>
      <c r="F14" s="59"/>
      <c r="G14" s="50">
        <v>24497213.916753989</v>
      </c>
      <c r="H14" s="59"/>
      <c r="I14" s="50">
        <v>1687337.661894406</v>
      </c>
      <c r="J14" s="33"/>
    </row>
    <row r="15" spans="1:11" s="137" customFormat="1" ht="0.75" hidden="1" customHeight="1">
      <c r="A15" s="1247" t="s">
        <v>1221</v>
      </c>
      <c r="B15" s="1247"/>
      <c r="C15" s="1247"/>
      <c r="D15" s="18"/>
      <c r="E15" s="60">
        <v>28142670.239231907</v>
      </c>
      <c r="F15" s="59"/>
      <c r="G15" s="50">
        <v>25220554.404049248</v>
      </c>
      <c r="H15" s="59"/>
      <c r="I15" s="50">
        <v>2793894.5958751007</v>
      </c>
      <c r="J15" s="33"/>
    </row>
    <row r="16" spans="1:11" s="33" customFormat="1" ht="18" hidden="1" customHeight="1">
      <c r="A16" s="1247" t="s">
        <v>1210</v>
      </c>
      <c r="B16" s="1247"/>
      <c r="C16" s="1247"/>
      <c r="D16" s="32"/>
      <c r="E16" s="60">
        <f t="shared" ref="E16:E22" si="0">G16+I16</f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58" s="137" customFormat="1" ht="15" hidden="1" customHeight="1">
      <c r="A17" s="1247" t="s">
        <v>1157</v>
      </c>
      <c r="B17" s="1247"/>
      <c r="C17" s="1247"/>
      <c r="D17" s="18"/>
      <c r="E17" s="309">
        <f t="shared" si="0"/>
        <v>25178158.328799512</v>
      </c>
      <c r="F17" s="262"/>
      <c r="G17" s="262">
        <v>23847461.748577144</v>
      </c>
      <c r="H17" s="262"/>
      <c r="I17" s="262">
        <v>1330696.5802223696</v>
      </c>
      <c r="J17" s="33"/>
    </row>
    <row r="18" spans="1:58" s="33" customFormat="1" ht="14.25" hidden="1" customHeight="1">
      <c r="A18" s="1247" t="s">
        <v>1158</v>
      </c>
      <c r="B18" s="1247"/>
      <c r="C18" s="1247"/>
      <c r="D18" s="32"/>
      <c r="E18" s="308">
        <f t="shared" si="0"/>
        <v>23623319.750392452</v>
      </c>
      <c r="F18" s="283"/>
      <c r="G18" s="283">
        <f>'[1]23'!G18/'[1]1'!E19*1000</f>
        <v>23131522.16182119</v>
      </c>
      <c r="H18" s="283"/>
      <c r="I18" s="283">
        <f>'[1]23'!I18/'[1]1'!E19*1000</f>
        <v>491797.58857126185</v>
      </c>
      <c r="J18" s="59"/>
      <c r="K18" s="40"/>
    </row>
    <row r="19" spans="1:58" s="33" customFormat="1" ht="14.25" hidden="1" customHeight="1">
      <c r="A19" s="1247" t="s">
        <v>1159</v>
      </c>
      <c r="B19" s="1247"/>
      <c r="C19" s="1247"/>
      <c r="D19" s="32"/>
      <c r="E19" s="308">
        <f t="shared" si="0"/>
        <v>23792391.882059716</v>
      </c>
      <c r="F19" s="283"/>
      <c r="G19" s="283">
        <v>21944892.469442315</v>
      </c>
      <c r="H19" s="283"/>
      <c r="I19" s="283">
        <v>1847499.4126173984</v>
      </c>
      <c r="J19" s="59"/>
      <c r="K19" s="40"/>
    </row>
    <row r="20" spans="1:58" s="33" customFormat="1" ht="14.25" hidden="1" customHeight="1">
      <c r="A20" s="1247" t="s">
        <v>1160</v>
      </c>
      <c r="B20" s="1247"/>
      <c r="C20" s="1247"/>
      <c r="D20" s="32"/>
      <c r="E20" s="308">
        <f t="shared" si="0"/>
        <v>22760083.428847689</v>
      </c>
      <c r="F20" s="283"/>
      <c r="G20" s="283">
        <v>21430915.401220392</v>
      </c>
      <c r="H20" s="283"/>
      <c r="I20" s="283">
        <v>1329168.027627296</v>
      </c>
      <c r="J20" s="59"/>
      <c r="K20" s="40"/>
    </row>
    <row r="21" spans="1:58" s="33" customFormat="1" ht="14.25" customHeight="1">
      <c r="A21" s="1247" t="s">
        <v>1161</v>
      </c>
      <c r="B21" s="1247"/>
      <c r="C21" s="1247"/>
      <c r="D21" s="32"/>
      <c r="E21" s="308">
        <f t="shared" si="0"/>
        <v>24715999.157652583</v>
      </c>
      <c r="F21" s="283"/>
      <c r="G21" s="283">
        <v>23358123.538604774</v>
      </c>
      <c r="H21" s="283"/>
      <c r="I21" s="283">
        <v>1357875.6190478087</v>
      </c>
      <c r="J21" s="59"/>
      <c r="K21" s="40"/>
    </row>
    <row r="22" spans="1:58" s="33" customFormat="1" ht="12" customHeight="1">
      <c r="A22" s="1247" t="s">
        <v>1162</v>
      </c>
      <c r="B22" s="1247"/>
      <c r="C22" s="1247"/>
      <c r="D22" s="32"/>
      <c r="E22" s="308">
        <f t="shared" si="0"/>
        <v>23246285.255542807</v>
      </c>
      <c r="F22" s="283"/>
      <c r="G22" s="283">
        <v>21585450.285761792</v>
      </c>
      <c r="H22" s="283"/>
      <c r="I22" s="283">
        <v>1660834.9697810169</v>
      </c>
      <c r="J22" s="59"/>
      <c r="K22" s="40"/>
    </row>
    <row r="23" spans="1:58" s="33" customFormat="1" ht="12" customHeight="1">
      <c r="A23" s="1247" t="s">
        <v>1163</v>
      </c>
      <c r="B23" s="1247"/>
      <c r="C23" s="1247"/>
      <c r="D23" s="32"/>
      <c r="E23" s="308">
        <v>23246285.255542807</v>
      </c>
      <c r="F23" s="283"/>
      <c r="G23" s="283">
        <v>21504880.880754568</v>
      </c>
      <c r="H23" s="283"/>
      <c r="I23" s="283">
        <v>636698.84430383367</v>
      </c>
      <c r="J23" s="59"/>
      <c r="K23" s="40"/>
    </row>
    <row r="24" spans="1:58" s="33" customFormat="1" ht="12" customHeight="1">
      <c r="A24" s="1247" t="s">
        <v>1155</v>
      </c>
      <c r="B24" s="1247"/>
      <c r="C24" s="1247"/>
      <c r="D24" s="32"/>
      <c r="E24" s="308">
        <f>G24+I24</f>
        <v>20118921.23585226</v>
      </c>
      <c r="F24" s="283"/>
      <c r="G24" s="283">
        <v>18008699.757196754</v>
      </c>
      <c r="H24" s="283"/>
      <c r="I24" s="283">
        <v>2110221.478655505</v>
      </c>
      <c r="J24" s="59"/>
      <c r="K24" s="40"/>
    </row>
    <row r="25" spans="1:58" s="33" customFormat="1" ht="12" customHeight="1">
      <c r="A25" s="1247" t="s">
        <v>1149</v>
      </c>
      <c r="B25" s="1247"/>
      <c r="C25" s="1247"/>
      <c r="D25" s="32"/>
      <c r="E25" s="308">
        <f>G25+I25</f>
        <v>21548527.28792271</v>
      </c>
      <c r="F25" s="283"/>
      <c r="G25" s="283">
        <v>20658589.825140685</v>
      </c>
      <c r="H25" s="283"/>
      <c r="I25" s="283">
        <v>889937.46278202429</v>
      </c>
      <c r="J25" s="59"/>
      <c r="K25" s="40"/>
    </row>
    <row r="26" spans="1:58" s="761" customFormat="1" ht="13.7" customHeight="1">
      <c r="A26" s="1045" t="s">
        <v>12</v>
      </c>
      <c r="B26" s="1045"/>
      <c r="C26" s="1045"/>
      <c r="D26" s="2"/>
      <c r="E26" s="309"/>
      <c r="F26" s="262"/>
      <c r="G26" s="262"/>
      <c r="H26" s="262"/>
      <c r="I26" s="262"/>
      <c r="J26" s="33"/>
    </row>
    <row r="27" spans="1:58" s="104" customFormat="1" ht="13.7" customHeight="1">
      <c r="A27" s="661"/>
      <c r="B27" s="121" t="s">
        <v>1154</v>
      </c>
      <c r="C27" s="661"/>
      <c r="D27" s="122"/>
      <c r="E27" s="774">
        <f t="shared" ref="E27:E32" si="1">G27+I27</f>
        <v>7562086.0446862206</v>
      </c>
      <c r="F27" s="609"/>
      <c r="G27" s="735">
        <v>7070387.4978533266</v>
      </c>
      <c r="H27" s="735"/>
      <c r="I27" s="735">
        <v>491698.54683289432</v>
      </c>
      <c r="J27" s="99"/>
      <c r="K27" s="99"/>
      <c r="L27" s="531"/>
      <c r="M27" s="50"/>
      <c r="N27" s="50"/>
      <c r="O27" s="50"/>
      <c r="P27" s="50"/>
      <c r="Q27" s="50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  <c r="BE27" s="739"/>
      <c r="BF27" s="739"/>
    </row>
    <row r="28" spans="1:58" s="104" customFormat="1" ht="13.7" customHeight="1">
      <c r="A28" s="661"/>
      <c r="B28" s="121" t="s">
        <v>1144</v>
      </c>
      <c r="C28" s="661"/>
      <c r="D28" s="122"/>
      <c r="E28" s="774">
        <f t="shared" si="1"/>
        <v>32281976.949856363</v>
      </c>
      <c r="F28" s="609"/>
      <c r="G28" s="735">
        <v>29745365.505365722</v>
      </c>
      <c r="H28" s="735"/>
      <c r="I28" s="735">
        <v>2536611.44449064</v>
      </c>
      <c r="J28" s="775"/>
      <c r="K28" s="99"/>
      <c r="L28" s="531"/>
      <c r="M28" s="99"/>
      <c r="N28" s="99"/>
      <c r="O28" s="99"/>
      <c r="P28" s="99"/>
      <c r="Q28" s="9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  <c r="BE28" s="739"/>
      <c r="BF28" s="739"/>
    </row>
    <row r="29" spans="1:58" s="104" customFormat="1" ht="13.7" customHeight="1">
      <c r="A29" s="661"/>
      <c r="B29" s="121" t="s">
        <v>1145</v>
      </c>
      <c r="C29" s="661"/>
      <c r="D29" s="122"/>
      <c r="E29" s="774">
        <f t="shared" si="1"/>
        <v>80166292.908951432</v>
      </c>
      <c r="F29" s="609"/>
      <c r="G29" s="735">
        <v>76927153.015516222</v>
      </c>
      <c r="H29" s="735"/>
      <c r="I29" s="735">
        <v>3239139.8934352109</v>
      </c>
      <c r="J29" s="775"/>
      <c r="K29" s="99"/>
      <c r="L29" s="531"/>
      <c r="M29" s="99"/>
      <c r="N29" s="99"/>
      <c r="O29" s="99"/>
      <c r="P29" s="99"/>
      <c r="Q29" s="9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  <c r="BE29" s="739"/>
      <c r="BF29" s="739"/>
    </row>
    <row r="30" spans="1:58" s="104" customFormat="1" ht="13.7" customHeight="1">
      <c r="A30" s="661"/>
      <c r="B30" s="121" t="s">
        <v>1146</v>
      </c>
      <c r="C30" s="661"/>
      <c r="D30" s="122"/>
      <c r="E30" s="774">
        <f t="shared" si="1"/>
        <v>173093207.33048162</v>
      </c>
      <c r="F30" s="609"/>
      <c r="G30" s="735">
        <v>172254081.52431881</v>
      </c>
      <c r="H30" s="735"/>
      <c r="I30" s="735">
        <v>839125.80616279971</v>
      </c>
      <c r="J30" s="775"/>
      <c r="K30" s="99"/>
      <c r="L30" s="531"/>
      <c r="M30" s="99"/>
      <c r="N30" s="99"/>
      <c r="O30" s="99"/>
      <c r="P30" s="99"/>
      <c r="Q30" s="9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</row>
    <row r="31" spans="1:58" s="104" customFormat="1" ht="13.7" customHeight="1">
      <c r="A31" s="661"/>
      <c r="B31" s="121" t="s">
        <v>1147</v>
      </c>
      <c r="C31" s="661"/>
      <c r="D31" s="122"/>
      <c r="E31" s="774">
        <f t="shared" si="1"/>
        <v>431595071.09563309</v>
      </c>
      <c r="F31" s="609"/>
      <c r="G31" s="735">
        <v>427489251.36980355</v>
      </c>
      <c r="H31" s="735"/>
      <c r="I31" s="735">
        <v>4105819.7258295417</v>
      </c>
      <c r="J31" s="775"/>
      <c r="K31" s="99"/>
      <c r="L31" s="531"/>
      <c r="M31" s="99"/>
      <c r="N31" s="99"/>
      <c r="O31" s="99"/>
      <c r="P31" s="99"/>
      <c r="Q31" s="9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</row>
    <row r="32" spans="1:58" s="104" customFormat="1" ht="13.7" customHeight="1">
      <c r="A32" s="661"/>
      <c r="B32" s="121" t="s">
        <v>1148</v>
      </c>
      <c r="C32" s="661"/>
      <c r="D32" s="122"/>
      <c r="E32" s="774">
        <f t="shared" si="1"/>
        <v>1871637359.3571429</v>
      </c>
      <c r="F32" s="609"/>
      <c r="G32" s="735">
        <v>1871637359.3571429</v>
      </c>
      <c r="H32" s="735"/>
      <c r="I32" s="736">
        <v>0</v>
      </c>
      <c r="J32" s="775"/>
      <c r="K32" s="99"/>
      <c r="L32" s="531"/>
      <c r="M32" s="99"/>
      <c r="N32" s="99"/>
      <c r="O32" s="99"/>
      <c r="P32" s="99"/>
      <c r="Q32" s="9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</row>
    <row r="33" spans="1:58" s="104" customFormat="1" ht="13.7" customHeight="1">
      <c r="A33" s="1045" t="s">
        <v>13</v>
      </c>
      <c r="B33" s="1045"/>
      <c r="C33" s="1045"/>
      <c r="D33" s="2"/>
      <c r="E33" s="762"/>
      <c r="F33" s="609"/>
      <c r="G33" s="735"/>
      <c r="H33" s="735"/>
      <c r="I33" s="735"/>
      <c r="J33" s="775"/>
      <c r="K33" s="99"/>
      <c r="L33" s="531"/>
      <c r="M33" s="99"/>
      <c r="N33" s="99"/>
      <c r="O33" s="99"/>
      <c r="P33" s="99"/>
      <c r="Q33" s="9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</row>
    <row r="34" spans="1:58" s="104" customFormat="1" ht="13.5" customHeight="1">
      <c r="A34" s="661"/>
      <c r="B34" s="62" t="s">
        <v>455</v>
      </c>
      <c r="C34" s="661"/>
      <c r="D34" s="122"/>
      <c r="E34" s="774">
        <f t="shared" ref="E34:E43" si="2">G34+I34</f>
        <v>1723139.9593037148</v>
      </c>
      <c r="F34" s="609"/>
      <c r="G34" s="735">
        <v>1403137.4090056692</v>
      </c>
      <c r="H34" s="735"/>
      <c r="I34" s="735">
        <v>320002.55029804574</v>
      </c>
      <c r="J34" s="775"/>
      <c r="K34" s="99"/>
      <c r="L34" s="531"/>
      <c r="M34" s="99"/>
      <c r="N34" s="99"/>
      <c r="O34" s="99"/>
      <c r="P34" s="99"/>
      <c r="Q34" s="9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</row>
    <row r="35" spans="1:58" s="104" customFormat="1" ht="13.7" customHeight="1">
      <c r="A35" s="661"/>
      <c r="B35" s="62" t="s">
        <v>456</v>
      </c>
      <c r="C35" s="661"/>
      <c r="D35" s="122"/>
      <c r="E35" s="774">
        <f t="shared" si="2"/>
        <v>4886474.7849852629</v>
      </c>
      <c r="F35" s="609"/>
      <c r="G35" s="735">
        <v>4172082.7216580175</v>
      </c>
      <c r="H35" s="735"/>
      <c r="I35" s="735">
        <v>714392.06332724553</v>
      </c>
      <c r="J35" s="775"/>
      <c r="K35" s="99"/>
      <c r="L35" s="531"/>
      <c r="M35" s="99"/>
      <c r="N35" s="99"/>
      <c r="O35" s="99"/>
      <c r="P35" s="99"/>
      <c r="Q35" s="9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  <c r="BE35" s="739"/>
      <c r="BF35" s="739"/>
    </row>
    <row r="36" spans="1:58" s="104" customFormat="1" ht="13.7" customHeight="1">
      <c r="A36" s="121"/>
      <c r="B36" s="62" t="s">
        <v>457</v>
      </c>
      <c r="C36" s="121"/>
      <c r="D36" s="122"/>
      <c r="E36" s="774">
        <f t="shared" si="2"/>
        <v>7998158.0202799011</v>
      </c>
      <c r="F36" s="609"/>
      <c r="G36" s="735">
        <v>7556333.3563870052</v>
      </c>
      <c r="H36" s="735"/>
      <c r="I36" s="735">
        <v>441824.66389289591</v>
      </c>
      <c r="J36" s="775"/>
      <c r="K36" s="99"/>
      <c r="L36" s="531"/>
      <c r="M36" s="99"/>
      <c r="N36" s="99"/>
      <c r="O36" s="99"/>
      <c r="P36" s="99"/>
      <c r="Q36" s="9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</row>
    <row r="37" spans="1:58" s="104" customFormat="1" ht="13.7" customHeight="1">
      <c r="A37" s="121"/>
      <c r="B37" s="62" t="s">
        <v>458</v>
      </c>
      <c r="C37" s="121"/>
      <c r="D37" s="122"/>
      <c r="E37" s="774">
        <f t="shared" si="2"/>
        <v>18043345.922407631</v>
      </c>
      <c r="F37" s="609"/>
      <c r="G37" s="735">
        <v>16268656.866324147</v>
      </c>
      <c r="H37" s="735"/>
      <c r="I37" s="735">
        <v>1774689.0560834836</v>
      </c>
      <c r="J37" s="775"/>
      <c r="K37" s="99"/>
      <c r="L37" s="531"/>
      <c r="M37" s="99"/>
      <c r="N37" s="99"/>
      <c r="O37" s="99"/>
      <c r="P37" s="99"/>
      <c r="Q37" s="9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  <c r="BE37" s="739"/>
      <c r="BF37" s="739"/>
    </row>
    <row r="38" spans="1:58" s="104" customFormat="1" ht="13.7" customHeight="1">
      <c r="A38" s="121"/>
      <c r="B38" s="62" t="s">
        <v>459</v>
      </c>
      <c r="C38" s="121"/>
      <c r="D38" s="122"/>
      <c r="E38" s="774">
        <f t="shared" si="2"/>
        <v>42893039.082500309</v>
      </c>
      <c r="F38" s="609"/>
      <c r="G38" s="735">
        <v>39653546.561284371</v>
      </c>
      <c r="H38" s="735"/>
      <c r="I38" s="735">
        <v>3239492.5212159418</v>
      </c>
      <c r="J38" s="775"/>
      <c r="K38" s="99"/>
      <c r="L38" s="531"/>
      <c r="M38" s="99"/>
      <c r="N38" s="99"/>
      <c r="O38" s="99"/>
      <c r="P38" s="99"/>
      <c r="Q38" s="9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  <c r="BE38" s="739"/>
      <c r="BF38" s="739"/>
    </row>
    <row r="39" spans="1:58" s="104" customFormat="1" ht="13.7" customHeight="1">
      <c r="A39" s="121"/>
      <c r="B39" s="62" t="s">
        <v>460</v>
      </c>
      <c r="C39" s="121"/>
      <c r="D39" s="122"/>
      <c r="E39" s="774">
        <f t="shared" si="2"/>
        <v>86469558.817670599</v>
      </c>
      <c r="F39" s="609"/>
      <c r="G39" s="735">
        <v>84524652.191062406</v>
      </c>
      <c r="H39" s="735"/>
      <c r="I39" s="735">
        <v>1944906.6266081997</v>
      </c>
      <c r="J39" s="775"/>
      <c r="K39" s="99"/>
      <c r="L39" s="531"/>
      <c r="M39" s="99"/>
      <c r="N39" s="99"/>
      <c r="O39" s="99"/>
      <c r="P39" s="99"/>
      <c r="Q39" s="9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  <c r="BE39" s="739"/>
      <c r="BF39" s="739"/>
    </row>
    <row r="40" spans="1:58" s="104" customFormat="1" ht="13.7" customHeight="1">
      <c r="A40" s="121"/>
      <c r="B40" s="62" t="s">
        <v>461</v>
      </c>
      <c r="C40" s="121"/>
      <c r="D40" s="122"/>
      <c r="E40" s="774">
        <f t="shared" si="2"/>
        <v>200706208.79157659</v>
      </c>
      <c r="F40" s="609"/>
      <c r="G40" s="735">
        <v>199200777.256161</v>
      </c>
      <c r="H40" s="735"/>
      <c r="I40" s="735">
        <v>1505431.5354155928</v>
      </c>
      <c r="J40" s="775"/>
      <c r="K40" s="99"/>
      <c r="L40" s="531"/>
      <c r="M40" s="99"/>
      <c r="N40" s="99"/>
      <c r="O40" s="99"/>
      <c r="P40" s="99"/>
      <c r="Q40" s="9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  <c r="BE40" s="739"/>
      <c r="BF40" s="739"/>
    </row>
    <row r="41" spans="1:58" s="104" customFormat="1" ht="13.7" customHeight="1">
      <c r="A41" s="121"/>
      <c r="B41" s="62" t="s">
        <v>462</v>
      </c>
      <c r="C41" s="121"/>
      <c r="D41" s="122"/>
      <c r="E41" s="774">
        <f t="shared" si="2"/>
        <v>337628953.20481402</v>
      </c>
      <c r="F41" s="609"/>
      <c r="G41" s="735">
        <v>336465994.41435695</v>
      </c>
      <c r="H41" s="735"/>
      <c r="I41" s="735">
        <v>1162958.7904570741</v>
      </c>
      <c r="J41" s="775"/>
      <c r="K41" s="99"/>
      <c r="L41" s="531"/>
      <c r="M41" s="99"/>
      <c r="N41" s="99"/>
      <c r="O41" s="99"/>
      <c r="P41" s="99"/>
      <c r="Q41" s="9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</row>
    <row r="42" spans="1:58" s="104" customFormat="1" ht="13.7" customHeight="1">
      <c r="A42" s="121"/>
      <c r="B42" s="62" t="s">
        <v>463</v>
      </c>
      <c r="C42" s="121"/>
      <c r="D42" s="122"/>
      <c r="E42" s="774">
        <f t="shared" si="2"/>
        <v>921766555.01785719</v>
      </c>
      <c r="F42" s="609"/>
      <c r="G42" s="735">
        <v>921500467.64285719</v>
      </c>
      <c r="H42" s="735"/>
      <c r="I42" s="735">
        <v>266087.375</v>
      </c>
      <c r="J42" s="775"/>
      <c r="K42" s="99"/>
      <c r="L42" s="531"/>
      <c r="M42" s="99"/>
      <c r="N42" s="99"/>
      <c r="O42" s="99"/>
      <c r="P42" s="99"/>
      <c r="Q42" s="9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</row>
    <row r="43" spans="1:58" s="104" customFormat="1" ht="13.7" customHeight="1">
      <c r="A43" s="121"/>
      <c r="B43" s="62" t="s">
        <v>403</v>
      </c>
      <c r="C43" s="121"/>
      <c r="D43" s="122"/>
      <c r="E43" s="774">
        <f t="shared" si="2"/>
        <v>2995652749.5</v>
      </c>
      <c r="F43" s="609"/>
      <c r="G43" s="609">
        <v>2995652749.5</v>
      </c>
      <c r="H43" s="735"/>
      <c r="I43" s="735">
        <v>0</v>
      </c>
      <c r="J43" s="775"/>
      <c r="K43" s="99"/>
      <c r="L43" s="531"/>
      <c r="M43" s="99"/>
      <c r="N43" s="99"/>
      <c r="O43" s="99"/>
      <c r="P43" s="99"/>
      <c r="Q43" s="9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  <c r="BE43" s="739"/>
      <c r="BF43" s="739"/>
    </row>
    <row r="44" spans="1:58" s="104" customFormat="1" ht="13.7" customHeight="1">
      <c r="A44" s="1045" t="s">
        <v>14</v>
      </c>
      <c r="B44" s="1045"/>
      <c r="C44" s="1045"/>
      <c r="D44" s="122"/>
      <c r="E44" s="762"/>
      <c r="F44" s="609"/>
      <c r="G44" s="735"/>
      <c r="H44" s="735"/>
      <c r="I44" s="735"/>
      <c r="J44" s="775"/>
      <c r="K44" s="99"/>
      <c r="L44" s="531"/>
      <c r="M44" s="99"/>
      <c r="N44" s="99"/>
      <c r="O44" s="99"/>
      <c r="P44" s="99"/>
      <c r="Q44" s="9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</row>
    <row r="45" spans="1:58" s="104" customFormat="1" ht="13.7" customHeight="1">
      <c r="A45" s="121"/>
      <c r="B45" s="62" t="s">
        <v>455</v>
      </c>
      <c r="C45" s="121"/>
      <c r="D45" s="122"/>
      <c r="E45" s="774">
        <f t="shared" ref="E45:E54" si="3">G45+I45</f>
        <v>1063354.363651471</v>
      </c>
      <c r="F45" s="609"/>
      <c r="G45" s="735">
        <v>1011674.4975999498</v>
      </c>
      <c r="H45" s="735"/>
      <c r="I45" s="735">
        <v>51679.86605152121</v>
      </c>
      <c r="J45" s="775"/>
      <c r="K45" s="99"/>
      <c r="L45" s="531"/>
      <c r="M45" s="99"/>
      <c r="N45" s="99"/>
      <c r="O45" s="99"/>
      <c r="P45" s="99"/>
      <c r="Q45" s="9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  <c r="BE45" s="739"/>
      <c r="BF45" s="739"/>
    </row>
    <row r="46" spans="1:58" s="104" customFormat="1" ht="13.7" customHeight="1">
      <c r="A46" s="121"/>
      <c r="B46" s="62" t="s">
        <v>456</v>
      </c>
      <c r="C46" s="121"/>
      <c r="D46" s="122"/>
      <c r="E46" s="774">
        <f t="shared" si="3"/>
        <v>3997010.8388231685</v>
      </c>
      <c r="F46" s="609"/>
      <c r="G46" s="735">
        <v>3882123.6427879469</v>
      </c>
      <c r="H46" s="735"/>
      <c r="I46" s="735">
        <v>114887.1960352217</v>
      </c>
      <c r="J46" s="775"/>
      <c r="K46" s="99"/>
      <c r="L46" s="531"/>
      <c r="M46" s="99"/>
      <c r="N46" s="99"/>
      <c r="O46" s="99"/>
      <c r="P46" s="99"/>
      <c r="Q46" s="9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  <c r="BE46" s="739"/>
      <c r="BF46" s="739"/>
    </row>
    <row r="47" spans="1:58" s="104" customFormat="1" ht="13.7" customHeight="1">
      <c r="A47" s="121"/>
      <c r="B47" s="62" t="s">
        <v>457</v>
      </c>
      <c r="C47" s="121"/>
      <c r="D47" s="122"/>
      <c r="E47" s="774">
        <f t="shared" si="3"/>
        <v>7503271.8878436685</v>
      </c>
      <c r="F47" s="609"/>
      <c r="G47" s="735">
        <v>7196233.2598032849</v>
      </c>
      <c r="H47" s="735"/>
      <c r="I47" s="735">
        <v>307038.62804038398</v>
      </c>
      <c r="J47" s="775"/>
      <c r="K47" s="99"/>
      <c r="L47" s="531"/>
      <c r="M47" s="99"/>
      <c r="N47" s="99"/>
      <c r="O47" s="99"/>
      <c r="P47" s="99"/>
      <c r="Q47" s="9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  <c r="BE47" s="739"/>
      <c r="BF47" s="739"/>
    </row>
    <row r="48" spans="1:58" s="104" customFormat="1" ht="13.7" customHeight="1">
      <c r="A48" s="661"/>
      <c r="B48" s="62" t="s">
        <v>458</v>
      </c>
      <c r="C48" s="661"/>
      <c r="D48" s="122"/>
      <c r="E48" s="774">
        <f t="shared" si="3"/>
        <v>16791426.644275848</v>
      </c>
      <c r="F48" s="609"/>
      <c r="G48" s="735">
        <v>15926722.494265441</v>
      </c>
      <c r="H48" s="735"/>
      <c r="I48" s="735">
        <v>864704.15001040837</v>
      </c>
      <c r="J48" s="775"/>
      <c r="K48" s="99"/>
      <c r="L48" s="531"/>
      <c r="M48" s="99"/>
      <c r="N48" s="99"/>
      <c r="O48" s="99"/>
      <c r="P48" s="99"/>
      <c r="Q48" s="9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  <c r="BE48" s="739"/>
      <c r="BF48" s="739"/>
    </row>
    <row r="49" spans="1:58" s="104" customFormat="1" ht="13.7" customHeight="1">
      <c r="A49" s="661"/>
      <c r="B49" s="62" t="s">
        <v>459</v>
      </c>
      <c r="C49" s="661"/>
      <c r="D49" s="122"/>
      <c r="E49" s="774">
        <f t="shared" si="3"/>
        <v>40876925.305306919</v>
      </c>
      <c r="F49" s="609"/>
      <c r="G49" s="735">
        <v>37935497.811622687</v>
      </c>
      <c r="H49" s="735"/>
      <c r="I49" s="735">
        <v>2941427.4936842346</v>
      </c>
      <c r="J49" s="775"/>
      <c r="K49" s="99"/>
      <c r="L49" s="531"/>
      <c r="M49" s="99"/>
      <c r="N49" s="99"/>
      <c r="O49" s="99"/>
      <c r="P49" s="99"/>
      <c r="Q49" s="9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  <c r="BE49" s="739"/>
      <c r="BF49" s="739"/>
    </row>
    <row r="50" spans="1:58" s="104" customFormat="1" ht="13.7" customHeight="1">
      <c r="A50" s="661"/>
      <c r="B50" s="62" t="s">
        <v>460</v>
      </c>
      <c r="C50" s="661"/>
      <c r="D50" s="122"/>
      <c r="E50" s="774">
        <f t="shared" si="3"/>
        <v>93080940.026445016</v>
      </c>
      <c r="F50" s="609"/>
      <c r="G50" s="735">
        <v>85248675.247091249</v>
      </c>
      <c r="H50" s="735"/>
      <c r="I50" s="735">
        <v>7832264.7793537714</v>
      </c>
      <c r="J50" s="775"/>
      <c r="K50" s="99"/>
      <c r="L50" s="531"/>
      <c r="M50" s="99"/>
      <c r="N50" s="99"/>
      <c r="O50" s="99"/>
      <c r="P50" s="99"/>
      <c r="Q50" s="9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  <c r="BE50" s="739"/>
      <c r="BF50" s="739"/>
    </row>
    <row r="51" spans="1:58" s="104" customFormat="1" ht="13.7" customHeight="1">
      <c r="A51" s="661"/>
      <c r="B51" s="62" t="s">
        <v>461</v>
      </c>
      <c r="C51" s="661"/>
      <c r="D51" s="122"/>
      <c r="E51" s="774">
        <f t="shared" si="3"/>
        <v>220678400.04142928</v>
      </c>
      <c r="F51" s="609"/>
      <c r="G51" s="735">
        <v>215737971.11573449</v>
      </c>
      <c r="H51" s="735"/>
      <c r="I51" s="735">
        <v>4940428.9256948037</v>
      </c>
      <c r="J51" s="775"/>
      <c r="K51" s="99"/>
      <c r="L51" s="531"/>
      <c r="M51" s="99"/>
      <c r="N51" s="99"/>
      <c r="O51" s="99"/>
      <c r="P51" s="99"/>
      <c r="Q51" s="9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  <c r="BE51" s="739"/>
      <c r="BF51" s="739"/>
    </row>
    <row r="52" spans="1:58" s="104" customFormat="1" ht="13.7" customHeight="1">
      <c r="A52" s="661"/>
      <c r="B52" s="62" t="s">
        <v>462</v>
      </c>
      <c r="C52" s="661"/>
      <c r="D52" s="122"/>
      <c r="E52" s="774">
        <f t="shared" si="3"/>
        <v>367904749.25955665</v>
      </c>
      <c r="F52" s="609"/>
      <c r="G52" s="745">
        <v>363201295.87954462</v>
      </c>
      <c r="H52" s="745"/>
      <c r="I52" s="745">
        <v>4703453.3800120102</v>
      </c>
      <c r="J52" s="775"/>
      <c r="K52" s="540"/>
      <c r="L52" s="552"/>
      <c r="M52" s="99"/>
      <c r="N52" s="99"/>
      <c r="O52" s="99"/>
      <c r="P52" s="99"/>
      <c r="Q52" s="9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  <c r="BE52" s="739"/>
      <c r="BF52" s="739"/>
    </row>
    <row r="53" spans="1:58" s="104" customFormat="1" ht="13.7" customHeight="1">
      <c r="A53" s="661"/>
      <c r="B53" s="62" t="s">
        <v>463</v>
      </c>
      <c r="C53" s="661"/>
      <c r="D53" s="122"/>
      <c r="E53" s="774">
        <f t="shared" si="3"/>
        <v>933626615.5869565</v>
      </c>
      <c r="F53" s="766"/>
      <c r="G53" s="747">
        <v>933302683.13043475</v>
      </c>
      <c r="H53" s="747"/>
      <c r="I53" s="747">
        <v>323932.45652173914</v>
      </c>
      <c r="J53" s="108"/>
      <c r="M53" s="99"/>
      <c r="N53" s="99"/>
      <c r="O53" s="99"/>
      <c r="P53" s="99"/>
      <c r="Q53" s="9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  <c r="BE53" s="739"/>
      <c r="BF53" s="739"/>
    </row>
    <row r="54" spans="1:58" s="104" customFormat="1" ht="13.7" customHeight="1">
      <c r="A54" s="661"/>
      <c r="B54" s="62" t="s">
        <v>403</v>
      </c>
      <c r="C54" s="661"/>
      <c r="D54" s="122"/>
      <c r="E54" s="774">
        <f t="shared" si="3"/>
        <v>3281773697.1538463</v>
      </c>
      <c r="F54" s="609"/>
      <c r="G54" s="609">
        <v>3281773697.1538463</v>
      </c>
      <c r="H54" s="763"/>
      <c r="I54" s="735">
        <v>0</v>
      </c>
      <c r="J54" s="531"/>
      <c r="K54" s="531"/>
      <c r="L54" s="531"/>
      <c r="M54" s="99"/>
      <c r="N54" s="99"/>
      <c r="O54" s="99"/>
      <c r="P54" s="99"/>
      <c r="Q54" s="9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  <c r="BE54" s="739"/>
      <c r="BF54" s="739"/>
    </row>
    <row r="55" spans="1:58" s="104" customFormat="1" ht="13.7" customHeight="1">
      <c r="A55" s="1045" t="s">
        <v>15</v>
      </c>
      <c r="B55" s="1045"/>
      <c r="C55" s="1045"/>
      <c r="D55" s="2"/>
      <c r="E55" s="767"/>
      <c r="F55" s="763"/>
      <c r="G55" s="763"/>
      <c r="H55" s="763"/>
      <c r="I55" s="763"/>
      <c r="J55" s="531"/>
      <c r="K55" s="531"/>
      <c r="L55" s="531"/>
      <c r="M55" s="99"/>
      <c r="N55" s="99"/>
      <c r="O55" s="99"/>
      <c r="P55" s="99"/>
      <c r="Q55" s="9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  <c r="BE55" s="739"/>
      <c r="BF55" s="739"/>
    </row>
    <row r="56" spans="1:58" s="104" customFormat="1" ht="13.7" customHeight="1">
      <c r="A56" s="108"/>
      <c r="B56" s="62" t="s">
        <v>455</v>
      </c>
      <c r="C56" s="108"/>
      <c r="D56" s="123"/>
      <c r="E56" s="774">
        <f t="shared" ref="E56:E65" si="4">G56+I56</f>
        <v>2401113.3744729008</v>
      </c>
      <c r="F56" s="763"/>
      <c r="G56" s="763">
        <v>2162770.4333803048</v>
      </c>
      <c r="H56" s="763"/>
      <c r="I56" s="763">
        <v>238342.9410925961</v>
      </c>
      <c r="J56" s="531"/>
      <c r="K56" s="531"/>
      <c r="L56" s="531"/>
      <c r="M56" s="99"/>
      <c r="N56" s="99"/>
      <c r="O56" s="99"/>
      <c r="P56" s="99"/>
      <c r="Q56" s="9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  <c r="BE56" s="739"/>
      <c r="BF56" s="739"/>
    </row>
    <row r="57" spans="1:58" s="104" customFormat="1" ht="13.7" customHeight="1">
      <c r="A57" s="6"/>
      <c r="B57" s="62" t="s">
        <v>456</v>
      </c>
      <c r="C57" s="6"/>
      <c r="D57" s="2"/>
      <c r="E57" s="774">
        <f t="shared" si="4"/>
        <v>4598228.8747547911</v>
      </c>
      <c r="F57" s="763"/>
      <c r="G57" s="763">
        <v>4254925.8709504912</v>
      </c>
      <c r="H57" s="763"/>
      <c r="I57" s="763">
        <v>343303.00380429969</v>
      </c>
      <c r="J57" s="531"/>
      <c r="K57" s="531"/>
      <c r="L57" s="531"/>
      <c r="M57" s="99"/>
      <c r="N57" s="99"/>
      <c r="O57" s="99"/>
      <c r="P57" s="99"/>
      <c r="Q57" s="99"/>
    </row>
    <row r="58" spans="1:58" s="104" customFormat="1" ht="13.7" customHeight="1">
      <c r="A58" s="661"/>
      <c r="B58" s="62" t="s">
        <v>457</v>
      </c>
      <c r="C58" s="661"/>
      <c r="D58" s="122"/>
      <c r="E58" s="774">
        <f t="shared" si="4"/>
        <v>6523981.3478115508</v>
      </c>
      <c r="F58" s="763"/>
      <c r="G58" s="763">
        <v>6343064.9545533005</v>
      </c>
      <c r="H58" s="763"/>
      <c r="I58" s="763">
        <v>180916.39325825067</v>
      </c>
      <c r="J58" s="531"/>
      <c r="K58" s="531"/>
      <c r="L58" s="531"/>
      <c r="M58" s="99"/>
      <c r="N58" s="99"/>
      <c r="O58" s="99"/>
      <c r="P58" s="99"/>
      <c r="Q58" s="9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  <c r="BE58" s="739"/>
      <c r="BF58" s="739"/>
    </row>
    <row r="59" spans="1:58" s="104" customFormat="1" ht="13.7" customHeight="1">
      <c r="A59" s="661"/>
      <c r="B59" s="62" t="s">
        <v>458</v>
      </c>
      <c r="C59" s="661"/>
      <c r="D59" s="122"/>
      <c r="E59" s="774">
        <f t="shared" si="4"/>
        <v>12783967.665327439</v>
      </c>
      <c r="F59" s="763"/>
      <c r="G59" s="763">
        <v>11784039.631329404</v>
      </c>
      <c r="H59" s="763"/>
      <c r="I59" s="763">
        <v>999928.03399803524</v>
      </c>
      <c r="J59" s="531"/>
      <c r="K59" s="531"/>
      <c r="L59" s="531"/>
      <c r="M59" s="99"/>
      <c r="N59" s="99"/>
      <c r="O59" s="99"/>
      <c r="P59" s="99"/>
      <c r="Q59" s="9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</row>
    <row r="60" spans="1:58" s="104" customFormat="1" ht="13.7" customHeight="1">
      <c r="A60" s="661"/>
      <c r="B60" s="62" t="s">
        <v>459</v>
      </c>
      <c r="C60" s="661"/>
      <c r="D60" s="122"/>
      <c r="E60" s="774">
        <f t="shared" si="4"/>
        <v>23084726.962062389</v>
      </c>
      <c r="F60" s="763"/>
      <c r="G60" s="763">
        <v>20030201.160747327</v>
      </c>
      <c r="H60" s="763"/>
      <c r="I60" s="763">
        <v>3054525.8013150622</v>
      </c>
      <c r="J60" s="531"/>
      <c r="K60" s="531"/>
      <c r="L60" s="531"/>
      <c r="M60" s="99"/>
      <c r="N60" s="99"/>
      <c r="O60" s="99"/>
      <c r="P60" s="99"/>
      <c r="Q60" s="9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</row>
    <row r="61" spans="1:58" s="104" customFormat="1" ht="13.7" customHeight="1">
      <c r="A61" s="661"/>
      <c r="B61" s="62" t="s">
        <v>460</v>
      </c>
      <c r="C61" s="661"/>
      <c r="D61" s="122"/>
      <c r="E61" s="774">
        <f t="shared" si="4"/>
        <v>44488699.723846614</v>
      </c>
      <c r="F61" s="763"/>
      <c r="G61" s="763">
        <v>41770887.985517681</v>
      </c>
      <c r="H61" s="763"/>
      <c r="I61" s="763">
        <v>2717811.7383289309</v>
      </c>
      <c r="J61" s="531"/>
      <c r="K61" s="531"/>
      <c r="L61" s="531"/>
      <c r="M61" s="99"/>
      <c r="N61" s="99"/>
      <c r="O61" s="99"/>
      <c r="P61" s="99"/>
      <c r="Q61" s="9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  <c r="BE61" s="739"/>
      <c r="BF61" s="739"/>
    </row>
    <row r="62" spans="1:58" s="104" customFormat="1" ht="13.7" customHeight="1">
      <c r="A62" s="661"/>
      <c r="B62" s="62" t="s">
        <v>461</v>
      </c>
      <c r="C62" s="661"/>
      <c r="D62" s="122"/>
      <c r="E62" s="774">
        <f t="shared" si="4"/>
        <v>78501186.56219466</v>
      </c>
      <c r="F62" s="763"/>
      <c r="G62" s="763">
        <v>75341241.1814477</v>
      </c>
      <c r="H62" s="763"/>
      <c r="I62" s="763">
        <v>3159945.3807469583</v>
      </c>
      <c r="J62" s="531"/>
      <c r="K62" s="531"/>
      <c r="L62" s="531"/>
      <c r="M62" s="99"/>
      <c r="N62" s="99"/>
      <c r="O62" s="99"/>
      <c r="P62" s="99"/>
      <c r="Q62" s="9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  <c r="BE62" s="739"/>
      <c r="BF62" s="739"/>
    </row>
    <row r="63" spans="1:58" s="104" customFormat="1" ht="13.7" customHeight="1">
      <c r="A63" s="661"/>
      <c r="B63" s="62" t="s">
        <v>462</v>
      </c>
      <c r="C63" s="661"/>
      <c r="D63" s="122"/>
      <c r="E63" s="774">
        <f t="shared" si="4"/>
        <v>93860915.132797465</v>
      </c>
      <c r="F63" s="763"/>
      <c r="G63" s="763">
        <v>93204825.43198885</v>
      </c>
      <c r="H63" s="763"/>
      <c r="I63" s="763">
        <v>656089.70080861507</v>
      </c>
      <c r="J63" s="531"/>
      <c r="K63" s="531"/>
      <c r="L63" s="531"/>
      <c r="M63" s="99"/>
      <c r="N63" s="99"/>
      <c r="O63" s="99"/>
      <c r="P63" s="99"/>
      <c r="Q63" s="9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  <c r="BE63" s="739"/>
      <c r="BF63" s="739"/>
    </row>
    <row r="64" spans="1:58" s="104" customFormat="1" ht="13.7" customHeight="1">
      <c r="A64" s="661"/>
      <c r="B64" s="62" t="s">
        <v>463</v>
      </c>
      <c r="C64" s="661"/>
      <c r="D64" s="122"/>
      <c r="E64" s="774">
        <f t="shared" si="4"/>
        <v>182784848.02994433</v>
      </c>
      <c r="F64" s="763"/>
      <c r="G64" s="763">
        <v>179788658.08360034</v>
      </c>
      <c r="H64" s="763"/>
      <c r="I64" s="763">
        <v>2996189.94634399</v>
      </c>
      <c r="J64" s="531"/>
      <c r="K64" s="531"/>
      <c r="L64" s="531"/>
      <c r="M64" s="99"/>
      <c r="N64" s="99"/>
      <c r="O64" s="99"/>
      <c r="P64" s="99"/>
      <c r="Q64" s="9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  <c r="BE64" s="739"/>
      <c r="BF64" s="739"/>
    </row>
    <row r="65" spans="1:58" s="108" customFormat="1" ht="13.7" customHeight="1" thickBot="1">
      <c r="A65" s="662"/>
      <c r="B65" s="63" t="s">
        <v>403</v>
      </c>
      <c r="C65" s="662"/>
      <c r="D65" s="124"/>
      <c r="E65" s="776">
        <f t="shared" si="4"/>
        <v>942141063.46097159</v>
      </c>
      <c r="F65" s="769"/>
      <c r="G65" s="769">
        <v>941982456.79421401</v>
      </c>
      <c r="H65" s="769"/>
      <c r="I65" s="769">
        <v>158606.66675764194</v>
      </c>
      <c r="J65" s="608"/>
      <c r="K65" s="552"/>
      <c r="L65" s="552"/>
      <c r="M65" s="99"/>
      <c r="N65" s="99"/>
      <c r="O65" s="99"/>
      <c r="P65" s="99"/>
      <c r="Q65" s="99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</row>
    <row r="66" spans="1:58" s="104" customFormat="1" ht="13.7" customHeight="1">
      <c r="B66" s="14"/>
      <c r="C66" s="14"/>
      <c r="D66" s="15"/>
      <c r="H66" s="108"/>
    </row>
    <row r="67" spans="1:58" ht="15">
      <c r="A67" s="758"/>
      <c r="B67" s="758"/>
      <c r="C67" s="758"/>
      <c r="D67" s="777"/>
    </row>
    <row r="68" spans="1:58" ht="15">
      <c r="A68" s="758"/>
      <c r="B68" s="758"/>
      <c r="C68" s="758"/>
      <c r="D68" s="777"/>
    </row>
    <row r="69" spans="1:58" ht="15">
      <c r="A69" s="758"/>
      <c r="B69" s="758"/>
      <c r="C69" s="758"/>
      <c r="D69" s="777"/>
    </row>
    <row r="70" spans="1:58" ht="15">
      <c r="A70" s="758"/>
      <c r="B70" s="758"/>
      <c r="C70" s="758"/>
      <c r="D70" s="777"/>
    </row>
    <row r="71" spans="1:58" ht="15">
      <c r="A71" s="758"/>
      <c r="B71" s="758"/>
      <c r="C71" s="758"/>
      <c r="D71" s="777"/>
    </row>
    <row r="72" spans="1:58" ht="15">
      <c r="A72" s="758"/>
      <c r="B72" s="758"/>
      <c r="C72" s="758"/>
      <c r="D72" s="777"/>
    </row>
    <row r="73" spans="1:58" ht="15">
      <c r="A73" s="758"/>
      <c r="B73" s="758"/>
      <c r="C73" s="758"/>
      <c r="D73" s="777"/>
    </row>
    <row r="74" spans="1:58" ht="15">
      <c r="A74" s="758"/>
      <c r="B74" s="758"/>
      <c r="C74" s="758"/>
      <c r="D74" s="777"/>
    </row>
    <row r="75" spans="1:58" ht="15">
      <c r="A75" s="758"/>
      <c r="B75" s="758"/>
      <c r="C75" s="758"/>
      <c r="D75" s="777"/>
    </row>
    <row r="76" spans="1:58" ht="15">
      <c r="A76" s="758"/>
      <c r="B76" s="758"/>
      <c r="C76" s="758"/>
      <c r="D76" s="777"/>
    </row>
    <row r="77" spans="1:58" ht="15">
      <c r="A77" s="758"/>
      <c r="B77" s="758"/>
      <c r="C77" s="758"/>
      <c r="D77" s="777"/>
    </row>
    <row r="78" spans="1:58" ht="15">
      <c r="A78" s="758"/>
      <c r="B78" s="758"/>
      <c r="C78" s="758"/>
      <c r="D78" s="777"/>
    </row>
    <row r="79" spans="1:58" ht="15">
      <c r="A79" s="758"/>
      <c r="B79" s="758"/>
      <c r="C79" s="758"/>
      <c r="D79" s="777"/>
    </row>
    <row r="80" spans="1:58" ht="15">
      <c r="A80" s="758"/>
      <c r="B80" s="758"/>
      <c r="C80" s="758"/>
      <c r="D80" s="777"/>
    </row>
    <row r="81" spans="1:4" ht="15">
      <c r="A81" s="758"/>
      <c r="B81" s="758"/>
      <c r="C81" s="758"/>
      <c r="D81" s="777"/>
    </row>
    <row r="82" spans="1:4" ht="15">
      <c r="A82" s="758"/>
      <c r="B82" s="758"/>
      <c r="C82" s="758"/>
      <c r="D82" s="777"/>
    </row>
    <row r="83" spans="1:4" ht="15">
      <c r="A83" s="758"/>
      <c r="B83" s="758"/>
      <c r="C83" s="758"/>
      <c r="D83" s="777"/>
    </row>
    <row r="84" spans="1:4" ht="15">
      <c r="A84" s="758"/>
      <c r="B84" s="758"/>
      <c r="C84" s="758"/>
      <c r="D84" s="777"/>
    </row>
    <row r="85" spans="1:4" ht="15">
      <c r="A85" s="758"/>
      <c r="B85" s="758"/>
      <c r="C85" s="758"/>
      <c r="D85" s="777"/>
    </row>
  </sheetData>
  <mergeCells count="29">
    <mergeCell ref="A25:C25"/>
    <mergeCell ref="A55:C55"/>
    <mergeCell ref="I3:J5"/>
    <mergeCell ref="E3:F5"/>
    <mergeCell ref="A3:C5"/>
    <mergeCell ref="A9:C9"/>
    <mergeCell ref="A14:C14"/>
    <mergeCell ref="A33:C33"/>
    <mergeCell ref="A44:C44"/>
    <mergeCell ref="A6:C6"/>
    <mergeCell ref="A11:C11"/>
    <mergeCell ref="A12:C12"/>
    <mergeCell ref="A19:C19"/>
    <mergeCell ref="A26:C26"/>
    <mergeCell ref="A13:C13"/>
    <mergeCell ref="A16:C16"/>
    <mergeCell ref="A24:C24"/>
    <mergeCell ref="A1:J1"/>
    <mergeCell ref="G3:H5"/>
    <mergeCell ref="A7:C7"/>
    <mergeCell ref="A10:C10"/>
    <mergeCell ref="A8:C8"/>
    <mergeCell ref="A22:C22"/>
    <mergeCell ref="A15:C15"/>
    <mergeCell ref="A17:C17"/>
    <mergeCell ref="A18:C18"/>
    <mergeCell ref="A20:C20"/>
    <mergeCell ref="A21:C21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X58"/>
  <sheetViews>
    <sheetView view="pageBreakPreview" topLeftCell="A3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8" width="15.7109375" style="758" customWidth="1"/>
    <col min="9" max="12" width="22.85546875" style="758" customWidth="1"/>
    <col min="13" max="13" width="19.42578125" style="758" customWidth="1"/>
    <col min="14" max="14" width="15.42578125" style="758" bestFit="1" customWidth="1"/>
    <col min="15" max="15" width="17.140625" style="758" customWidth="1"/>
    <col min="16" max="16" width="9.7109375" style="758" customWidth="1"/>
    <col min="17" max="17" width="9.85546875" style="758" customWidth="1"/>
    <col min="18" max="18" width="9.140625" style="758"/>
    <col min="19" max="19" width="19.140625" style="758" bestFit="1" customWidth="1"/>
    <col min="20" max="16384" width="9.140625" style="758"/>
  </cols>
  <sheetData>
    <row r="1" spans="1:24" s="129" customFormat="1" ht="35.1" customHeight="1">
      <c r="A1" s="1179" t="s">
        <v>562</v>
      </c>
      <c r="B1" s="1179"/>
      <c r="C1" s="1179"/>
      <c r="D1" s="1179"/>
      <c r="E1" s="1179"/>
      <c r="F1" s="1179"/>
      <c r="G1" s="1179"/>
      <c r="H1" s="1179"/>
      <c r="I1" s="1180" t="s">
        <v>289</v>
      </c>
      <c r="J1" s="1180"/>
      <c r="K1" s="1180"/>
      <c r="L1" s="1180"/>
    </row>
    <row r="2" spans="1:24" ht="12.95" customHeight="1" thickBot="1">
      <c r="A2" s="757"/>
      <c r="B2" s="131"/>
      <c r="C2" s="131"/>
      <c r="D2" s="132"/>
      <c r="E2" s="757"/>
      <c r="F2" s="757"/>
      <c r="G2" s="757"/>
      <c r="H2" s="757"/>
      <c r="I2" s="757"/>
      <c r="J2" s="757"/>
      <c r="K2" s="757"/>
      <c r="L2" s="184" t="s">
        <v>284</v>
      </c>
    </row>
    <row r="3" spans="1:24" ht="15" customHeight="1">
      <c r="A3" s="1099" t="s">
        <v>18</v>
      </c>
      <c r="B3" s="1099"/>
      <c r="C3" s="1099"/>
      <c r="D3" s="664"/>
      <c r="E3" s="1148" t="s">
        <v>1236</v>
      </c>
      <c r="F3" s="1148" t="s">
        <v>270</v>
      </c>
      <c r="G3" s="1148" t="s">
        <v>1237</v>
      </c>
      <c r="H3" s="1148" t="s">
        <v>1238</v>
      </c>
      <c r="I3" s="1103" t="s">
        <v>1242</v>
      </c>
      <c r="J3" s="1148" t="s">
        <v>1243</v>
      </c>
      <c r="K3" s="1148" t="s">
        <v>271</v>
      </c>
      <c r="L3" s="1102" t="s">
        <v>272</v>
      </c>
      <c r="X3" s="134"/>
    </row>
    <row r="4" spans="1:24" ht="15" customHeight="1">
      <c r="A4" s="1100"/>
      <c r="B4" s="1100"/>
      <c r="C4" s="1100"/>
      <c r="D4" s="664"/>
      <c r="E4" s="1156"/>
      <c r="F4" s="1156"/>
      <c r="G4" s="1156"/>
      <c r="H4" s="1156"/>
      <c r="I4" s="1105"/>
      <c r="J4" s="1156"/>
      <c r="K4" s="1156"/>
      <c r="L4" s="1104"/>
    </row>
    <row r="5" spans="1:24" ht="48.75" customHeight="1">
      <c r="A5" s="1101"/>
      <c r="B5" s="1101"/>
      <c r="C5" s="1101"/>
      <c r="D5" s="666"/>
      <c r="E5" s="1157"/>
      <c r="F5" s="1157"/>
      <c r="G5" s="1157"/>
      <c r="H5" s="1157"/>
      <c r="I5" s="1107"/>
      <c r="J5" s="1157"/>
      <c r="K5" s="1157"/>
      <c r="L5" s="1106"/>
    </row>
    <row r="6" spans="1:24" s="137" customFormat="1" ht="24" hidden="1" customHeight="1">
      <c r="A6" s="1111" t="s">
        <v>779</v>
      </c>
      <c r="B6" s="1111"/>
      <c r="C6" s="1111"/>
      <c r="D6" s="21"/>
      <c r="E6" s="135">
        <v>73155098.799999997</v>
      </c>
      <c r="F6" s="139">
        <v>44412873.645071842</v>
      </c>
      <c r="G6" s="139">
        <v>554575873</v>
      </c>
      <c r="H6" s="139">
        <v>526282949</v>
      </c>
      <c r="I6" s="139">
        <v>172861308</v>
      </c>
      <c r="J6" s="139">
        <v>34949323.985379376</v>
      </c>
      <c r="K6" s="139">
        <v>34078169.712629192</v>
      </c>
      <c r="L6" s="139">
        <v>217723483</v>
      </c>
    </row>
    <row r="7" spans="1:24" s="137" customFormat="1" ht="24" hidden="1" customHeight="1">
      <c r="A7" s="1112" t="s">
        <v>780</v>
      </c>
      <c r="B7" s="1112"/>
      <c r="C7" s="1112"/>
      <c r="D7" s="21"/>
      <c r="E7" s="138">
        <v>-4822639.8211698933</v>
      </c>
      <c r="F7" s="139">
        <v>8741687.6932598669</v>
      </c>
      <c r="G7" s="139">
        <v>501494769.53363603</v>
      </c>
      <c r="H7" s="139">
        <v>500259936.87579286</v>
      </c>
      <c r="I7" s="139">
        <v>428951108.39848328</v>
      </c>
      <c r="J7" s="139">
        <v>32649973.27367295</v>
      </c>
      <c r="K7" s="139">
        <v>31551331.996783778</v>
      </c>
      <c r="L7" s="139">
        <v>422893635.91946965</v>
      </c>
    </row>
    <row r="8" spans="1:24" s="137" customFormat="1" ht="24" hidden="1" customHeight="1">
      <c r="A8" s="1112" t="s">
        <v>1202</v>
      </c>
      <c r="B8" s="1112"/>
      <c r="C8" s="1112"/>
      <c r="D8" s="21"/>
      <c r="E8" s="138">
        <v>10011827</v>
      </c>
      <c r="F8" s="139">
        <v>19663492.508804392</v>
      </c>
      <c r="G8" s="139">
        <v>506459891</v>
      </c>
      <c r="H8" s="139">
        <v>489213132</v>
      </c>
      <c r="I8" s="139">
        <v>338811661</v>
      </c>
      <c r="J8" s="139">
        <v>30230996.896078315</v>
      </c>
      <c r="K8" s="139">
        <v>29448516.026980244</v>
      </c>
      <c r="L8" s="139">
        <v>331576729</v>
      </c>
    </row>
    <row r="9" spans="1:24" s="137" customFormat="1" ht="19.5" hidden="1" customHeight="1">
      <c r="A9" s="1112" t="s">
        <v>1203</v>
      </c>
      <c r="B9" s="1112"/>
      <c r="C9" s="1112"/>
      <c r="D9" s="21"/>
      <c r="E9" s="138">
        <f>G9-H9-I9+L9</f>
        <v>-6469296.946950376</v>
      </c>
      <c r="F9" s="139">
        <v>3912222.5984979621</v>
      </c>
      <c r="G9" s="139">
        <v>401820999.30479008</v>
      </c>
      <c r="H9" s="139">
        <v>419108300.79884535</v>
      </c>
      <c r="I9" s="139">
        <v>357303752.31865996</v>
      </c>
      <c r="J9" s="139">
        <v>24047010.815616611</v>
      </c>
      <c r="K9" s="139">
        <v>23278361.159004807</v>
      </c>
      <c r="L9" s="139">
        <v>368121756.86576486</v>
      </c>
    </row>
    <row r="10" spans="1:24" s="137" customFormat="1" ht="19.5" hidden="1" customHeight="1">
      <c r="A10" s="1112" t="s">
        <v>1204</v>
      </c>
      <c r="B10" s="1112"/>
      <c r="C10" s="1112"/>
      <c r="D10" s="21"/>
      <c r="E10" s="138">
        <f>G10-H10-I10+L10</f>
        <v>7904744.8465281129</v>
      </c>
      <c r="F10" s="139">
        <v>2656423.7335556992</v>
      </c>
      <c r="G10" s="139">
        <v>444122840.59282225</v>
      </c>
      <c r="H10" s="139">
        <v>476703908.25929618</v>
      </c>
      <c r="I10" s="139">
        <v>392579056.56763297</v>
      </c>
      <c r="J10" s="139">
        <v>26861193.28509089</v>
      </c>
      <c r="K10" s="139">
        <v>25731372.084180012</v>
      </c>
      <c r="L10" s="139">
        <v>433064869.08063501</v>
      </c>
    </row>
    <row r="11" spans="1:24" s="115" customFormat="1" ht="19.5" hidden="1" customHeight="1">
      <c r="A11" s="1045" t="s">
        <v>1205</v>
      </c>
      <c r="B11" s="1045"/>
      <c r="C11" s="1045"/>
      <c r="D11" s="111"/>
      <c r="E11" s="116">
        <f>G11-H11-I11+L11</f>
        <v>13253114.243250668</v>
      </c>
      <c r="F11" s="117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15">
        <f>E11-G11+H11</f>
        <v>40830522.966435134</v>
      </c>
      <c r="N11" s="115">
        <f>SUM(M11:M12,M14)</f>
        <v>40830522.966435134</v>
      </c>
      <c r="O11" s="115">
        <f>SUM(I11:I12,I14)</f>
        <v>398149651.44655478</v>
      </c>
      <c r="P11" s="115">
        <f>SUM(L11:L12,J14)</f>
        <v>450450394.23366308</v>
      </c>
    </row>
    <row r="12" spans="1:24" s="137" customFormat="1" ht="19.5" hidden="1" customHeight="1">
      <c r="A12" s="1247" t="s">
        <v>1218</v>
      </c>
      <c r="B12" s="1247"/>
      <c r="C12" s="1247"/>
      <c r="D12" s="21"/>
      <c r="E12" s="116">
        <v>1139792.1875059223</v>
      </c>
      <c r="F12" s="117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139">
        <v>40426985.007039897</v>
      </c>
      <c r="M12" s="115"/>
      <c r="N12" s="115"/>
      <c r="P12" s="198"/>
      <c r="Q12" s="198"/>
      <c r="S12" s="199"/>
    </row>
    <row r="13" spans="1:24" s="137" customFormat="1" ht="18" hidden="1" customHeight="1">
      <c r="A13" s="1228" t="s">
        <v>1219</v>
      </c>
      <c r="B13" s="1228"/>
      <c r="C13" s="1228"/>
      <c r="D13" s="21"/>
      <c r="E13" s="116">
        <v>3769515.8957910049</v>
      </c>
      <c r="F13" s="117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139">
        <v>40962131.687900171</v>
      </c>
      <c r="M13" s="115"/>
    </row>
    <row r="14" spans="1:24" s="137" customFormat="1" ht="18" hidden="1" customHeight="1">
      <c r="A14" s="1247" t="s">
        <v>1220</v>
      </c>
      <c r="B14" s="1247"/>
      <c r="C14" s="1247"/>
      <c r="D14" s="21"/>
      <c r="E14" s="116">
        <v>1485577.0395008971</v>
      </c>
      <c r="F14" s="117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41163562.898208283</v>
      </c>
      <c r="L14" s="139">
        <v>40310550.644312032</v>
      </c>
      <c r="M14" s="115"/>
      <c r="N14" s="115"/>
    </row>
    <row r="15" spans="1:24" s="137" customFormat="1" ht="18" hidden="1" customHeight="1">
      <c r="A15" s="1247" t="s">
        <v>1221</v>
      </c>
      <c r="B15" s="1247"/>
      <c r="C15" s="1247"/>
      <c r="D15" s="21"/>
      <c r="E15" s="138">
        <f>('25'!E15/'1'!$E$16)*1000</f>
        <v>987589.31898562831</v>
      </c>
      <c r="F15" s="117">
        <f>('25'!F15/'1'!$E$16)*1000</f>
        <v>1250073.4865343026</v>
      </c>
      <c r="G15" s="139">
        <f>('25'!G15/'1'!$E$16)*1000</f>
        <v>41438903.097240709</v>
      </c>
      <c r="H15" s="139">
        <f>('25'!H15/'1'!$E$16)*1000</f>
        <v>41831884.227947295</v>
      </c>
      <c r="I15" s="139">
        <f>('25'!I15/'1'!$E$16)*1000</f>
        <v>30487707.337851115</v>
      </c>
      <c r="J15" s="139">
        <f>('25'!J15/'1'!$E$16)*1000</f>
        <v>31868277.78754333</v>
      </c>
      <c r="K15" s="139">
        <f>('25'!K15/'1'!$E$16)*1000</f>
        <v>40508795.050827384</v>
      </c>
      <c r="L15" s="139">
        <f>('25'!L15/'1'!$E$16)*1000</f>
        <v>40639292.013985299</v>
      </c>
    </row>
    <row r="16" spans="1:24" s="137" customFormat="1" ht="17.25" hidden="1" customHeight="1">
      <c r="A16" s="1247" t="s">
        <v>1210</v>
      </c>
      <c r="B16" s="1247"/>
      <c r="C16" s="1247"/>
      <c r="D16" s="21"/>
      <c r="E16" s="138">
        <v>1631484.8779611802</v>
      </c>
      <c r="F16" s="117">
        <f>('25'!F16/'1'!$E$17)*1000</f>
        <v>1367500.0562606321</v>
      </c>
      <c r="G16" s="139">
        <f>('25'!G16/'1'!$E$17)*1000</f>
        <v>38246013.372759104</v>
      </c>
      <c r="H16" s="139">
        <f>('25'!H16/'1'!$E$17)*1000</f>
        <v>36351802.774204478</v>
      </c>
      <c r="I16" s="139">
        <f>('25'!I16/'1'!$E$17)*1000</f>
        <v>37031659.553345963</v>
      </c>
      <c r="J16" s="139">
        <f>('25'!J16/'1'!$E$17)*1000</f>
        <v>36768933.832752585</v>
      </c>
      <c r="K16" s="139">
        <f>('25'!K16/'1'!$E$17)*1000</f>
        <v>37379270.592444643</v>
      </c>
      <c r="L16" s="139">
        <f>('25'!L16/'1'!$E$17)*1000</f>
        <v>35749044.815590627</v>
      </c>
    </row>
    <row r="17" spans="1:12" s="137" customFormat="1" ht="17.25" hidden="1" customHeight="1">
      <c r="A17" s="1247" t="s">
        <v>1157</v>
      </c>
      <c r="B17" s="1247"/>
      <c r="C17" s="1247"/>
      <c r="D17" s="21"/>
      <c r="E17" s="310">
        <v>2501028.4064944121</v>
      </c>
      <c r="F17" s="153">
        <f>K17-L17-I17+J17</f>
        <v>2088963.5107144862</v>
      </c>
      <c r="G17" s="153">
        <v>40964835.446321748</v>
      </c>
      <c r="H17" s="179">
        <v>39820027.144423097</v>
      </c>
      <c r="I17" s="179">
        <v>41641583.276320055</v>
      </c>
      <c r="J17" s="179">
        <v>42997803.380915791</v>
      </c>
      <c r="K17" s="179">
        <v>40029852.161319748</v>
      </c>
      <c r="L17" s="179">
        <v>39297108.755200997</v>
      </c>
    </row>
    <row r="18" spans="1:12" s="137" customFormat="1" ht="18.75" hidden="1" customHeight="1">
      <c r="A18" s="1247" t="s">
        <v>1158</v>
      </c>
      <c r="B18" s="1247"/>
      <c r="C18" s="1247"/>
      <c r="D18" s="18"/>
      <c r="E18" s="153">
        <f>'[1]25'!E18/'[1]1'!$E$19*1000</f>
        <v>4944187.5756936148</v>
      </c>
      <c r="F18" s="153">
        <f>'[1]25'!F18/'[1]1'!$E$19*1000</f>
        <v>4657622.9857177287</v>
      </c>
      <c r="G18" s="153">
        <f>'[1]25'!G18/'[1]1'!$E$19*1000</f>
        <v>43382558.55981715</v>
      </c>
      <c r="H18" s="153">
        <f>'[1]25'!H18/'[1]1'!$E$19*1000</f>
        <v>38731168.642797194</v>
      </c>
      <c r="I18" s="153">
        <f>'[1]25'!I18/'[1]1'!$E$19*1000</f>
        <v>38032440.318719901</v>
      </c>
      <c r="J18" s="153">
        <f>'[1]25'!J18/'[1]1'!$E$19*1000</f>
        <v>38325237.977393597</v>
      </c>
      <c r="K18" s="153">
        <f>'[1]25'!K18/'[1]1'!$E$19*1000</f>
        <v>42313506.035672188</v>
      </c>
      <c r="L18" s="153">
        <f>'[1]25'!L18/'[1]1'!$E$19*1000</f>
        <v>37948680.708628163</v>
      </c>
    </row>
    <row r="19" spans="1:12" s="137" customFormat="1" ht="16.5" hidden="1" customHeight="1">
      <c r="A19" s="1247" t="s">
        <v>1159</v>
      </c>
      <c r="B19" s="1247"/>
      <c r="C19" s="1247"/>
      <c r="D19" s="21"/>
      <c r="E19" s="310">
        <v>2277260.6550631449</v>
      </c>
      <c r="F19" s="153">
        <f t="shared" ref="F19:F25" si="0">K19-L19-I19+J19</f>
        <v>2006441.4721355215</v>
      </c>
      <c r="G19" s="153">
        <v>39096934.490936048</v>
      </c>
      <c r="H19" s="179">
        <v>36707776.877159506</v>
      </c>
      <c r="I19" s="179">
        <v>32802468.486434624</v>
      </c>
      <c r="J19" s="179">
        <v>32690571.527721189</v>
      </c>
      <c r="K19" s="179">
        <v>38228265.658148304</v>
      </c>
      <c r="L19" s="179">
        <v>36109927.227299348</v>
      </c>
    </row>
    <row r="20" spans="1:12" s="137" customFormat="1" ht="18" hidden="1" customHeight="1">
      <c r="A20" s="1247" t="s">
        <v>1160</v>
      </c>
      <c r="B20" s="1247"/>
      <c r="C20" s="1247"/>
      <c r="D20" s="21"/>
      <c r="E20" s="310">
        <v>2490140.8471112531</v>
      </c>
      <c r="F20" s="153">
        <f t="shared" si="0"/>
        <v>2155967.9205712304</v>
      </c>
      <c r="G20" s="153">
        <v>37552211.996995367</v>
      </c>
      <c r="H20" s="179">
        <v>36384650.840976566</v>
      </c>
      <c r="I20" s="179">
        <v>31127189.475215506</v>
      </c>
      <c r="J20" s="179">
        <v>32449769.166307982</v>
      </c>
      <c r="K20" s="179">
        <v>36592047.034871571</v>
      </c>
      <c r="L20" s="179">
        <v>35758658.805392817</v>
      </c>
    </row>
    <row r="21" spans="1:12" s="137" customFormat="1" ht="18" customHeight="1">
      <c r="A21" s="1247" t="s">
        <v>1161</v>
      </c>
      <c r="B21" s="1247"/>
      <c r="C21" s="1247"/>
      <c r="D21" s="32"/>
      <c r="E21" s="310">
        <v>2707313.5016021822</v>
      </c>
      <c r="F21" s="153">
        <f t="shared" si="0"/>
        <v>2490717.8346401453</v>
      </c>
      <c r="G21" s="153">
        <v>39670326.330035061</v>
      </c>
      <c r="H21" s="179">
        <v>38180245.582422793</v>
      </c>
      <c r="I21" s="179">
        <v>30300512.761823028</v>
      </c>
      <c r="J21" s="179">
        <v>31517745.515812948</v>
      </c>
      <c r="K21" s="179">
        <v>38835906.446937293</v>
      </c>
      <c r="L21" s="179">
        <v>37562421.366287068</v>
      </c>
    </row>
    <row r="22" spans="1:12" s="137" customFormat="1" ht="18" customHeight="1">
      <c r="A22" s="1247" t="s">
        <v>1162</v>
      </c>
      <c r="B22" s="1247"/>
      <c r="C22" s="1247"/>
      <c r="D22" s="32"/>
      <c r="E22" s="310">
        <v>1982200.2225778513</v>
      </c>
      <c r="F22" s="153">
        <f t="shared" si="0"/>
        <v>1768360.4463847131</v>
      </c>
      <c r="G22" s="153">
        <v>38278493.919796385</v>
      </c>
      <c r="H22" s="179">
        <v>37099225.316913657</v>
      </c>
      <c r="I22" s="179">
        <v>33550100.651844487</v>
      </c>
      <c r="J22" s="179">
        <v>34353032.271539643</v>
      </c>
      <c r="K22" s="179">
        <v>37319589.298189677</v>
      </c>
      <c r="L22" s="179">
        <v>36354160.471500121</v>
      </c>
    </row>
    <row r="23" spans="1:12" s="137" customFormat="1" ht="18" customHeight="1">
      <c r="A23" s="1247" t="s">
        <v>1163</v>
      </c>
      <c r="B23" s="1247"/>
      <c r="C23" s="1247"/>
      <c r="D23" s="32"/>
      <c r="E23" s="310">
        <v>2327472.5219310704</v>
      </c>
      <c r="F23" s="153">
        <f t="shared" si="0"/>
        <v>2256658.817403093</v>
      </c>
      <c r="G23" s="153">
        <v>37922584.824932076</v>
      </c>
      <c r="H23" s="179">
        <v>34004943.652264342</v>
      </c>
      <c r="I23" s="179">
        <v>19320916.993003111</v>
      </c>
      <c r="J23" s="179">
        <v>17730748.342266425</v>
      </c>
      <c r="K23" s="179">
        <v>37301662.497467607</v>
      </c>
      <c r="L23" s="179">
        <v>33454835.029327828</v>
      </c>
    </row>
    <row r="24" spans="1:12" s="137" customFormat="1" ht="18" customHeight="1">
      <c r="A24" s="1247" t="s">
        <v>1155</v>
      </c>
      <c r="B24" s="1247"/>
      <c r="C24" s="1247"/>
      <c r="D24" s="32"/>
      <c r="E24" s="310">
        <v>1740908.7607042759</v>
      </c>
      <c r="F24" s="153">
        <f t="shared" si="0"/>
        <v>1501206.3276121505</v>
      </c>
      <c r="G24" s="153">
        <v>34590952.917161189</v>
      </c>
      <c r="H24" s="179">
        <v>32879487.357863698</v>
      </c>
      <c r="I24" s="179">
        <v>24120502.084302723</v>
      </c>
      <c r="J24" s="179">
        <v>24149945.285709482</v>
      </c>
      <c r="K24" s="179">
        <v>33827326.228730284</v>
      </c>
      <c r="L24" s="179">
        <v>32355563.102524891</v>
      </c>
    </row>
    <row r="25" spans="1:12" s="137" customFormat="1" ht="18" customHeight="1">
      <c r="A25" s="1247" t="s">
        <v>1149</v>
      </c>
      <c r="B25" s="1247"/>
      <c r="C25" s="1247"/>
      <c r="D25" s="32"/>
      <c r="E25" s="310">
        <v>2663464.1739572226</v>
      </c>
      <c r="F25" s="153">
        <f t="shared" si="0"/>
        <v>2286190.2013704032</v>
      </c>
      <c r="G25" s="153">
        <v>38633573.144521169</v>
      </c>
      <c r="H25" s="179">
        <v>36089159.634324804</v>
      </c>
      <c r="I25" s="179">
        <v>25442243.643090013</v>
      </c>
      <c r="J25" s="179">
        <v>25561294.306850869</v>
      </c>
      <c r="K25" s="179">
        <v>37745203.533728451</v>
      </c>
      <c r="L25" s="179">
        <v>35578063.996118903</v>
      </c>
    </row>
    <row r="26" spans="1:12" ht="18" customHeight="1">
      <c r="A26" s="1112" t="s">
        <v>57</v>
      </c>
      <c r="B26" s="1112"/>
      <c r="C26" s="1112"/>
      <c r="D26" s="21"/>
      <c r="E26" s="756"/>
      <c r="F26" s="770"/>
      <c r="G26" s="745"/>
      <c r="H26" s="735"/>
      <c r="I26" s="735"/>
      <c r="J26" s="735"/>
      <c r="K26" s="735"/>
      <c r="L26" s="770"/>
    </row>
    <row r="27" spans="1:12" ht="18" customHeight="1">
      <c r="A27" s="141"/>
      <c r="B27" s="141" t="s">
        <v>58</v>
      </c>
      <c r="C27" s="141"/>
      <c r="D27" s="771"/>
      <c r="E27" s="756">
        <v>3594167.666188865</v>
      </c>
      <c r="F27" s="745">
        <f t="shared" ref="F27:F28" si="1">K27-L27-I27+J27</f>
        <v>3048986.9880956635</v>
      </c>
      <c r="G27" s="745">
        <v>52116083.587718472</v>
      </c>
      <c r="H27" s="735">
        <v>48725033.779298291</v>
      </c>
      <c r="I27" s="735">
        <v>36294939.032537729</v>
      </c>
      <c r="J27" s="735">
        <v>36498056.890306473</v>
      </c>
      <c r="K27" s="735">
        <v>50847504.491977572</v>
      </c>
      <c r="L27" s="735">
        <v>48001635.361650653</v>
      </c>
    </row>
    <row r="28" spans="1:12" ht="18" customHeight="1">
      <c r="A28" s="141"/>
      <c r="B28" s="141" t="s">
        <v>20</v>
      </c>
      <c r="C28" s="141"/>
      <c r="D28" s="771"/>
      <c r="E28" s="756">
        <v>503297.94995231996</v>
      </c>
      <c r="F28" s="745">
        <f t="shared" si="1"/>
        <v>515736.05757795856</v>
      </c>
      <c r="G28" s="745">
        <v>7340616.8837109059</v>
      </c>
      <c r="H28" s="735">
        <v>6761249.3314428022</v>
      </c>
      <c r="I28" s="735">
        <v>253097.78151650162</v>
      </c>
      <c r="J28" s="735">
        <v>177028.17920072391</v>
      </c>
      <c r="K28" s="735">
        <v>7334714.8840171108</v>
      </c>
      <c r="L28" s="735">
        <v>6742909.2241233746</v>
      </c>
    </row>
    <row r="29" spans="1:12" ht="18" customHeight="1">
      <c r="A29" s="1112" t="s">
        <v>21</v>
      </c>
      <c r="B29" s="1112"/>
      <c r="C29" s="1112"/>
      <c r="D29" s="21"/>
      <c r="E29" s="756"/>
      <c r="F29" s="745"/>
      <c r="G29" s="745"/>
      <c r="H29" s="735"/>
      <c r="I29" s="735"/>
      <c r="J29" s="735"/>
      <c r="K29" s="735"/>
      <c r="L29" s="735"/>
    </row>
    <row r="30" spans="1:12" ht="18" customHeight="1">
      <c r="A30" s="141"/>
      <c r="B30" s="661" t="s">
        <v>71</v>
      </c>
      <c r="C30" s="141"/>
      <c r="D30" s="771"/>
      <c r="E30" s="756">
        <v>10249176.717645835</v>
      </c>
      <c r="F30" s="745">
        <f t="shared" ref="F30:F34" si="2">K30-L30-I30+J30</f>
        <v>7823083.1597890556</v>
      </c>
      <c r="G30" s="745">
        <v>152701664.35996085</v>
      </c>
      <c r="H30" s="735">
        <v>141249476.80918449</v>
      </c>
      <c r="I30" s="735">
        <v>129973235.41656424</v>
      </c>
      <c r="J30" s="735">
        <v>128770224.58343355</v>
      </c>
      <c r="K30" s="735">
        <v>148062059.77273944</v>
      </c>
      <c r="L30" s="735">
        <v>139035965.7798197</v>
      </c>
    </row>
    <row r="31" spans="1:12" ht="18" customHeight="1">
      <c r="A31" s="141"/>
      <c r="B31" s="661" t="s">
        <v>72</v>
      </c>
      <c r="C31" s="141"/>
      <c r="D31" s="771"/>
      <c r="E31" s="756">
        <v>1907052.157188945</v>
      </c>
      <c r="F31" s="745">
        <f t="shared" si="2"/>
        <v>2056457.1146244202</v>
      </c>
      <c r="G31" s="745">
        <v>39495395.161079153</v>
      </c>
      <c r="H31" s="735">
        <v>37653821.088830821</v>
      </c>
      <c r="I31" s="735">
        <v>7977550.2193495706</v>
      </c>
      <c r="J31" s="735">
        <v>8043028.3042901773</v>
      </c>
      <c r="K31" s="735">
        <v>39277952.299157433</v>
      </c>
      <c r="L31" s="735">
        <v>37286973.26947362</v>
      </c>
    </row>
    <row r="32" spans="1:12" ht="18" customHeight="1">
      <c r="A32" s="141"/>
      <c r="B32" s="661" t="s">
        <v>73</v>
      </c>
      <c r="C32" s="141"/>
      <c r="D32" s="771"/>
      <c r="E32" s="756">
        <v>1458197.0219676751</v>
      </c>
      <c r="F32" s="745">
        <f t="shared" si="2"/>
        <v>1478517.0444894359</v>
      </c>
      <c r="G32" s="745">
        <v>16266632.521843582</v>
      </c>
      <c r="H32" s="735">
        <v>14942764.983842712</v>
      </c>
      <c r="I32" s="735">
        <v>3697051.1946002459</v>
      </c>
      <c r="J32" s="735">
        <v>3831380.678567051</v>
      </c>
      <c r="K32" s="735">
        <v>16173330.394787671</v>
      </c>
      <c r="L32" s="735">
        <v>14829142.83426504</v>
      </c>
    </row>
    <row r="33" spans="1:12" ht="18" customHeight="1">
      <c r="A33" s="141"/>
      <c r="B33" s="661" t="s">
        <v>318</v>
      </c>
      <c r="C33" s="141"/>
      <c r="D33" s="771"/>
      <c r="E33" s="756">
        <v>459763.03727647214</v>
      </c>
      <c r="F33" s="745">
        <f t="shared" si="2"/>
        <v>471214.23515450541</v>
      </c>
      <c r="G33" s="745">
        <v>6829351.7024045615</v>
      </c>
      <c r="H33" s="735">
        <v>6345322.8437015703</v>
      </c>
      <c r="I33" s="735">
        <v>210932.31951676586</v>
      </c>
      <c r="J33" s="735">
        <v>186666.49809024722</v>
      </c>
      <c r="K33" s="735">
        <v>6822575.8894708632</v>
      </c>
      <c r="L33" s="735">
        <v>6327095.8328898391</v>
      </c>
    </row>
    <row r="34" spans="1:12" ht="13.5" customHeight="1">
      <c r="A34" s="141"/>
      <c r="B34" s="661" t="s">
        <v>317</v>
      </c>
      <c r="C34" s="141"/>
      <c r="D34" s="771"/>
      <c r="E34" s="756">
        <v>8369052.9093078757</v>
      </c>
      <c r="F34" s="745">
        <f t="shared" si="2"/>
        <v>7544801.3675417751</v>
      </c>
      <c r="G34" s="745">
        <v>132724855.53221957</v>
      </c>
      <c r="H34" s="735">
        <v>134006012.31742243</v>
      </c>
      <c r="I34" s="735">
        <v>120070222.91885442</v>
      </c>
      <c r="J34" s="735">
        <v>129720432.61336516</v>
      </c>
      <c r="K34" s="735">
        <v>128462367.54653938</v>
      </c>
      <c r="L34" s="735">
        <v>130567775.87350835</v>
      </c>
    </row>
    <row r="35" spans="1:12" ht="18" customHeight="1">
      <c r="A35" s="1112" t="s">
        <v>22</v>
      </c>
      <c r="B35" s="1112"/>
      <c r="C35" s="1112"/>
      <c r="D35" s="21"/>
      <c r="E35" s="756"/>
      <c r="F35" s="770"/>
      <c r="G35" s="745"/>
      <c r="H35" s="735"/>
      <c r="I35" s="735"/>
      <c r="J35" s="735"/>
      <c r="K35" s="735"/>
      <c r="L35" s="735"/>
    </row>
    <row r="36" spans="1:12" ht="18" customHeight="1">
      <c r="A36" s="1049" t="s">
        <v>59</v>
      </c>
      <c r="B36" s="1049"/>
      <c r="C36" s="142"/>
      <c r="D36" s="21"/>
      <c r="E36" s="756">
        <v>2710083.0674641975</v>
      </c>
      <c r="F36" s="745">
        <f t="shared" ref="F36:F50" si="3">K36-L36-I36+J36</f>
        <v>2323214.5267183669</v>
      </c>
      <c r="G36" s="745">
        <v>39228600.253108248</v>
      </c>
      <c r="H36" s="735">
        <v>36626024.860958725</v>
      </c>
      <c r="I36" s="735">
        <v>26024939.062998794</v>
      </c>
      <c r="J36" s="735">
        <v>26132446.738313477</v>
      </c>
      <c r="K36" s="735">
        <v>38319174.439677678</v>
      </c>
      <c r="L36" s="735">
        <v>36103467.588273995</v>
      </c>
    </row>
    <row r="37" spans="1:12" ht="18" customHeight="1">
      <c r="A37" s="7"/>
      <c r="B37" s="661" t="s">
        <v>23</v>
      </c>
      <c r="C37" s="143"/>
      <c r="D37" s="21"/>
      <c r="E37" s="756">
        <v>4308095.8003775412</v>
      </c>
      <c r="F37" s="745">
        <f t="shared" si="3"/>
        <v>3781119.2177423164</v>
      </c>
      <c r="G37" s="745">
        <v>61037734.747403271</v>
      </c>
      <c r="H37" s="735">
        <v>57280442.515500627</v>
      </c>
      <c r="I37" s="735">
        <v>57897089.516757406</v>
      </c>
      <c r="J37" s="735">
        <v>58447893.085232362</v>
      </c>
      <c r="K37" s="735">
        <v>59504411.730806433</v>
      </c>
      <c r="L37" s="735">
        <v>56274096.081539072</v>
      </c>
    </row>
    <row r="38" spans="1:12" ht="18" customHeight="1">
      <c r="A38" s="121"/>
      <c r="B38" s="121" t="s">
        <v>1150</v>
      </c>
      <c r="C38" s="772"/>
      <c r="D38" s="771"/>
      <c r="E38" s="756">
        <v>2842965.4373070314</v>
      </c>
      <c r="F38" s="745">
        <f t="shared" si="3"/>
        <v>2836591.3642927222</v>
      </c>
      <c r="G38" s="745">
        <v>43710573.869410001</v>
      </c>
      <c r="H38" s="735">
        <v>38894728.200261228</v>
      </c>
      <c r="I38" s="735">
        <v>17882602.50594702</v>
      </c>
      <c r="J38" s="735">
        <v>15909722.274105273</v>
      </c>
      <c r="K38" s="735">
        <v>43209519.629575685</v>
      </c>
      <c r="L38" s="735">
        <v>38400048.033441216</v>
      </c>
    </row>
    <row r="39" spans="1:12" ht="18" customHeight="1">
      <c r="A39" s="121"/>
      <c r="B39" s="121" t="s">
        <v>1151</v>
      </c>
      <c r="C39" s="772"/>
      <c r="D39" s="771"/>
      <c r="E39" s="756">
        <v>12448061.958509235</v>
      </c>
      <c r="F39" s="745">
        <f t="shared" si="3"/>
        <v>10234425.534970611</v>
      </c>
      <c r="G39" s="745">
        <v>148593440.98076329</v>
      </c>
      <c r="H39" s="735">
        <v>143698342.83479747</v>
      </c>
      <c r="I39" s="735">
        <v>227198226.64149627</v>
      </c>
      <c r="J39" s="735">
        <v>234751190.45403966</v>
      </c>
      <c r="K39" s="735">
        <v>143293513.03172758</v>
      </c>
      <c r="L39" s="735">
        <v>140612051.30930036</v>
      </c>
    </row>
    <row r="40" spans="1:12" ht="18" customHeight="1">
      <c r="A40" s="121"/>
      <c r="B40" s="121" t="s">
        <v>1152</v>
      </c>
      <c r="C40" s="772"/>
      <c r="D40" s="771"/>
      <c r="E40" s="756">
        <v>1997398.5284731532</v>
      </c>
      <c r="F40" s="745">
        <f t="shared" si="3"/>
        <v>2076733.4113682099</v>
      </c>
      <c r="G40" s="745">
        <v>37293778.365028173</v>
      </c>
      <c r="H40" s="735">
        <v>33342572.203977987</v>
      </c>
      <c r="I40" s="735">
        <v>12869733.787228933</v>
      </c>
      <c r="J40" s="735">
        <v>10915926.154651904</v>
      </c>
      <c r="K40" s="735">
        <v>36719600.277218111</v>
      </c>
      <c r="L40" s="735">
        <v>32689059.233272873</v>
      </c>
    </row>
    <row r="41" spans="1:12" ht="18" customHeight="1">
      <c r="A41" s="121"/>
      <c r="B41" s="121" t="s">
        <v>1153</v>
      </c>
      <c r="C41" s="772"/>
      <c r="D41" s="771"/>
      <c r="E41" s="756">
        <v>1593002.9457983789</v>
      </c>
      <c r="F41" s="745">
        <f t="shared" si="3"/>
        <v>1235467.5382289253</v>
      </c>
      <c r="G41" s="745">
        <v>32645250.867090322</v>
      </c>
      <c r="H41" s="735">
        <v>31331081.047936898</v>
      </c>
      <c r="I41" s="735">
        <v>10087335.265681066</v>
      </c>
      <c r="J41" s="735">
        <v>10366168.392325986</v>
      </c>
      <c r="K41" s="735">
        <v>32044170.693430141</v>
      </c>
      <c r="L41" s="735">
        <v>31087536.281846136</v>
      </c>
    </row>
    <row r="42" spans="1:12" ht="18" customHeight="1">
      <c r="A42" s="121"/>
      <c r="B42" s="661" t="s">
        <v>25</v>
      </c>
      <c r="C42" s="772"/>
      <c r="D42" s="771"/>
      <c r="E42" s="756">
        <v>2009264.2047345017</v>
      </c>
      <c r="F42" s="745">
        <f t="shared" si="3"/>
        <v>1534043.8341213404</v>
      </c>
      <c r="G42" s="745">
        <v>28083908.270844452</v>
      </c>
      <c r="H42" s="735">
        <v>26356880.531347279</v>
      </c>
      <c r="I42" s="735">
        <v>3474056.8115430102</v>
      </c>
      <c r="J42" s="735">
        <v>3756293.2767803422</v>
      </c>
      <c r="K42" s="735">
        <v>27372085.268467437</v>
      </c>
      <c r="L42" s="735">
        <v>26120277.899583429</v>
      </c>
    </row>
    <row r="43" spans="1:12" ht="18" customHeight="1">
      <c r="A43" s="121"/>
      <c r="B43" s="121" t="s">
        <v>1136</v>
      </c>
      <c r="C43" s="772"/>
      <c r="D43" s="771"/>
      <c r="E43" s="756">
        <v>3348834.1779882559</v>
      </c>
      <c r="F43" s="745">
        <f t="shared" si="3"/>
        <v>2249332.7867752425</v>
      </c>
      <c r="G43" s="745">
        <v>40477794.810349792</v>
      </c>
      <c r="H43" s="735">
        <v>37078598.157277927</v>
      </c>
      <c r="I43" s="735">
        <v>4969142.5513315471</v>
      </c>
      <c r="J43" s="735">
        <v>4918780.0762479613</v>
      </c>
      <c r="K43" s="735">
        <v>39050333.955744594</v>
      </c>
      <c r="L43" s="735">
        <v>36750638.693885766</v>
      </c>
    </row>
    <row r="44" spans="1:12" ht="18" customHeight="1">
      <c r="A44" s="121"/>
      <c r="B44" s="121" t="s">
        <v>1137</v>
      </c>
      <c r="C44" s="772"/>
      <c r="D44" s="771"/>
      <c r="E44" s="756">
        <v>753065.28111554438</v>
      </c>
      <c r="F44" s="745">
        <f t="shared" si="3"/>
        <v>863272.44454040099</v>
      </c>
      <c r="G44" s="745">
        <v>16461382.205583883</v>
      </c>
      <c r="H44" s="735">
        <v>16302452.311874783</v>
      </c>
      <c r="I44" s="735">
        <v>2072020.9832252515</v>
      </c>
      <c r="J44" s="735">
        <v>2666156.3706316892</v>
      </c>
      <c r="K44" s="735">
        <v>16420657.777838593</v>
      </c>
      <c r="L44" s="735">
        <v>16151520.72070463</v>
      </c>
    </row>
    <row r="45" spans="1:12" ht="18" customHeight="1">
      <c r="A45" s="121"/>
      <c r="B45" s="661" t="s">
        <v>26</v>
      </c>
      <c r="C45" s="772"/>
      <c r="D45" s="771"/>
      <c r="E45" s="756">
        <v>1959605.3282484368</v>
      </c>
      <c r="F45" s="745">
        <f t="shared" si="3"/>
        <v>1731605.4985008165</v>
      </c>
      <c r="G45" s="745">
        <v>30645199.162418459</v>
      </c>
      <c r="H45" s="735">
        <v>28434291.110364452</v>
      </c>
      <c r="I45" s="735">
        <v>18391292.214332856</v>
      </c>
      <c r="J45" s="735">
        <v>18139989.490527268</v>
      </c>
      <c r="K45" s="735">
        <v>30062254.817377519</v>
      </c>
      <c r="L45" s="735">
        <v>28079346.595071115</v>
      </c>
    </row>
    <row r="46" spans="1:12" ht="18" customHeight="1">
      <c r="A46" s="121"/>
      <c r="B46" s="121" t="s">
        <v>1138</v>
      </c>
      <c r="C46" s="142"/>
      <c r="D46" s="21"/>
      <c r="E46" s="756">
        <v>1346634.3428973535</v>
      </c>
      <c r="F46" s="745">
        <f t="shared" si="3"/>
        <v>1440513.5388849955</v>
      </c>
      <c r="G46" s="745">
        <v>28362068.659738276</v>
      </c>
      <c r="H46" s="735">
        <v>26023132.648404922</v>
      </c>
      <c r="I46" s="735">
        <v>6579541.7352007888</v>
      </c>
      <c r="J46" s="735">
        <v>5587240.0667647887</v>
      </c>
      <c r="K46" s="735">
        <v>28145413.896907378</v>
      </c>
      <c r="L46" s="735">
        <v>25712598.689586382</v>
      </c>
    </row>
    <row r="47" spans="1:12" ht="18" customHeight="1">
      <c r="A47" s="121"/>
      <c r="B47" s="121" t="s">
        <v>1139</v>
      </c>
      <c r="C47" s="142"/>
      <c r="D47" s="21"/>
      <c r="E47" s="756">
        <v>2277494.3011503136</v>
      </c>
      <c r="F47" s="745">
        <f t="shared" si="3"/>
        <v>1556988.5562219247</v>
      </c>
      <c r="G47" s="745">
        <v>42455581.61441496</v>
      </c>
      <c r="H47" s="735">
        <v>39976538.294768572</v>
      </c>
      <c r="I47" s="735">
        <v>40369061.881812699</v>
      </c>
      <c r="J47" s="735">
        <v>40167512.863316558</v>
      </c>
      <c r="K47" s="735">
        <v>41212924.777983017</v>
      </c>
      <c r="L47" s="735">
        <v>39454387.203264952</v>
      </c>
    </row>
    <row r="48" spans="1:12" ht="18" customHeight="1">
      <c r="A48" s="121"/>
      <c r="B48" s="121" t="s">
        <v>1140</v>
      </c>
      <c r="C48" s="142"/>
      <c r="D48" s="21"/>
      <c r="E48" s="756">
        <v>2108389.7132723648</v>
      </c>
      <c r="F48" s="745">
        <f t="shared" si="3"/>
        <v>2185619.9706459232</v>
      </c>
      <c r="G48" s="745">
        <v>18687174.866285186</v>
      </c>
      <c r="H48" s="735">
        <v>16901242.89884612</v>
      </c>
      <c r="I48" s="735">
        <v>2592882.271371793</v>
      </c>
      <c r="J48" s="735">
        <v>2915340.0172050986</v>
      </c>
      <c r="K48" s="735">
        <v>18568442.854757555</v>
      </c>
      <c r="L48" s="735">
        <v>16705280.629944937</v>
      </c>
    </row>
    <row r="49" spans="1:12" ht="18" customHeight="1">
      <c r="A49" s="121"/>
      <c r="B49" s="661" t="s">
        <v>28</v>
      </c>
      <c r="C49" s="142"/>
      <c r="D49" s="21"/>
      <c r="E49" s="756">
        <v>1285221.6888495581</v>
      </c>
      <c r="F49" s="745">
        <f t="shared" si="3"/>
        <v>1348605.6952432347</v>
      </c>
      <c r="G49" s="745">
        <v>18831316.778823104</v>
      </c>
      <c r="H49" s="735">
        <v>15947069.338579457</v>
      </c>
      <c r="I49" s="735">
        <v>3227160.1504728924</v>
      </c>
      <c r="J49" s="735">
        <v>1628134.3990788041</v>
      </c>
      <c r="K49" s="735">
        <v>18732249.919496138</v>
      </c>
      <c r="L49" s="735">
        <v>15784618.472858815</v>
      </c>
    </row>
    <row r="50" spans="1:12" ht="18" customHeight="1">
      <c r="A50" s="1049" t="s">
        <v>29</v>
      </c>
      <c r="B50" s="1049"/>
      <c r="C50" s="142"/>
      <c r="D50" s="21"/>
      <c r="E50" s="756">
        <v>774461.60948866722</v>
      </c>
      <c r="F50" s="745">
        <f t="shared" si="3"/>
        <v>785960.56765806489</v>
      </c>
      <c r="G50" s="745">
        <v>14523010.891876597</v>
      </c>
      <c r="H50" s="735">
        <v>14335323.075896222</v>
      </c>
      <c r="I50" s="735">
        <v>1831362.7381817163</v>
      </c>
      <c r="J50" s="735">
        <v>2418136.5316900094</v>
      </c>
      <c r="K50" s="735">
        <v>14487840.87010695</v>
      </c>
      <c r="L50" s="735">
        <v>14288654.095957179</v>
      </c>
    </row>
    <row r="51" spans="1:12" ht="18" customHeight="1">
      <c r="A51" s="1045" t="s">
        <v>152</v>
      </c>
      <c r="B51" s="1045"/>
      <c r="C51" s="1045"/>
      <c r="D51" s="771"/>
      <c r="E51" s="756"/>
      <c r="F51" s="770"/>
      <c r="G51" s="745"/>
      <c r="H51" s="735"/>
      <c r="I51" s="735"/>
      <c r="J51" s="735"/>
      <c r="K51" s="735"/>
      <c r="L51" s="735"/>
    </row>
    <row r="52" spans="1:12" ht="18" customHeight="1">
      <c r="A52" s="1049" t="s">
        <v>30</v>
      </c>
      <c r="B52" s="1049" t="s">
        <v>30</v>
      </c>
      <c r="C52" s="647"/>
      <c r="D52" s="771"/>
      <c r="E52" s="756">
        <v>3022651.6895454293</v>
      </c>
      <c r="F52" s="745">
        <f t="shared" ref="F52:F56" si="4">K52-L52-I52+J52</f>
        <v>2989595.8076598868</v>
      </c>
      <c r="G52" s="745">
        <v>57391087.777303196</v>
      </c>
      <c r="H52" s="735">
        <v>55205579.212072894</v>
      </c>
      <c r="I52" s="735">
        <v>44643859.819567949</v>
      </c>
      <c r="J52" s="735">
        <v>45481002.943883039</v>
      </c>
      <c r="K52" s="735">
        <v>56589408.275854461</v>
      </c>
      <c r="L52" s="735">
        <v>54436955.592509665</v>
      </c>
    </row>
    <row r="53" spans="1:12" ht="18" customHeight="1">
      <c r="A53" s="661"/>
      <c r="B53" s="661" t="s">
        <v>31</v>
      </c>
      <c r="C53" s="661"/>
      <c r="D53" s="771"/>
      <c r="E53" s="756">
        <v>1560324.1860929166</v>
      </c>
      <c r="F53" s="745">
        <f t="shared" si="4"/>
        <v>1664693.8357385825</v>
      </c>
      <c r="G53" s="745">
        <v>36896192.826472014</v>
      </c>
      <c r="H53" s="735">
        <v>35519268.21439784</v>
      </c>
      <c r="I53" s="735">
        <v>11011295.445737248</v>
      </c>
      <c r="J53" s="735">
        <v>11194695.019755993</v>
      </c>
      <c r="K53" s="735">
        <v>36599099.01052165</v>
      </c>
      <c r="L53" s="735">
        <v>35117804.748801813</v>
      </c>
    </row>
    <row r="54" spans="1:12" ht="18" customHeight="1">
      <c r="A54" s="661"/>
      <c r="B54" s="1257" t="s">
        <v>32</v>
      </c>
      <c r="C54" s="1257"/>
      <c r="D54" s="771"/>
      <c r="E54" s="756">
        <v>3527167.9506775038</v>
      </c>
      <c r="F54" s="745">
        <f t="shared" si="4"/>
        <v>3582071.2751389742</v>
      </c>
      <c r="G54" s="745">
        <v>78811346.568024948</v>
      </c>
      <c r="H54" s="735">
        <v>74484230.322496623</v>
      </c>
      <c r="I54" s="735">
        <v>124066643.89957599</v>
      </c>
      <c r="J54" s="735">
        <v>123266695.60472515</v>
      </c>
      <c r="K54" s="735">
        <v>77422489.211788505</v>
      </c>
      <c r="L54" s="735">
        <v>73040469.64179869</v>
      </c>
    </row>
    <row r="55" spans="1:12" ht="18" customHeight="1">
      <c r="A55" s="661"/>
      <c r="B55" s="1257" t="s">
        <v>33</v>
      </c>
      <c r="C55" s="1257"/>
      <c r="D55" s="771"/>
      <c r="E55" s="756">
        <v>11448703.958101986</v>
      </c>
      <c r="F55" s="745">
        <f t="shared" si="4"/>
        <v>10376708.14419587</v>
      </c>
      <c r="G55" s="745">
        <v>149293841.81327146</v>
      </c>
      <c r="H55" s="735">
        <v>145848910.17397806</v>
      </c>
      <c r="I55" s="735">
        <v>114653208.98832205</v>
      </c>
      <c r="J55" s="735">
        <v>122656981.30713071</v>
      </c>
      <c r="K55" s="735">
        <v>146338675.44861263</v>
      </c>
      <c r="L55" s="735">
        <v>143965739.62322542</v>
      </c>
    </row>
    <row r="56" spans="1:12" ht="18" customHeight="1" thickBot="1">
      <c r="A56" s="1050" t="s">
        <v>34</v>
      </c>
      <c r="B56" s="1050"/>
      <c r="C56" s="662"/>
      <c r="D56" s="773"/>
      <c r="E56" s="754">
        <v>2471225.160272025</v>
      </c>
      <c r="F56" s="751">
        <f t="shared" si="4"/>
        <v>1909723.8875222672</v>
      </c>
      <c r="G56" s="751">
        <v>28594454.423240881</v>
      </c>
      <c r="H56" s="751">
        <v>25857953.132615894</v>
      </c>
      <c r="I56" s="751">
        <v>15165439.481667452</v>
      </c>
      <c r="J56" s="751">
        <v>14900163.351314487</v>
      </c>
      <c r="K56" s="751">
        <v>27659687.818139181</v>
      </c>
      <c r="L56" s="735">
        <v>25484687.800263949</v>
      </c>
    </row>
    <row r="57" spans="1:12" s="197" customFormat="1" ht="27.75" customHeight="1">
      <c r="A57" s="1204" t="s">
        <v>1241</v>
      </c>
      <c r="B57" s="1205"/>
      <c r="C57" s="1205"/>
      <c r="D57" s="1205"/>
      <c r="E57" s="1205"/>
      <c r="F57" s="1205"/>
      <c r="G57" s="1205"/>
      <c r="H57" s="1205"/>
      <c r="I57" s="1205"/>
      <c r="J57" s="1205"/>
      <c r="K57" s="1205"/>
      <c r="L57" s="1205"/>
    </row>
    <row r="58" spans="1:12" s="104" customFormat="1">
      <c r="B58" s="14"/>
      <c r="C58" s="14"/>
      <c r="D58" s="15"/>
      <c r="I58" s="108"/>
      <c r="J58" s="108"/>
      <c r="K58" s="108"/>
    </row>
  </sheetData>
  <mergeCells count="42">
    <mergeCell ref="A25:C25"/>
    <mergeCell ref="I1:L1"/>
    <mergeCell ref="E3:E5"/>
    <mergeCell ref="G3:G5"/>
    <mergeCell ref="H3:H5"/>
    <mergeCell ref="I3:I5"/>
    <mergeCell ref="J3:J5"/>
    <mergeCell ref="K3:K5"/>
    <mergeCell ref="A1:H1"/>
    <mergeCell ref="A21:C21"/>
    <mergeCell ref="A57:L57"/>
    <mergeCell ref="A3:C5"/>
    <mergeCell ref="A36:B36"/>
    <mergeCell ref="A6:C6"/>
    <mergeCell ref="A26:C26"/>
    <mergeCell ref="A13:C13"/>
    <mergeCell ref="L3:L5"/>
    <mergeCell ref="A35:C35"/>
    <mergeCell ref="B54:C54"/>
    <mergeCell ref="B55:C55"/>
    <mergeCell ref="A56:B56"/>
    <mergeCell ref="A50:B50"/>
    <mergeCell ref="A17:C17"/>
    <mergeCell ref="A20:C20"/>
    <mergeCell ref="A15:C15"/>
    <mergeCell ref="A19:C19"/>
    <mergeCell ref="A52:B52"/>
    <mergeCell ref="A16:C16"/>
    <mergeCell ref="A7:C7"/>
    <mergeCell ref="F3:F5"/>
    <mergeCell ref="A14:C14"/>
    <mergeCell ref="A51:C51"/>
    <mergeCell ref="A11:C11"/>
    <mergeCell ref="A10:C10"/>
    <mergeCell ref="A12:C12"/>
    <mergeCell ref="A29:C29"/>
    <mergeCell ref="A9:C9"/>
    <mergeCell ref="A8:C8"/>
    <mergeCell ref="A18:C18"/>
    <mergeCell ref="A22:C22"/>
    <mergeCell ref="A24:C24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D67"/>
  <sheetViews>
    <sheetView view="pageBreakPreview" zoomScaleNormal="50" workbookViewId="0">
      <selection activeCell="N3" sqref="N3"/>
    </sheetView>
  </sheetViews>
  <sheetFormatPr defaultColWidth="9.140625" defaultRowHeight="15.75"/>
  <cols>
    <col min="1" max="1" width="2.28515625" style="144" customWidth="1"/>
    <col min="2" max="2" width="15.7109375" style="144" customWidth="1"/>
    <col min="3" max="3" width="2.28515625" style="144" customWidth="1"/>
    <col min="4" max="4" width="1.7109375" style="145" customWidth="1"/>
    <col min="5" max="5" width="13.28515625" style="758" customWidth="1"/>
    <col min="6" max="8" width="15.7109375" style="758" customWidth="1"/>
    <col min="9" max="12" width="22.85546875" style="758" customWidth="1"/>
    <col min="13" max="13" width="19.42578125" style="758" customWidth="1"/>
    <col min="14" max="14" width="15.42578125" style="758" bestFit="1" customWidth="1"/>
    <col min="15" max="15" width="17.140625" style="758" customWidth="1"/>
    <col min="16" max="16" width="9.7109375" style="758" customWidth="1"/>
    <col min="17" max="17" width="9.85546875" style="758" customWidth="1"/>
    <col min="18" max="18" width="9.140625" style="758"/>
    <col min="19" max="19" width="19.140625" style="758" bestFit="1" customWidth="1"/>
    <col min="20" max="16384" width="9.140625" style="758"/>
  </cols>
  <sheetData>
    <row r="1" spans="1:24" s="129" customFormat="1" ht="35.1" customHeight="1">
      <c r="A1" s="1179" t="s">
        <v>563</v>
      </c>
      <c r="B1" s="1179"/>
      <c r="C1" s="1179"/>
      <c r="D1" s="1179"/>
      <c r="E1" s="1179"/>
      <c r="F1" s="1179"/>
      <c r="G1" s="1179"/>
      <c r="H1" s="1179"/>
      <c r="I1" s="1180" t="s">
        <v>339</v>
      </c>
      <c r="J1" s="1180"/>
      <c r="K1" s="1180"/>
      <c r="L1" s="1180"/>
    </row>
    <row r="2" spans="1:24" ht="12.95" customHeight="1" thickBot="1">
      <c r="A2" s="757"/>
      <c r="B2" s="131"/>
      <c r="C2" s="131"/>
      <c r="D2" s="132"/>
      <c r="E2" s="757"/>
      <c r="F2" s="757"/>
      <c r="G2" s="757"/>
      <c r="H2" s="757"/>
      <c r="I2" s="757"/>
      <c r="J2" s="757"/>
      <c r="K2" s="757"/>
      <c r="L2" s="184" t="s">
        <v>284</v>
      </c>
    </row>
    <row r="3" spans="1:24" ht="15" customHeight="1">
      <c r="A3" s="1099" t="s">
        <v>1</v>
      </c>
      <c r="B3" s="1099"/>
      <c r="C3" s="1099"/>
      <c r="D3" s="664"/>
      <c r="E3" s="1148" t="s">
        <v>1236</v>
      </c>
      <c r="F3" s="1148" t="s">
        <v>270</v>
      </c>
      <c r="G3" s="1148" t="s">
        <v>1237</v>
      </c>
      <c r="H3" s="1148" t="s">
        <v>1238</v>
      </c>
      <c r="I3" s="1103" t="s">
        <v>1239</v>
      </c>
      <c r="J3" s="1148" t="s">
        <v>1240</v>
      </c>
      <c r="K3" s="1148" t="s">
        <v>271</v>
      </c>
      <c r="L3" s="1102" t="s">
        <v>272</v>
      </c>
      <c r="X3" s="134"/>
    </row>
    <row r="4" spans="1:24" ht="15" customHeight="1">
      <c r="A4" s="1100"/>
      <c r="B4" s="1100"/>
      <c r="C4" s="1100"/>
      <c r="D4" s="664"/>
      <c r="E4" s="1156"/>
      <c r="F4" s="1156"/>
      <c r="G4" s="1156"/>
      <c r="H4" s="1156"/>
      <c r="I4" s="1105"/>
      <c r="J4" s="1156"/>
      <c r="K4" s="1156"/>
      <c r="L4" s="1104"/>
    </row>
    <row r="5" spans="1:24" ht="48.75" customHeight="1">
      <c r="A5" s="1101"/>
      <c r="B5" s="1101"/>
      <c r="C5" s="1101"/>
      <c r="D5" s="666"/>
      <c r="E5" s="1157"/>
      <c r="F5" s="1157"/>
      <c r="G5" s="1157"/>
      <c r="H5" s="1157"/>
      <c r="I5" s="1107"/>
      <c r="J5" s="1157"/>
      <c r="K5" s="1157"/>
      <c r="L5" s="1106"/>
    </row>
    <row r="6" spans="1:24" s="137" customFormat="1" ht="24" hidden="1" customHeight="1">
      <c r="A6" s="1111" t="s">
        <v>779</v>
      </c>
      <c r="B6" s="1111"/>
      <c r="C6" s="1111"/>
      <c r="D6" s="21"/>
      <c r="E6" s="135">
        <v>73155098.799999997</v>
      </c>
      <c r="F6" s="139">
        <v>44412873.645071842</v>
      </c>
      <c r="G6" s="139">
        <v>554575873</v>
      </c>
      <c r="H6" s="139">
        <v>526282949</v>
      </c>
      <c r="I6" s="139">
        <v>172861308</v>
      </c>
      <c r="J6" s="139">
        <v>34949323.985379376</v>
      </c>
      <c r="K6" s="139">
        <v>34078169.712629192</v>
      </c>
      <c r="L6" s="139">
        <v>217723483</v>
      </c>
    </row>
    <row r="7" spans="1:24" s="137" customFormat="1" ht="24" hidden="1" customHeight="1">
      <c r="A7" s="1112" t="s">
        <v>780</v>
      </c>
      <c r="B7" s="1112"/>
      <c r="C7" s="1112"/>
      <c r="D7" s="21"/>
      <c r="E7" s="138">
        <v>-4822639.8211698933</v>
      </c>
      <c r="F7" s="139">
        <v>8741687.6932598669</v>
      </c>
      <c r="G7" s="139">
        <v>501494769.53363603</v>
      </c>
      <c r="H7" s="139">
        <v>500259936.87579286</v>
      </c>
      <c r="I7" s="139">
        <v>428951108.39848328</v>
      </c>
      <c r="J7" s="139">
        <v>32649973.27367295</v>
      </c>
      <c r="K7" s="139">
        <v>31551331.996783778</v>
      </c>
      <c r="L7" s="139">
        <v>422893635.91946965</v>
      </c>
    </row>
    <row r="8" spans="1:24" s="137" customFormat="1" ht="24" hidden="1" customHeight="1">
      <c r="A8" s="1112" t="s">
        <v>1202</v>
      </c>
      <c r="B8" s="1112"/>
      <c r="C8" s="1112"/>
      <c r="D8" s="21"/>
      <c r="E8" s="138">
        <v>10011827</v>
      </c>
      <c r="F8" s="139">
        <v>19663492.508804392</v>
      </c>
      <c r="G8" s="139">
        <v>506459891</v>
      </c>
      <c r="H8" s="139">
        <v>489213132</v>
      </c>
      <c r="I8" s="139">
        <v>338811661</v>
      </c>
      <c r="J8" s="139">
        <v>30230996.896078315</v>
      </c>
      <c r="K8" s="139">
        <v>29448516.026980244</v>
      </c>
      <c r="L8" s="139">
        <v>331576729</v>
      </c>
    </row>
    <row r="9" spans="1:24" s="137" customFormat="1" ht="19.5" hidden="1" customHeight="1">
      <c r="A9" s="1112" t="s">
        <v>1203</v>
      </c>
      <c r="B9" s="1112"/>
      <c r="C9" s="1112"/>
      <c r="D9" s="21"/>
      <c r="E9" s="138">
        <f>G9-H9-I9+L9</f>
        <v>-6469296.946950376</v>
      </c>
      <c r="F9" s="139">
        <v>3912222.5984979621</v>
      </c>
      <c r="G9" s="139">
        <v>401820999.30479008</v>
      </c>
      <c r="H9" s="139">
        <v>419108300.79884535</v>
      </c>
      <c r="I9" s="139">
        <v>357303752.31865996</v>
      </c>
      <c r="J9" s="139">
        <v>24047010.815616611</v>
      </c>
      <c r="K9" s="139">
        <v>23278361.159004807</v>
      </c>
      <c r="L9" s="139">
        <v>368121756.86576486</v>
      </c>
    </row>
    <row r="10" spans="1:24" s="137" customFormat="1" ht="19.5" hidden="1" customHeight="1">
      <c r="A10" s="1112" t="s">
        <v>1204</v>
      </c>
      <c r="B10" s="1112"/>
      <c r="C10" s="1112"/>
      <c r="D10" s="21"/>
      <c r="E10" s="138">
        <f>G10-H10-I10+L10</f>
        <v>7904744.8465281129</v>
      </c>
      <c r="F10" s="139">
        <v>2656423.7335556992</v>
      </c>
      <c r="G10" s="139">
        <v>444122840.59282225</v>
      </c>
      <c r="H10" s="139">
        <v>476703908.25929618</v>
      </c>
      <c r="I10" s="139">
        <v>392579056.56763297</v>
      </c>
      <c r="J10" s="139">
        <v>26861193.28509089</v>
      </c>
      <c r="K10" s="139">
        <v>25731372.084180012</v>
      </c>
      <c r="L10" s="139">
        <v>433064869.08063501</v>
      </c>
    </row>
    <row r="11" spans="1:24" s="115" customFormat="1" ht="19.5" hidden="1" customHeight="1">
      <c r="A11" s="1045" t="s">
        <v>1205</v>
      </c>
      <c r="B11" s="1045"/>
      <c r="C11" s="1045"/>
      <c r="D11" s="111"/>
      <c r="E11" s="116">
        <f>G11-H11-I11+L11</f>
        <v>13253114.243250668</v>
      </c>
      <c r="F11" s="117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15">
        <f>E11-G11+H11</f>
        <v>40830522.966435134</v>
      </c>
      <c r="N11" s="115">
        <f>SUM(M11:M12,M14)</f>
        <v>40830522.966435134</v>
      </c>
      <c r="O11" s="115">
        <f>SUM(I11:I12,I14)</f>
        <v>398149651.44655478</v>
      </c>
      <c r="P11" s="115">
        <f>SUM(L11:L12,J14)</f>
        <v>450450394.23366308</v>
      </c>
    </row>
    <row r="12" spans="1:24" s="137" customFormat="1" ht="19.5" hidden="1" customHeight="1">
      <c r="A12" s="1247" t="s">
        <v>1218</v>
      </c>
      <c r="B12" s="1247"/>
      <c r="C12" s="1247"/>
      <c r="D12" s="21"/>
      <c r="E12" s="116">
        <v>1139792.1875059223</v>
      </c>
      <c r="F12" s="117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139">
        <v>40426985.007039897</v>
      </c>
      <c r="M12" s="115"/>
      <c r="N12" s="115"/>
      <c r="P12" s="198"/>
      <c r="Q12" s="198"/>
      <c r="S12" s="199"/>
    </row>
    <row r="13" spans="1:24" s="137" customFormat="1" ht="13.7" hidden="1" customHeight="1">
      <c r="A13" s="1228" t="s">
        <v>1219</v>
      </c>
      <c r="B13" s="1228"/>
      <c r="C13" s="1228"/>
      <c r="D13" s="21"/>
      <c r="E13" s="116">
        <v>3769515.8957910049</v>
      </c>
      <c r="F13" s="117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139">
        <v>40962131.687900171</v>
      </c>
      <c r="M13" s="115"/>
    </row>
    <row r="14" spans="1:24" s="137" customFormat="1" ht="13.7" hidden="1" customHeight="1">
      <c r="A14" s="1247" t="s">
        <v>1220</v>
      </c>
      <c r="B14" s="1247"/>
      <c r="C14" s="1247"/>
      <c r="D14" s="21"/>
      <c r="E14" s="116">
        <v>1485577.0395008971</v>
      </c>
      <c r="F14" s="117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41163562.898208246</v>
      </c>
      <c r="L14" s="139">
        <v>40310550.644312032</v>
      </c>
      <c r="M14" s="115"/>
      <c r="N14" s="115"/>
    </row>
    <row r="15" spans="1:24" s="137" customFormat="1" ht="13.7" hidden="1" customHeight="1">
      <c r="A15" s="1247" t="s">
        <v>1221</v>
      </c>
      <c r="B15" s="1247"/>
      <c r="C15" s="1247"/>
      <c r="D15" s="21"/>
      <c r="E15" s="138">
        <v>987589.31898562831</v>
      </c>
      <c r="F15" s="117">
        <v>1250073.4865343026</v>
      </c>
      <c r="G15" s="139">
        <v>41438903.097240709</v>
      </c>
      <c r="H15" s="139">
        <v>41831884.227947295</v>
      </c>
      <c r="I15" s="139">
        <v>30487707.337851115</v>
      </c>
      <c r="J15" s="139">
        <v>31868277.78754333</v>
      </c>
      <c r="K15" s="139">
        <v>40508795.050827384</v>
      </c>
      <c r="L15" s="139">
        <v>40639292.013985299</v>
      </c>
    </row>
    <row r="16" spans="1:24" s="137" customFormat="1" ht="17.25" hidden="1" customHeight="1">
      <c r="A16" s="1247" t="s">
        <v>1210</v>
      </c>
      <c r="B16" s="1247"/>
      <c r="C16" s="1247"/>
      <c r="D16" s="21"/>
      <c r="E16" s="138">
        <v>1631484.8779611802</v>
      </c>
      <c r="F16" s="117">
        <f>('25'!F16/'1'!$E$17)*1000</f>
        <v>1367500.0562606321</v>
      </c>
      <c r="G16" s="139">
        <f>('25'!G16/'1'!$E$17)*1000</f>
        <v>38246013.372759104</v>
      </c>
      <c r="H16" s="139">
        <f>('25'!H16/'1'!$E$17)*1000</f>
        <v>36351802.774204478</v>
      </c>
      <c r="I16" s="139">
        <f>('25'!I16/'1'!$E$17)*1000</f>
        <v>37031659.553345963</v>
      </c>
      <c r="J16" s="139">
        <f>('25'!J16/'1'!$E$17)*1000</f>
        <v>36768933.832752585</v>
      </c>
      <c r="K16" s="139">
        <f>('25'!K16/'1'!$E$17)*1000</f>
        <v>37379270.592444643</v>
      </c>
      <c r="L16" s="139">
        <f>('25'!L16/'1'!$E$17)*1000</f>
        <v>35749044.815590627</v>
      </c>
    </row>
    <row r="17" spans="1:56" s="137" customFormat="1" ht="15.75" hidden="1" customHeight="1">
      <c r="A17" s="1247" t="s">
        <v>1157</v>
      </c>
      <c r="B17" s="1247"/>
      <c r="C17" s="1247"/>
      <c r="D17" s="21"/>
      <c r="E17" s="310">
        <v>2501028.4064944121</v>
      </c>
      <c r="F17" s="153">
        <f>K17-L17-I17+J17</f>
        <v>2088963.5107144862</v>
      </c>
      <c r="G17" s="153">
        <v>40964835.446321748</v>
      </c>
      <c r="H17" s="179">
        <v>39820027.144423097</v>
      </c>
      <c r="I17" s="179">
        <v>41641583.276320055</v>
      </c>
      <c r="J17" s="179">
        <v>42997803.380915791</v>
      </c>
      <c r="K17" s="179">
        <v>40029852.161319748</v>
      </c>
      <c r="L17" s="179">
        <v>39297108.755200997</v>
      </c>
    </row>
    <row r="18" spans="1:56" s="137" customFormat="1" ht="14.25" hidden="1" customHeight="1">
      <c r="A18" s="1247" t="s">
        <v>1158</v>
      </c>
      <c r="B18" s="1247"/>
      <c r="C18" s="1247"/>
      <c r="D18" s="18"/>
      <c r="E18" s="153">
        <f>'[1]25'!E18/'[1]1'!$E$19*1000</f>
        <v>4944187.5756936148</v>
      </c>
      <c r="F18" s="153">
        <f>'[1]25'!F18/'[1]1'!$E$19*1000</f>
        <v>4657622.9857177287</v>
      </c>
      <c r="G18" s="153">
        <f>'[1]25'!G18/'[1]1'!$E$19*1000</f>
        <v>43382558.55981715</v>
      </c>
      <c r="H18" s="153">
        <f>'[1]25'!H18/'[1]1'!$E$19*1000</f>
        <v>38731168.642797194</v>
      </c>
      <c r="I18" s="153">
        <f>'[1]25'!I18/'[1]1'!$E$19*1000</f>
        <v>38032440.318719901</v>
      </c>
      <c r="J18" s="153">
        <f>'[1]25'!J18/'[1]1'!$E$19*1000</f>
        <v>38325237.977393597</v>
      </c>
      <c r="K18" s="153">
        <f>'[1]25'!K18/'[1]1'!$E$19*1000</f>
        <v>42313506.035672188</v>
      </c>
      <c r="L18" s="153">
        <f>'[1]25'!L18/'[1]1'!$E$19*1000</f>
        <v>37948680.708628163</v>
      </c>
    </row>
    <row r="19" spans="1:56" s="137" customFormat="1" ht="14.25" hidden="1" customHeight="1">
      <c r="A19" s="1247" t="s">
        <v>1159</v>
      </c>
      <c r="B19" s="1247"/>
      <c r="C19" s="1247"/>
      <c r="D19" s="21"/>
      <c r="E19" s="310">
        <v>2277260.6550631449</v>
      </c>
      <c r="F19" s="153">
        <f t="shared" ref="F19:F25" si="0">K19-L19-I19+J19</f>
        <v>2006441.4721355215</v>
      </c>
      <c r="G19" s="153">
        <v>39096934.490936048</v>
      </c>
      <c r="H19" s="179">
        <v>36707776.877159506</v>
      </c>
      <c r="I19" s="179">
        <v>32802468.486434624</v>
      </c>
      <c r="J19" s="179">
        <v>32690571.527721189</v>
      </c>
      <c r="K19" s="179">
        <v>38228265.658148304</v>
      </c>
      <c r="L19" s="179">
        <v>36109927.227299348</v>
      </c>
    </row>
    <row r="20" spans="1:56" s="137" customFormat="1" ht="14.25" hidden="1" customHeight="1">
      <c r="A20" s="1247" t="s">
        <v>1160</v>
      </c>
      <c r="B20" s="1247"/>
      <c r="C20" s="1247"/>
      <c r="D20" s="21"/>
      <c r="E20" s="310">
        <v>2490140.8471112531</v>
      </c>
      <c r="F20" s="153">
        <f t="shared" si="0"/>
        <v>2155967.9205712304</v>
      </c>
      <c r="G20" s="153">
        <v>37552211.996995367</v>
      </c>
      <c r="H20" s="179">
        <v>36384650.840976566</v>
      </c>
      <c r="I20" s="179">
        <v>31127189.475215506</v>
      </c>
      <c r="J20" s="179">
        <v>32449769.166307982</v>
      </c>
      <c r="K20" s="179">
        <v>36592047.034871571</v>
      </c>
      <c r="L20" s="179">
        <v>35758658.805392817</v>
      </c>
    </row>
    <row r="21" spans="1:56" s="137" customFormat="1" ht="14.25" customHeight="1">
      <c r="A21" s="1247" t="s">
        <v>1161</v>
      </c>
      <c r="B21" s="1247"/>
      <c r="C21" s="1247"/>
      <c r="D21" s="32"/>
      <c r="E21" s="310">
        <v>2707313.5016021822</v>
      </c>
      <c r="F21" s="153">
        <f t="shared" si="0"/>
        <v>2490717.8346401453</v>
      </c>
      <c r="G21" s="153">
        <v>39670326.330035061</v>
      </c>
      <c r="H21" s="179">
        <v>38180245.582422793</v>
      </c>
      <c r="I21" s="179">
        <v>30300512.761823028</v>
      </c>
      <c r="J21" s="179">
        <v>31517745.515812948</v>
      </c>
      <c r="K21" s="179">
        <v>38835906.446937293</v>
      </c>
      <c r="L21" s="179">
        <v>37562421.366287068</v>
      </c>
    </row>
    <row r="22" spans="1:56" s="137" customFormat="1" ht="13.5" customHeight="1">
      <c r="A22" s="1247" t="s">
        <v>1162</v>
      </c>
      <c r="B22" s="1247"/>
      <c r="C22" s="1247"/>
      <c r="D22" s="32"/>
      <c r="E22" s="310">
        <v>1982200.2225778513</v>
      </c>
      <c r="F22" s="153">
        <f t="shared" si="0"/>
        <v>1768360.4463847131</v>
      </c>
      <c r="G22" s="153">
        <v>38278493.919796385</v>
      </c>
      <c r="H22" s="179">
        <v>37099225.316913657</v>
      </c>
      <c r="I22" s="179">
        <v>33550100.651844487</v>
      </c>
      <c r="J22" s="179">
        <v>34353032.271539643</v>
      </c>
      <c r="K22" s="179">
        <v>37319589.298189677</v>
      </c>
      <c r="L22" s="179">
        <v>36354160.471500121</v>
      </c>
    </row>
    <row r="23" spans="1:56" s="137" customFormat="1" ht="13.5" customHeight="1">
      <c r="A23" s="1247" t="s">
        <v>1163</v>
      </c>
      <c r="B23" s="1247"/>
      <c r="C23" s="1247"/>
      <c r="D23" s="32"/>
      <c r="E23" s="310">
        <v>2327472.5219310704</v>
      </c>
      <c r="F23" s="153">
        <f t="shared" si="0"/>
        <v>2256658.817403093</v>
      </c>
      <c r="G23" s="153">
        <v>37922584.824932076</v>
      </c>
      <c r="H23" s="179">
        <v>34004943.652264342</v>
      </c>
      <c r="I23" s="179">
        <v>19320916.993003111</v>
      </c>
      <c r="J23" s="179">
        <v>17730748.342266425</v>
      </c>
      <c r="K23" s="179">
        <v>37301662.497467607</v>
      </c>
      <c r="L23" s="179">
        <v>33454835.029327828</v>
      </c>
    </row>
    <row r="24" spans="1:56" s="137" customFormat="1" ht="13.5" customHeight="1">
      <c r="A24" s="1247" t="s">
        <v>1155</v>
      </c>
      <c r="B24" s="1247"/>
      <c r="C24" s="1247"/>
      <c r="D24" s="32"/>
      <c r="E24" s="310">
        <v>1740908.7607042759</v>
      </c>
      <c r="F24" s="153">
        <f t="shared" si="0"/>
        <v>1501206.3276121505</v>
      </c>
      <c r="G24" s="153">
        <v>34590952.917161189</v>
      </c>
      <c r="H24" s="179">
        <v>32879487.357863698</v>
      </c>
      <c r="I24" s="179">
        <v>24120502.084302723</v>
      </c>
      <c r="J24" s="179">
        <v>24149945.285709482</v>
      </c>
      <c r="K24" s="179">
        <v>33827326.228730284</v>
      </c>
      <c r="L24" s="179">
        <v>32355563.102524891</v>
      </c>
    </row>
    <row r="25" spans="1:56" s="137" customFormat="1" ht="13.5" customHeight="1">
      <c r="A25" s="1247" t="s">
        <v>1149</v>
      </c>
      <c r="B25" s="1247"/>
      <c r="C25" s="1247"/>
      <c r="D25" s="32"/>
      <c r="E25" s="310">
        <v>2663464.1739572226</v>
      </c>
      <c r="F25" s="153">
        <f t="shared" si="0"/>
        <v>2286190.2013704032</v>
      </c>
      <c r="G25" s="153">
        <v>38633573.144521169</v>
      </c>
      <c r="H25" s="179">
        <v>36089159.634324804</v>
      </c>
      <c r="I25" s="179">
        <v>25442243.643090013</v>
      </c>
      <c r="J25" s="179">
        <v>25561294.306850869</v>
      </c>
      <c r="K25" s="179">
        <v>37745203.533728451</v>
      </c>
      <c r="L25" s="179">
        <v>35578063.996118903</v>
      </c>
    </row>
    <row r="26" spans="1:56" s="761" customFormat="1" ht="13.7" customHeight="1">
      <c r="A26" s="1045" t="s">
        <v>12</v>
      </c>
      <c r="B26" s="1045"/>
      <c r="C26" s="1045"/>
      <c r="D26" s="2"/>
      <c r="E26" s="309"/>
      <c r="F26" s="609"/>
      <c r="G26" s="262"/>
      <c r="H26" s="262"/>
      <c r="I26" s="262"/>
      <c r="J26" s="759"/>
      <c r="K26" s="760"/>
      <c r="L26" s="760"/>
    </row>
    <row r="27" spans="1:56" s="104" customFormat="1" ht="13.7" customHeight="1">
      <c r="A27" s="661"/>
      <c r="B27" s="121" t="s">
        <v>1154</v>
      </c>
      <c r="C27" s="661"/>
      <c r="D27" s="122"/>
      <c r="E27" s="762">
        <v>875712.53729680052</v>
      </c>
      <c r="F27" s="745">
        <f>K27-L27-I27+J27</f>
        <v>853385.68335696659</v>
      </c>
      <c r="G27" s="735">
        <v>12726585.836548902</v>
      </c>
      <c r="H27" s="735">
        <v>11956177.491622372</v>
      </c>
      <c r="I27" s="735">
        <v>1422507.100895233</v>
      </c>
      <c r="J27" s="763">
        <v>1527811.2932655097</v>
      </c>
      <c r="K27" s="735">
        <v>12593135.130934188</v>
      </c>
      <c r="L27" s="735">
        <v>11845053.639947498</v>
      </c>
      <c r="M27" s="50"/>
      <c r="N27" s="50"/>
      <c r="O27" s="50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39"/>
      <c r="AP27" s="739"/>
      <c r="AQ27" s="739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39"/>
      <c r="BC27" s="739"/>
      <c r="BD27" s="739"/>
    </row>
    <row r="28" spans="1:56" s="104" customFormat="1" ht="13.7" customHeight="1">
      <c r="A28" s="661"/>
      <c r="B28" s="121" t="s">
        <v>1144</v>
      </c>
      <c r="C28" s="661"/>
      <c r="D28" s="122"/>
      <c r="E28" s="762">
        <v>1929371.0844359053</v>
      </c>
      <c r="F28" s="745">
        <f t="shared" ref="F28:F32" si="1">K28-L28-I28+J28</f>
        <v>1884767.8285780568</v>
      </c>
      <c r="G28" s="735">
        <v>55332577.095027402</v>
      </c>
      <c r="H28" s="609">
        <v>50144413.328337252</v>
      </c>
      <c r="I28" s="735">
        <v>17901466.109978642</v>
      </c>
      <c r="J28" s="763">
        <v>14642673.427724397</v>
      </c>
      <c r="K28" s="735">
        <v>54613104.846736528</v>
      </c>
      <c r="L28" s="735">
        <v>49469544.335904226</v>
      </c>
      <c r="M28" s="99"/>
      <c r="N28" s="99"/>
      <c r="O28" s="9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</row>
    <row r="29" spans="1:56" s="104" customFormat="1" ht="13.7" customHeight="1">
      <c r="A29" s="661"/>
      <c r="B29" s="121" t="s">
        <v>1145</v>
      </c>
      <c r="C29" s="661"/>
      <c r="D29" s="122"/>
      <c r="E29" s="762">
        <v>10529779.646547558</v>
      </c>
      <c r="F29" s="745">
        <f t="shared" si="1"/>
        <v>8211000.2015166506</v>
      </c>
      <c r="G29" s="735">
        <v>146681607.14214349</v>
      </c>
      <c r="H29" s="609">
        <v>136639604.37278277</v>
      </c>
      <c r="I29" s="735">
        <v>41148039.950934552</v>
      </c>
      <c r="J29" s="763">
        <v>41635816.828121319</v>
      </c>
      <c r="K29" s="735">
        <v>142575284.70640987</v>
      </c>
      <c r="L29" s="735">
        <v>134852061.38207999</v>
      </c>
      <c r="M29" s="99"/>
      <c r="N29" s="99"/>
      <c r="O29" s="9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</row>
    <row r="30" spans="1:56" s="104" customFormat="1" ht="13.7" customHeight="1">
      <c r="A30" s="661"/>
      <c r="B30" s="121" t="s">
        <v>1146</v>
      </c>
      <c r="C30" s="661"/>
      <c r="D30" s="122"/>
      <c r="E30" s="762">
        <v>28283417.999186873</v>
      </c>
      <c r="F30" s="745">
        <f t="shared" si="1"/>
        <v>17487771.986161262</v>
      </c>
      <c r="G30" s="735">
        <v>378132740.13708305</v>
      </c>
      <c r="H30" s="609">
        <v>356320545.50519288</v>
      </c>
      <c r="I30" s="735">
        <v>239912156.56896803</v>
      </c>
      <c r="J30" s="763">
        <v>246383379.93626475</v>
      </c>
      <c r="K30" s="735">
        <v>361722390.30024624</v>
      </c>
      <c r="L30" s="735">
        <v>350705841.6813817</v>
      </c>
      <c r="M30" s="99"/>
      <c r="N30" s="99"/>
      <c r="O30" s="9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</row>
    <row r="31" spans="1:56" s="104" customFormat="1" ht="13.7" customHeight="1">
      <c r="A31" s="661"/>
      <c r="B31" s="121" t="s">
        <v>1147</v>
      </c>
      <c r="C31" s="661"/>
      <c r="D31" s="122"/>
      <c r="E31" s="762">
        <v>105307493.07637143</v>
      </c>
      <c r="F31" s="745">
        <f t="shared" si="1"/>
        <v>97065181.712073445</v>
      </c>
      <c r="G31" s="735">
        <v>909566467.04066122</v>
      </c>
      <c r="H31" s="609">
        <v>779196225.17250204</v>
      </c>
      <c r="I31" s="735">
        <v>960122882.55445063</v>
      </c>
      <c r="J31" s="763">
        <v>935060133.76266301</v>
      </c>
      <c r="K31" s="735">
        <v>884201835.91619956</v>
      </c>
      <c r="L31" s="735">
        <v>762073905.4123385</v>
      </c>
      <c r="M31" s="99"/>
      <c r="N31" s="99"/>
      <c r="O31" s="9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</row>
    <row r="32" spans="1:56" s="104" customFormat="1" ht="13.7" customHeight="1">
      <c r="A32" s="661"/>
      <c r="B32" s="121" t="s">
        <v>1148</v>
      </c>
      <c r="C32" s="661"/>
      <c r="D32" s="122"/>
      <c r="E32" s="762">
        <v>174222209.2142857</v>
      </c>
      <c r="F32" s="745">
        <f t="shared" si="1"/>
        <v>132488068.42857265</v>
      </c>
      <c r="G32" s="735">
        <v>3023913491.1785712</v>
      </c>
      <c r="H32" s="609">
        <v>3090186112.75</v>
      </c>
      <c r="I32" s="735">
        <v>6940173354.1071424</v>
      </c>
      <c r="J32" s="763">
        <v>7180668184.8928576</v>
      </c>
      <c r="K32" s="735">
        <v>2926507478</v>
      </c>
      <c r="L32" s="735">
        <v>3034514240.3571429</v>
      </c>
      <c r="M32" s="99"/>
      <c r="N32" s="99"/>
      <c r="O32" s="9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</row>
    <row r="33" spans="1:56" s="104" customFormat="1" ht="13.7" customHeight="1">
      <c r="A33" s="1045" t="s">
        <v>13</v>
      </c>
      <c r="B33" s="1045"/>
      <c r="C33" s="1045"/>
      <c r="D33" s="2"/>
      <c r="E33" s="762"/>
      <c r="F33" s="609"/>
      <c r="G33" s="735"/>
      <c r="H33" s="609"/>
      <c r="I33" s="735"/>
      <c r="J33" s="763"/>
      <c r="K33" s="735"/>
      <c r="L33" s="735"/>
      <c r="M33" s="99"/>
      <c r="N33" s="99"/>
      <c r="O33" s="9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</row>
    <row r="34" spans="1:56" s="104" customFormat="1" ht="13.5" customHeight="1">
      <c r="A34" s="661"/>
      <c r="B34" s="62" t="s">
        <v>455</v>
      </c>
      <c r="C34" s="661"/>
      <c r="D34" s="122"/>
      <c r="E34" s="762">
        <v>-486238.66438371642</v>
      </c>
      <c r="F34" s="745">
        <f t="shared" ref="F34:F43" si="2">K34-L34-I34+J34</f>
        <v>-467977.07016632892</v>
      </c>
      <c r="G34" s="735">
        <v>1654769.139225051</v>
      </c>
      <c r="H34" s="609">
        <v>3077380.3563710353</v>
      </c>
      <c r="I34" s="735">
        <v>1286947.5098286062</v>
      </c>
      <c r="J34" s="763">
        <v>2223320.0625908785</v>
      </c>
      <c r="K34" s="735">
        <v>1610413.1618883072</v>
      </c>
      <c r="L34" s="735">
        <v>3014762.7848169087</v>
      </c>
      <c r="M34" s="99"/>
      <c r="N34" s="99"/>
      <c r="O34" s="9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</row>
    <row r="35" spans="1:56" s="104" customFormat="1" ht="13.7" customHeight="1">
      <c r="A35" s="661"/>
      <c r="B35" s="62" t="s">
        <v>456</v>
      </c>
      <c r="C35" s="661"/>
      <c r="D35" s="122"/>
      <c r="E35" s="762">
        <v>146951.30537168204</v>
      </c>
      <c r="F35" s="745">
        <f t="shared" si="2"/>
        <v>231008.77715601143</v>
      </c>
      <c r="G35" s="735">
        <v>7963323.1035046102</v>
      </c>
      <c r="H35" s="609">
        <v>8119345.4653584789</v>
      </c>
      <c r="I35" s="735">
        <v>1173130.9983084882</v>
      </c>
      <c r="J35" s="763">
        <v>1476104.6655340337</v>
      </c>
      <c r="K35" s="735">
        <v>7937648.7533730902</v>
      </c>
      <c r="L35" s="735">
        <v>8009613.6434426242</v>
      </c>
      <c r="M35" s="99"/>
      <c r="N35" s="99"/>
      <c r="O35" s="9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</row>
    <row r="36" spans="1:56" s="104" customFormat="1" ht="13.7" customHeight="1">
      <c r="A36" s="121"/>
      <c r="B36" s="62" t="s">
        <v>457</v>
      </c>
      <c r="C36" s="121"/>
      <c r="D36" s="122"/>
      <c r="E36" s="762">
        <v>793222.17391757062</v>
      </c>
      <c r="F36" s="745">
        <f t="shared" si="2"/>
        <v>796724.35688789608</v>
      </c>
      <c r="G36" s="735">
        <v>13910196.509026213</v>
      </c>
      <c r="H36" s="609">
        <v>13388119.970859045</v>
      </c>
      <c r="I36" s="735">
        <v>1639156.3970984595</v>
      </c>
      <c r="J36" s="763">
        <v>1910302.0328488599</v>
      </c>
      <c r="K36" s="735">
        <v>13817053.544545388</v>
      </c>
      <c r="L36" s="735">
        <v>13291474.823407892</v>
      </c>
      <c r="M36" s="99"/>
      <c r="N36" s="99"/>
      <c r="O36" s="9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</row>
    <row r="37" spans="1:56" s="104" customFormat="1" ht="13.7" customHeight="1">
      <c r="A37" s="121"/>
      <c r="B37" s="62" t="s">
        <v>458</v>
      </c>
      <c r="C37" s="121"/>
      <c r="D37" s="122"/>
      <c r="E37" s="762">
        <v>1730477.6683344343</v>
      </c>
      <c r="F37" s="745">
        <f t="shared" si="2"/>
        <v>1739369.9676079368</v>
      </c>
      <c r="G37" s="735">
        <v>31237857.108971942</v>
      </c>
      <c r="H37" s="609">
        <v>29134272.896550979</v>
      </c>
      <c r="I37" s="735">
        <v>5274221.8575611366</v>
      </c>
      <c r="J37" s="763">
        <v>4901115.3134746272</v>
      </c>
      <c r="K37" s="735">
        <v>30860480.787632033</v>
      </c>
      <c r="L37" s="735">
        <v>28748004.275937587</v>
      </c>
      <c r="M37" s="99"/>
      <c r="N37" s="99"/>
      <c r="O37" s="9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</row>
    <row r="38" spans="1:56" s="104" customFormat="1" ht="13.7" customHeight="1">
      <c r="A38" s="121"/>
      <c r="B38" s="62" t="s">
        <v>459</v>
      </c>
      <c r="C38" s="121"/>
      <c r="D38" s="122"/>
      <c r="E38" s="762">
        <v>4130956.876197401</v>
      </c>
      <c r="F38" s="745">
        <f t="shared" si="2"/>
        <v>4133490.9792192727</v>
      </c>
      <c r="G38" s="735">
        <v>70971093.310926527</v>
      </c>
      <c r="H38" s="609">
        <v>66315707.995461479</v>
      </c>
      <c r="I38" s="735">
        <v>17212292.788645156</v>
      </c>
      <c r="J38" s="763">
        <v>16687864.34937752</v>
      </c>
      <c r="K38" s="735">
        <v>70158684.509571046</v>
      </c>
      <c r="L38" s="735">
        <v>65500765.091084138</v>
      </c>
      <c r="M38" s="99"/>
      <c r="N38" s="99"/>
      <c r="O38" s="9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</row>
    <row r="39" spans="1:56" s="104" customFormat="1" ht="13.7" customHeight="1">
      <c r="A39" s="121"/>
      <c r="B39" s="62" t="s">
        <v>460</v>
      </c>
      <c r="C39" s="121"/>
      <c r="D39" s="122"/>
      <c r="E39" s="762">
        <v>11087326.076449247</v>
      </c>
      <c r="F39" s="745">
        <f t="shared" si="2"/>
        <v>10632666.863724276</v>
      </c>
      <c r="G39" s="735">
        <v>163336202.77436554</v>
      </c>
      <c r="H39" s="609">
        <v>150416503.61353567</v>
      </c>
      <c r="I39" s="735">
        <v>49840367.533116318</v>
      </c>
      <c r="J39" s="763">
        <v>48007994.448735677</v>
      </c>
      <c r="K39" s="735">
        <v>161108594.65874624</v>
      </c>
      <c r="L39" s="735">
        <v>148643554.71064132</v>
      </c>
      <c r="M39" s="99"/>
      <c r="N39" s="99"/>
      <c r="O39" s="9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</row>
    <row r="40" spans="1:56" s="104" customFormat="1" ht="13.7" customHeight="1">
      <c r="A40" s="121"/>
      <c r="B40" s="62" t="s">
        <v>461</v>
      </c>
      <c r="C40" s="121"/>
      <c r="D40" s="122"/>
      <c r="E40" s="762">
        <v>20214734.801798992</v>
      </c>
      <c r="F40" s="745">
        <f t="shared" si="2"/>
        <v>17987495.458379149</v>
      </c>
      <c r="G40" s="735">
        <v>367457290.10698879</v>
      </c>
      <c r="H40" s="609">
        <v>359235005.19651908</v>
      </c>
      <c r="I40" s="735">
        <v>195654660.8367205</v>
      </c>
      <c r="J40" s="763">
        <v>207647110.72804984</v>
      </c>
      <c r="K40" s="735">
        <v>360666631.98034608</v>
      </c>
      <c r="L40" s="735">
        <v>354671586.41329628</v>
      </c>
      <c r="M40" s="99"/>
      <c r="N40" s="99"/>
      <c r="O40" s="99"/>
      <c r="P40" s="739"/>
      <c r="Q40" s="739"/>
      <c r="R40" s="739"/>
      <c r="S40" s="739"/>
      <c r="T40" s="739"/>
      <c r="U40" s="739"/>
      <c r="V40" s="739"/>
      <c r="W40" s="739"/>
      <c r="X40" s="739"/>
      <c r="Y40" s="739"/>
      <c r="Z40" s="739"/>
      <c r="AA40" s="739"/>
      <c r="AB40" s="739"/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</row>
    <row r="41" spans="1:56" s="104" customFormat="1" ht="13.7" customHeight="1">
      <c r="A41" s="121"/>
      <c r="B41" s="62" t="s">
        <v>462</v>
      </c>
      <c r="C41" s="121"/>
      <c r="D41" s="122"/>
      <c r="E41" s="762">
        <v>46309085.361531056</v>
      </c>
      <c r="F41" s="745">
        <f t="shared" si="2"/>
        <v>46201246.449768722</v>
      </c>
      <c r="G41" s="735">
        <v>696763983.72251356</v>
      </c>
      <c r="H41" s="609">
        <v>592756792.78608918</v>
      </c>
      <c r="I41" s="735">
        <v>434666695.57055503</v>
      </c>
      <c r="J41" s="763">
        <v>376968589.99566162</v>
      </c>
      <c r="K41" s="735">
        <v>681238515.48398399</v>
      </c>
      <c r="L41" s="735">
        <v>577339163.45932186</v>
      </c>
      <c r="M41" s="99"/>
      <c r="N41" s="99"/>
      <c r="O41" s="9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</row>
    <row r="42" spans="1:56" s="104" customFormat="1" ht="13.7" customHeight="1">
      <c r="A42" s="121"/>
      <c r="B42" s="62" t="s">
        <v>463</v>
      </c>
      <c r="C42" s="121"/>
      <c r="D42" s="122"/>
      <c r="E42" s="762">
        <v>260864128.5</v>
      </c>
      <c r="F42" s="745">
        <f t="shared" si="2"/>
        <v>178225938.03571415</v>
      </c>
      <c r="G42" s="735">
        <v>1824290288</v>
      </c>
      <c r="H42" s="609">
        <v>1527852304.4642856</v>
      </c>
      <c r="I42" s="735">
        <v>3787481231.4107141</v>
      </c>
      <c r="J42" s="763">
        <v>3751907376.375</v>
      </c>
      <c r="K42" s="735">
        <v>1718001484.0714285</v>
      </c>
      <c r="L42" s="735">
        <v>1504201691</v>
      </c>
      <c r="M42" s="99"/>
      <c r="N42" s="99"/>
      <c r="O42" s="9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</row>
    <row r="43" spans="1:56" s="104" customFormat="1" ht="13.7" customHeight="1">
      <c r="A43" s="121"/>
      <c r="B43" s="62" t="s">
        <v>403</v>
      </c>
      <c r="C43" s="121"/>
      <c r="D43" s="122"/>
      <c r="E43" s="762">
        <v>367111939.75</v>
      </c>
      <c r="F43" s="745">
        <f t="shared" si="2"/>
        <v>293057574.74999952</v>
      </c>
      <c r="G43" s="735">
        <v>5059901849.416667</v>
      </c>
      <c r="H43" s="609">
        <v>4887726771</v>
      </c>
      <c r="I43" s="735">
        <v>3226910029</v>
      </c>
      <c r="J43" s="763">
        <v>3421846890.3333335</v>
      </c>
      <c r="K43" s="735">
        <v>4917948486.583333</v>
      </c>
      <c r="L43" s="735">
        <v>4819827773.166667</v>
      </c>
      <c r="M43" s="99"/>
      <c r="N43" s="99"/>
      <c r="O43" s="9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</row>
    <row r="44" spans="1:56" s="104" customFormat="1" ht="13.7" customHeight="1">
      <c r="A44" s="1045" t="s">
        <v>14</v>
      </c>
      <c r="B44" s="1045"/>
      <c r="C44" s="1045"/>
      <c r="D44" s="122"/>
      <c r="E44" s="762"/>
      <c r="F44" s="609"/>
      <c r="G44" s="735"/>
      <c r="H44" s="609"/>
      <c r="I44" s="735"/>
      <c r="J44" s="763"/>
      <c r="K44" s="735"/>
      <c r="L44" s="735"/>
      <c r="M44" s="99"/>
      <c r="N44" s="99"/>
      <c r="O44" s="9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</row>
    <row r="45" spans="1:56" s="104" customFormat="1" ht="13.7" customHeight="1">
      <c r="A45" s="121"/>
      <c r="B45" s="62" t="s">
        <v>455</v>
      </c>
      <c r="C45" s="121"/>
      <c r="D45" s="122"/>
      <c r="E45" s="762">
        <v>-513811.06608342391</v>
      </c>
      <c r="F45" s="745">
        <f t="shared" ref="F45:F54" si="3">K45-L45-I45+J45</f>
        <v>-544539.40274497494</v>
      </c>
      <c r="G45" s="735">
        <v>2147147.9243525476</v>
      </c>
      <c r="H45" s="609">
        <v>2538399.1840955364</v>
      </c>
      <c r="I45" s="735">
        <v>1105841.8604395222</v>
      </c>
      <c r="J45" s="763">
        <v>983282.054099089</v>
      </c>
      <c r="K45" s="735">
        <v>2045546.4646826084</v>
      </c>
      <c r="L45" s="735">
        <v>2467526.0610871501</v>
      </c>
      <c r="M45" s="99"/>
      <c r="N45" s="99"/>
      <c r="O45" s="9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739"/>
      <c r="AB45" s="739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</row>
    <row r="46" spans="1:56" s="104" customFormat="1" ht="13.7" customHeight="1">
      <c r="A46" s="121"/>
      <c r="B46" s="62" t="s">
        <v>456</v>
      </c>
      <c r="C46" s="121"/>
      <c r="D46" s="122"/>
      <c r="E46" s="762">
        <v>391038.46115021443</v>
      </c>
      <c r="F46" s="745">
        <f t="shared" si="3"/>
        <v>366433.39485236176</v>
      </c>
      <c r="G46" s="735">
        <v>7764948.0090200305</v>
      </c>
      <c r="H46" s="609">
        <v>7526484.5930120554</v>
      </c>
      <c r="I46" s="735">
        <v>839708.00358264265</v>
      </c>
      <c r="J46" s="763">
        <v>992283.04872487707</v>
      </c>
      <c r="K46" s="735">
        <v>7693365.2213148503</v>
      </c>
      <c r="L46" s="735">
        <v>7479506.8716047229</v>
      </c>
      <c r="M46" s="99"/>
      <c r="N46" s="99"/>
      <c r="O46" s="9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</row>
    <row r="47" spans="1:56" s="104" customFormat="1" ht="13.7" customHeight="1">
      <c r="A47" s="121"/>
      <c r="B47" s="62" t="s">
        <v>457</v>
      </c>
      <c r="C47" s="121"/>
      <c r="D47" s="122"/>
      <c r="E47" s="762">
        <v>942957.94428125792</v>
      </c>
      <c r="F47" s="745">
        <f t="shared" si="3"/>
        <v>887586.4215855503</v>
      </c>
      <c r="G47" s="735">
        <v>14120630.587134959</v>
      </c>
      <c r="H47" s="609">
        <v>13079010.465914467</v>
      </c>
      <c r="I47" s="735">
        <v>1844877.1133634788</v>
      </c>
      <c r="J47" s="763">
        <v>1746214.9364242407</v>
      </c>
      <c r="K47" s="735">
        <v>13948883.780062078</v>
      </c>
      <c r="L47" s="735">
        <v>12962635.181537289</v>
      </c>
      <c r="M47" s="99"/>
      <c r="N47" s="99"/>
      <c r="O47" s="99"/>
      <c r="P47" s="73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</row>
    <row r="48" spans="1:56" s="104" customFormat="1" ht="13.7" customHeight="1">
      <c r="A48" s="661"/>
      <c r="B48" s="62" t="s">
        <v>458</v>
      </c>
      <c r="C48" s="661"/>
      <c r="D48" s="122"/>
      <c r="E48" s="762">
        <v>2645644.1815149868</v>
      </c>
      <c r="F48" s="745">
        <f t="shared" si="3"/>
        <v>1904532.1298878165</v>
      </c>
      <c r="G48" s="735">
        <v>31620436.152513124</v>
      </c>
      <c r="H48" s="609">
        <v>28417372.591527738</v>
      </c>
      <c r="I48" s="735">
        <v>5527320.3065293347</v>
      </c>
      <c r="J48" s="763">
        <v>4969900.9270589501</v>
      </c>
      <c r="K48" s="735">
        <v>30510060.791843269</v>
      </c>
      <c r="L48" s="735">
        <v>28048109.282485068</v>
      </c>
      <c r="M48" s="99"/>
      <c r="N48" s="99"/>
      <c r="O48" s="9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</row>
    <row r="49" spans="1:56" s="104" customFormat="1" ht="13.7" customHeight="1">
      <c r="A49" s="661"/>
      <c r="B49" s="62" t="s">
        <v>459</v>
      </c>
      <c r="C49" s="661"/>
      <c r="D49" s="122"/>
      <c r="E49" s="762">
        <v>3473028.5854250635</v>
      </c>
      <c r="F49" s="745">
        <f t="shared" si="3"/>
        <v>3553808.3002530932</v>
      </c>
      <c r="G49" s="735">
        <v>72222448.217604995</v>
      </c>
      <c r="H49" s="609">
        <v>65825424.761857562</v>
      </c>
      <c r="I49" s="735">
        <v>18987796.762921192</v>
      </c>
      <c r="J49" s="763">
        <v>16063801.892598823</v>
      </c>
      <c r="K49" s="735">
        <v>71546677.490356877</v>
      </c>
      <c r="L49" s="735">
        <v>65068874.319781415</v>
      </c>
      <c r="M49" s="99"/>
      <c r="N49" s="99"/>
      <c r="O49" s="9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</row>
    <row r="50" spans="1:56" s="104" customFormat="1" ht="13.7" customHeight="1">
      <c r="A50" s="661"/>
      <c r="B50" s="62" t="s">
        <v>460</v>
      </c>
      <c r="C50" s="661"/>
      <c r="D50" s="122"/>
      <c r="E50" s="762">
        <v>10511246.27168105</v>
      </c>
      <c r="F50" s="745">
        <f t="shared" si="3"/>
        <v>9004471.1037220657</v>
      </c>
      <c r="G50" s="735">
        <v>163481044.05403072</v>
      </c>
      <c r="H50" s="609">
        <v>149917541.87667555</v>
      </c>
      <c r="I50" s="735">
        <v>73657214.19179891</v>
      </c>
      <c r="J50" s="763">
        <v>70604958.286124751</v>
      </c>
      <c r="K50" s="735">
        <v>160045829.02201882</v>
      </c>
      <c r="L50" s="735">
        <v>147989102.01262259</v>
      </c>
      <c r="M50" s="99"/>
      <c r="N50" s="99"/>
      <c r="O50" s="9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</row>
    <row r="51" spans="1:56" s="104" customFormat="1" ht="13.7" customHeight="1">
      <c r="A51" s="661"/>
      <c r="B51" s="62" t="s">
        <v>461</v>
      </c>
      <c r="C51" s="661"/>
      <c r="D51" s="122"/>
      <c r="E51" s="762">
        <v>20282653.350260023</v>
      </c>
      <c r="F51" s="745">
        <f t="shared" si="3"/>
        <v>20781409.51259049</v>
      </c>
      <c r="G51" s="735">
        <v>366606833.57176447</v>
      </c>
      <c r="H51" s="609">
        <v>347203043.04194582</v>
      </c>
      <c r="I51" s="735">
        <v>61254699.422062144</v>
      </c>
      <c r="J51" s="763">
        <v>62133562.242503591</v>
      </c>
      <c r="K51" s="735">
        <v>362674420.18392462</v>
      </c>
      <c r="L51" s="735">
        <v>342771873.49177557</v>
      </c>
      <c r="M51" s="99"/>
      <c r="N51" s="99"/>
      <c r="O51" s="9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</row>
    <row r="52" spans="1:56" s="104" customFormat="1" ht="13.7" customHeight="1">
      <c r="A52" s="661"/>
      <c r="B52" s="62" t="s">
        <v>462</v>
      </c>
      <c r="C52" s="661"/>
      <c r="D52" s="122"/>
      <c r="E52" s="762">
        <v>49879952.824192189</v>
      </c>
      <c r="F52" s="745">
        <f t="shared" si="3"/>
        <v>47948377.250859141</v>
      </c>
      <c r="G52" s="745">
        <v>716563071.73476458</v>
      </c>
      <c r="H52" s="609">
        <v>666169173.96922755</v>
      </c>
      <c r="I52" s="745">
        <v>661442346.26942897</v>
      </c>
      <c r="J52" s="764">
        <v>660928401.32808423</v>
      </c>
      <c r="K52" s="735">
        <v>698064659.92951155</v>
      </c>
      <c r="L52" s="735">
        <v>649602337.73730767</v>
      </c>
      <c r="M52" s="99"/>
      <c r="N52" s="99"/>
      <c r="O52" s="99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</row>
    <row r="53" spans="1:56" s="104" customFormat="1" ht="13.7" customHeight="1">
      <c r="A53" s="661"/>
      <c r="B53" s="62" t="s">
        <v>463</v>
      </c>
      <c r="C53" s="661"/>
      <c r="D53" s="122"/>
      <c r="E53" s="765">
        <v>269970250.69565219</v>
      </c>
      <c r="F53" s="745">
        <f t="shared" si="3"/>
        <v>226083549.673913</v>
      </c>
      <c r="G53" s="747">
        <v>1870384166.7826087</v>
      </c>
      <c r="H53" s="766">
        <v>1670480354.2608695</v>
      </c>
      <c r="I53" s="747">
        <v>3900721724.326087</v>
      </c>
      <c r="J53" s="747">
        <v>3970788162.5</v>
      </c>
      <c r="K53" s="735">
        <v>1800689879.7173913</v>
      </c>
      <c r="L53" s="735">
        <v>1644672768.2173913</v>
      </c>
      <c r="M53" s="99"/>
      <c r="N53" s="99"/>
      <c r="O53" s="9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</row>
    <row r="54" spans="1:56" s="104" customFormat="1" ht="13.7" customHeight="1">
      <c r="A54" s="661"/>
      <c r="B54" s="62" t="s">
        <v>403</v>
      </c>
      <c r="C54" s="661"/>
      <c r="D54" s="122"/>
      <c r="E54" s="767">
        <v>306944490.92307693</v>
      </c>
      <c r="F54" s="745">
        <f t="shared" si="3"/>
        <v>267620409.69230843</v>
      </c>
      <c r="G54" s="763">
        <v>4811797639.1538458</v>
      </c>
      <c r="H54" s="763">
        <v>4971933941.4615383</v>
      </c>
      <c r="I54" s="763">
        <v>3952396599.4615383</v>
      </c>
      <c r="J54" s="763">
        <v>4419477392.6923075</v>
      </c>
      <c r="K54" s="735">
        <v>4706395812.8461542</v>
      </c>
      <c r="L54" s="735">
        <v>4905856196.3846149</v>
      </c>
      <c r="M54" s="99"/>
      <c r="N54" s="99"/>
      <c r="O54" s="9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</row>
    <row r="55" spans="1:56" s="104" customFormat="1" ht="13.7" customHeight="1">
      <c r="A55" s="1045" t="s">
        <v>15</v>
      </c>
      <c r="B55" s="1045"/>
      <c r="C55" s="1045"/>
      <c r="D55" s="2"/>
      <c r="E55" s="767"/>
      <c r="F55" s="763"/>
      <c r="G55" s="763"/>
      <c r="H55" s="763"/>
      <c r="I55" s="763"/>
      <c r="J55" s="763"/>
      <c r="K55" s="735"/>
      <c r="L55" s="735"/>
      <c r="M55" s="99"/>
      <c r="N55" s="99"/>
      <c r="O55" s="9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</row>
    <row r="56" spans="1:56" s="104" customFormat="1" ht="13.7" customHeight="1">
      <c r="A56" s="108"/>
      <c r="B56" s="62" t="s">
        <v>455</v>
      </c>
      <c r="C56" s="108"/>
      <c r="D56" s="123"/>
      <c r="E56" s="767">
        <v>302182.90520481579</v>
      </c>
      <c r="F56" s="745">
        <f t="shared" ref="F56:F65" si="4">K56-L56-I56+J56</f>
        <v>289162.96908609819</v>
      </c>
      <c r="G56" s="763">
        <v>4284666.7208300047</v>
      </c>
      <c r="H56" s="763">
        <v>3934084.2100431682</v>
      </c>
      <c r="I56" s="763">
        <v>125218.12805657083</v>
      </c>
      <c r="J56" s="763">
        <v>76818.522474549362</v>
      </c>
      <c r="K56" s="735">
        <v>4263725.0541155171</v>
      </c>
      <c r="L56" s="735">
        <v>3926162.4794473974</v>
      </c>
      <c r="M56" s="99"/>
      <c r="N56" s="99"/>
      <c r="O56" s="9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</row>
    <row r="57" spans="1:56" s="104" customFormat="1" ht="13.7" customHeight="1">
      <c r="A57" s="6"/>
      <c r="B57" s="62" t="s">
        <v>456</v>
      </c>
      <c r="C57" s="6"/>
      <c r="D57" s="2"/>
      <c r="E57" s="767">
        <v>684991.63554573839</v>
      </c>
      <c r="F57" s="745">
        <f t="shared" si="4"/>
        <v>692857.99199810298</v>
      </c>
      <c r="G57" s="763">
        <v>8323119.0280394815</v>
      </c>
      <c r="H57" s="763">
        <v>7627102.6560501242</v>
      </c>
      <c r="I57" s="763">
        <v>324842.99221792375</v>
      </c>
      <c r="J57" s="763">
        <v>313818.2557743105</v>
      </c>
      <c r="K57" s="735">
        <v>8306711.9553232668</v>
      </c>
      <c r="L57" s="735">
        <v>7602829.2268815506</v>
      </c>
      <c r="M57" s="99"/>
      <c r="N57" s="99"/>
      <c r="O57" s="99"/>
    </row>
    <row r="58" spans="1:56" s="104" customFormat="1" ht="13.7" customHeight="1">
      <c r="A58" s="661"/>
      <c r="B58" s="62" t="s">
        <v>457</v>
      </c>
      <c r="C58" s="661"/>
      <c r="D58" s="122"/>
      <c r="E58" s="767">
        <v>618058.15422858833</v>
      </c>
      <c r="F58" s="745">
        <f t="shared" si="4"/>
        <v>653748.04694793653</v>
      </c>
      <c r="G58" s="763">
        <v>11255474.912852177</v>
      </c>
      <c r="H58" s="763">
        <v>10673830.748635003</v>
      </c>
      <c r="I58" s="763">
        <v>342575.120963939</v>
      </c>
      <c r="J58" s="763">
        <v>378989.1109753545</v>
      </c>
      <c r="K58" s="735">
        <v>11242786.961647525</v>
      </c>
      <c r="L58" s="735">
        <v>10625452.904711004</v>
      </c>
      <c r="M58" s="99"/>
      <c r="N58" s="99"/>
      <c r="O58" s="9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739"/>
      <c r="AB58" s="739"/>
      <c r="AC58" s="739"/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39"/>
      <c r="AR58" s="739"/>
      <c r="AS58" s="739"/>
      <c r="AT58" s="739"/>
      <c r="AU58" s="739"/>
      <c r="AV58" s="739"/>
      <c r="AW58" s="739"/>
      <c r="AX58" s="739"/>
      <c r="AY58" s="739"/>
      <c r="AZ58" s="739"/>
      <c r="BA58" s="739"/>
      <c r="BB58" s="739"/>
      <c r="BC58" s="739"/>
      <c r="BD58" s="739"/>
    </row>
    <row r="59" spans="1:56" s="104" customFormat="1" ht="13.7" customHeight="1">
      <c r="A59" s="661"/>
      <c r="B59" s="62" t="s">
        <v>458</v>
      </c>
      <c r="C59" s="661"/>
      <c r="D59" s="122"/>
      <c r="E59" s="767">
        <v>1665564.2288108356</v>
      </c>
      <c r="F59" s="745">
        <f t="shared" si="4"/>
        <v>1710564.5202368069</v>
      </c>
      <c r="G59" s="763">
        <v>22463174.912631162</v>
      </c>
      <c r="H59" s="763">
        <v>20459587.176471911</v>
      </c>
      <c r="I59" s="763">
        <v>2551623.6585514755</v>
      </c>
      <c r="J59" s="763">
        <v>2213600.1512030852</v>
      </c>
      <c r="K59" s="735">
        <v>22394145.538111061</v>
      </c>
      <c r="L59" s="735">
        <v>20345557.510525864</v>
      </c>
      <c r="M59" s="99"/>
      <c r="N59" s="99"/>
      <c r="O59" s="9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</row>
    <row r="60" spans="1:56" s="104" customFormat="1" ht="13.7" customHeight="1">
      <c r="A60" s="661"/>
      <c r="B60" s="62" t="s">
        <v>459</v>
      </c>
      <c r="C60" s="661"/>
      <c r="D60" s="122"/>
      <c r="E60" s="767">
        <v>1055393.6406126982</v>
      </c>
      <c r="F60" s="745">
        <f t="shared" si="4"/>
        <v>1104098.510612187</v>
      </c>
      <c r="G60" s="763">
        <v>36550273.352695055</v>
      </c>
      <c r="H60" s="763">
        <v>35017385.481188484</v>
      </c>
      <c r="I60" s="763">
        <v>5149668.8472564025</v>
      </c>
      <c r="J60" s="763">
        <v>4672174.6163625792</v>
      </c>
      <c r="K60" s="735">
        <v>36181257.970660195</v>
      </c>
      <c r="L60" s="735">
        <v>34599665.229154184</v>
      </c>
      <c r="M60" s="99"/>
      <c r="N60" s="99"/>
      <c r="O60" s="9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</row>
    <row r="61" spans="1:56" s="104" customFormat="1" ht="13.7" customHeight="1">
      <c r="A61" s="661"/>
      <c r="B61" s="62" t="s">
        <v>460</v>
      </c>
      <c r="C61" s="661"/>
      <c r="D61" s="122"/>
      <c r="E61" s="767">
        <v>3544052.8952997783</v>
      </c>
      <c r="F61" s="745">
        <f t="shared" si="4"/>
        <v>3792208.8134527635</v>
      </c>
      <c r="G61" s="763">
        <v>73119019.210812971</v>
      </c>
      <c r="H61" s="763">
        <v>70181873.467110008</v>
      </c>
      <c r="I61" s="763">
        <v>10030891.428725615</v>
      </c>
      <c r="J61" s="763">
        <v>10637798.580322487</v>
      </c>
      <c r="K61" s="735">
        <v>72409610.760174558</v>
      </c>
      <c r="L61" s="735">
        <v>69224309.098318666</v>
      </c>
      <c r="M61" s="99"/>
      <c r="N61" s="99"/>
      <c r="O61" s="9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</row>
    <row r="62" spans="1:56" s="104" customFormat="1" ht="13.7" customHeight="1">
      <c r="A62" s="661"/>
      <c r="B62" s="62" t="s">
        <v>461</v>
      </c>
      <c r="C62" s="661"/>
      <c r="D62" s="122"/>
      <c r="E62" s="767">
        <v>6983674.9197262563</v>
      </c>
      <c r="F62" s="745">
        <f t="shared" si="4"/>
        <v>6195907.0561267734</v>
      </c>
      <c r="G62" s="763">
        <v>129618742.01298437</v>
      </c>
      <c r="H62" s="763">
        <v>123692510.34406058</v>
      </c>
      <c r="I62" s="763">
        <v>42503397.315145724</v>
      </c>
      <c r="J62" s="763">
        <v>43560840.56594824</v>
      </c>
      <c r="K62" s="735">
        <v>127640321.17832057</v>
      </c>
      <c r="L62" s="735">
        <v>122501857.37299632</v>
      </c>
      <c r="M62" s="99"/>
      <c r="N62" s="99"/>
      <c r="O62" s="99"/>
      <c r="P62" s="739"/>
      <c r="Q62" s="739"/>
      <c r="R62" s="739"/>
      <c r="S62" s="739"/>
      <c r="T62" s="739"/>
      <c r="U62" s="739"/>
      <c r="V62" s="739"/>
      <c r="W62" s="739"/>
      <c r="X62" s="739"/>
      <c r="Y62" s="739"/>
      <c r="Z62" s="739"/>
      <c r="AA62" s="739"/>
      <c r="AB62" s="739"/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</row>
    <row r="63" spans="1:56" s="104" customFormat="1" ht="13.7" customHeight="1">
      <c r="A63" s="661"/>
      <c r="B63" s="62" t="s">
        <v>462</v>
      </c>
      <c r="C63" s="661"/>
      <c r="D63" s="122"/>
      <c r="E63" s="767">
        <v>11096057.042023692</v>
      </c>
      <c r="F63" s="745">
        <f t="shared" si="4"/>
        <v>9297107.304767713</v>
      </c>
      <c r="G63" s="763">
        <v>186878295.81977934</v>
      </c>
      <c r="H63" s="763">
        <v>171540167.84406421</v>
      </c>
      <c r="I63" s="763">
        <v>70653942.543718189</v>
      </c>
      <c r="J63" s="763">
        <v>66411871.610026762</v>
      </c>
      <c r="K63" s="735">
        <v>182542704.85127863</v>
      </c>
      <c r="L63" s="735">
        <v>169003526.61281949</v>
      </c>
      <c r="M63" s="99"/>
      <c r="N63" s="99"/>
      <c r="O63" s="9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</row>
    <row r="64" spans="1:56" s="104" customFormat="1" ht="13.7" customHeight="1">
      <c r="A64" s="661"/>
      <c r="B64" s="62" t="s">
        <v>463</v>
      </c>
      <c r="C64" s="661"/>
      <c r="D64" s="122"/>
      <c r="E64" s="767">
        <v>22045915.028560616</v>
      </c>
      <c r="F64" s="745">
        <f t="shared" si="4"/>
        <v>13631710.445413172</v>
      </c>
      <c r="G64" s="763">
        <v>404659332.79847163</v>
      </c>
      <c r="H64" s="763">
        <v>348912047.12411165</v>
      </c>
      <c r="I64" s="763">
        <v>389798932.33207154</v>
      </c>
      <c r="J64" s="763">
        <v>356097561.68627208</v>
      </c>
      <c r="K64" s="735">
        <v>389439992.2378301</v>
      </c>
      <c r="L64" s="735">
        <v>342106911.14661747</v>
      </c>
      <c r="M64" s="99"/>
      <c r="N64" s="99"/>
      <c r="O64" s="9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</row>
    <row r="65" spans="1:56" s="108" customFormat="1" ht="13.7" customHeight="1" thickBot="1">
      <c r="A65" s="662"/>
      <c r="B65" s="63" t="s">
        <v>403</v>
      </c>
      <c r="C65" s="662"/>
      <c r="D65" s="124"/>
      <c r="E65" s="768">
        <v>178261211.68094981</v>
      </c>
      <c r="F65" s="751">
        <f t="shared" si="4"/>
        <v>136455753.66784906</v>
      </c>
      <c r="G65" s="769">
        <v>1681954583.9377732</v>
      </c>
      <c r="H65" s="769">
        <v>1612697168.813046</v>
      </c>
      <c r="I65" s="769">
        <v>2704024120.5278387</v>
      </c>
      <c r="J65" s="769">
        <v>2813027917.0840611</v>
      </c>
      <c r="K65" s="735">
        <v>1606106879.3654478</v>
      </c>
      <c r="L65" s="735">
        <v>1578654922.2538214</v>
      </c>
      <c r="M65" s="99"/>
      <c r="N65" s="99"/>
      <c r="O65" s="99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</row>
    <row r="66" spans="1:56" s="197" customFormat="1" ht="27.75" customHeight="1">
      <c r="A66" s="1204" t="s">
        <v>1241</v>
      </c>
      <c r="B66" s="1205"/>
      <c r="C66" s="1205"/>
      <c r="D66" s="1205"/>
      <c r="E66" s="1205"/>
      <c r="F66" s="1205"/>
      <c r="G66" s="1205"/>
      <c r="H66" s="1205"/>
      <c r="I66" s="1205"/>
      <c r="J66" s="1205"/>
      <c r="K66" s="1205"/>
      <c r="L66" s="1205"/>
    </row>
    <row r="67" spans="1:56" s="104" customFormat="1">
      <c r="B67" s="14"/>
      <c r="C67" s="14"/>
      <c r="D67" s="15"/>
      <c r="I67" s="108"/>
      <c r="J67" s="108"/>
      <c r="K67" s="108"/>
    </row>
  </sheetData>
  <mergeCells count="36">
    <mergeCell ref="A15:C15"/>
    <mergeCell ref="A12:C12"/>
    <mergeCell ref="A10:C10"/>
    <mergeCell ref="A20:C20"/>
    <mergeCell ref="A21:C21"/>
    <mergeCell ref="A55:C55"/>
    <mergeCell ref="A33:C33"/>
    <mergeCell ref="A17:C17"/>
    <mergeCell ref="A19:C19"/>
    <mergeCell ref="A22:C22"/>
    <mergeCell ref="A24:C24"/>
    <mergeCell ref="A23:C23"/>
    <mergeCell ref="A25:C25"/>
    <mergeCell ref="A66:L66"/>
    <mergeCell ref="I1:L1"/>
    <mergeCell ref="A18:C18"/>
    <mergeCell ref="A44:C44"/>
    <mergeCell ref="A9:C9"/>
    <mergeCell ref="A14:C14"/>
    <mergeCell ref="A16:C16"/>
    <mergeCell ref="A26:C26"/>
    <mergeCell ref="A13:C13"/>
    <mergeCell ref="A11:C11"/>
    <mergeCell ref="A7:C7"/>
    <mergeCell ref="G3:G5"/>
    <mergeCell ref="H3:H5"/>
    <mergeCell ref="A8:C8"/>
    <mergeCell ref="A1:H1"/>
    <mergeCell ref="E3:E5"/>
    <mergeCell ref="L3:L5"/>
    <mergeCell ref="I3:I5"/>
    <mergeCell ref="A6:C6"/>
    <mergeCell ref="A3:C5"/>
    <mergeCell ref="F3:F5"/>
    <mergeCell ref="K3:K5"/>
    <mergeCell ref="J3:J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13"/>
  </sheetPr>
  <dimension ref="A1:BC73"/>
  <sheetViews>
    <sheetView view="pageBreakPreview" zoomScaleNormal="50" zoomScaleSheetLayoutView="75" workbookViewId="0">
      <selection activeCell="A16" sqref="A16:C20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9" width="15.28515625" style="25" customWidth="1"/>
    <col min="10" max="10" width="15.28515625" style="87" customWidth="1"/>
    <col min="11" max="13" width="15.28515625" style="25" customWidth="1"/>
    <col min="14" max="14" width="15.28515625" style="87" customWidth="1"/>
    <col min="15" max="15" width="2.28515625" style="37" customWidth="1"/>
    <col min="16" max="16" width="17.28515625" style="37" customWidth="1"/>
    <col min="17" max="17" width="2.28515625" style="37" customWidth="1"/>
    <col min="18" max="18" width="1.7109375" style="38" customWidth="1"/>
    <col min="19" max="19" width="14.140625" style="25" customWidth="1"/>
    <col min="20" max="22" width="13.85546875" style="25" customWidth="1"/>
    <col min="23" max="23" width="15.5703125" style="25" customWidth="1"/>
    <col min="24" max="24" width="23.42578125" style="25" customWidth="1"/>
    <col min="25" max="25" width="18.28515625" style="25" customWidth="1"/>
    <col min="26" max="26" width="20.85546875" style="25" customWidth="1"/>
    <col min="27" max="28" width="19.7109375" style="25" customWidth="1"/>
    <col min="29" max="29" width="11.42578125" style="25" customWidth="1"/>
    <col min="30" max="16384" width="9.140625" style="25"/>
  </cols>
  <sheetData>
    <row r="1" spans="1:55" s="24" customFormat="1" ht="35.1" customHeight="1">
      <c r="A1" s="1258" t="s">
        <v>340</v>
      </c>
      <c r="B1" s="1258"/>
      <c r="C1" s="1258"/>
      <c r="D1" s="1258"/>
      <c r="E1" s="1258"/>
      <c r="F1" s="1258"/>
      <c r="G1" s="1258"/>
      <c r="H1" s="1258"/>
      <c r="I1" s="1255" t="s">
        <v>290</v>
      </c>
      <c r="J1" s="1255"/>
      <c r="K1" s="1255"/>
      <c r="L1" s="1255"/>
      <c r="M1" s="1255"/>
      <c r="N1" s="1255"/>
      <c r="O1" s="1258" t="s">
        <v>341</v>
      </c>
      <c r="P1" s="1258"/>
      <c r="Q1" s="1258"/>
      <c r="R1" s="1258"/>
      <c r="S1" s="1258"/>
      <c r="T1" s="1258"/>
      <c r="U1" s="1258"/>
      <c r="V1" s="1258"/>
      <c r="W1" s="1258"/>
      <c r="X1" s="1255" t="s">
        <v>292</v>
      </c>
      <c r="Y1" s="1255"/>
      <c r="Z1" s="1255"/>
      <c r="AA1" s="1255"/>
      <c r="AB1" s="1255"/>
    </row>
    <row r="2" spans="1:55" ht="12.95" customHeight="1" thickBot="1">
      <c r="A2" s="25"/>
      <c r="B2" s="26"/>
      <c r="C2" s="26"/>
      <c r="D2" s="27"/>
      <c r="E2" s="39"/>
      <c r="F2" s="39"/>
      <c r="G2" s="39"/>
      <c r="H2" s="39"/>
      <c r="I2" s="39"/>
      <c r="K2" s="39"/>
      <c r="L2" s="39"/>
      <c r="M2" s="39"/>
      <c r="N2" s="28" t="s">
        <v>60</v>
      </c>
      <c r="O2" s="25"/>
      <c r="P2" s="26"/>
      <c r="Q2" s="26"/>
      <c r="R2" s="27"/>
      <c r="S2" s="39"/>
      <c r="T2" s="39"/>
      <c r="U2" s="28"/>
      <c r="V2" s="39"/>
      <c r="W2" s="39"/>
      <c r="X2" s="39"/>
      <c r="Y2" s="39"/>
      <c r="Z2" s="39"/>
      <c r="AA2" s="39"/>
      <c r="AB2" s="28" t="s">
        <v>60</v>
      </c>
    </row>
    <row r="3" spans="1:55" ht="21" customHeight="1">
      <c r="A3" s="1127" t="s">
        <v>18</v>
      </c>
      <c r="B3" s="1127"/>
      <c r="C3" s="1127"/>
      <c r="D3" s="29"/>
      <c r="E3" s="1148" t="s">
        <v>68</v>
      </c>
      <c r="F3" s="1221" t="s">
        <v>206</v>
      </c>
      <c r="G3" s="1222"/>
      <c r="H3" s="1222"/>
      <c r="I3" s="1222"/>
      <c r="J3" s="1222"/>
      <c r="K3" s="1222"/>
      <c r="L3" s="1222"/>
      <c r="M3" s="1222"/>
      <c r="N3" s="1222"/>
      <c r="O3" s="1127" t="s">
        <v>18</v>
      </c>
      <c r="P3" s="1127"/>
      <c r="Q3" s="1127"/>
      <c r="R3" s="29"/>
      <c r="S3" s="1210" t="s">
        <v>207</v>
      </c>
      <c r="T3" s="1275"/>
      <c r="U3" s="1275"/>
      <c r="V3" s="1275"/>
      <c r="W3" s="1275"/>
      <c r="X3" s="1275"/>
      <c r="Y3" s="1276"/>
      <c r="Z3" s="19" t="s">
        <v>478</v>
      </c>
      <c r="AA3" s="19"/>
      <c r="AB3" s="20"/>
    </row>
    <row r="4" spans="1:55" ht="20.25" customHeight="1">
      <c r="A4" s="1128"/>
      <c r="B4" s="1128"/>
      <c r="C4" s="1128"/>
      <c r="D4" s="30"/>
      <c r="E4" s="1156"/>
      <c r="F4" s="1194" t="s">
        <v>184</v>
      </c>
      <c r="G4" s="1283" t="s">
        <v>208</v>
      </c>
      <c r="H4" s="1284"/>
      <c r="I4" s="1284"/>
      <c r="J4" s="1284"/>
      <c r="K4" s="1284"/>
      <c r="L4" s="1284"/>
      <c r="M4" s="1284"/>
      <c r="N4" s="1285"/>
      <c r="O4" s="1128"/>
      <c r="P4" s="1128"/>
      <c r="Q4" s="1128"/>
      <c r="R4" s="30"/>
      <c r="S4" s="1213" t="s">
        <v>209</v>
      </c>
      <c r="T4" s="1277"/>
      <c r="U4" s="1277"/>
      <c r="V4" s="1277"/>
      <c r="W4" s="1277"/>
      <c r="X4" s="1277"/>
      <c r="Y4" s="1278"/>
      <c r="Z4" s="1194" t="s">
        <v>184</v>
      </c>
      <c r="AA4" s="1194" t="s">
        <v>210</v>
      </c>
      <c r="AB4" s="1197" t="s">
        <v>211</v>
      </c>
    </row>
    <row r="5" spans="1:55" ht="15" customHeight="1">
      <c r="A5" s="1128"/>
      <c r="B5" s="1128"/>
      <c r="C5" s="1128"/>
      <c r="D5" s="30"/>
      <c r="E5" s="1156"/>
      <c r="F5" s="1156"/>
      <c r="G5" s="1194" t="s">
        <v>61</v>
      </c>
      <c r="H5" s="1194" t="s">
        <v>212</v>
      </c>
      <c r="I5" s="1198" t="s">
        <v>213</v>
      </c>
      <c r="J5" s="1194" t="s">
        <v>214</v>
      </c>
      <c r="K5" s="1194" t="s">
        <v>166</v>
      </c>
      <c r="L5" s="1194" t="s">
        <v>215</v>
      </c>
      <c r="M5" s="1194" t="s">
        <v>216</v>
      </c>
      <c r="N5" s="1194" t="s">
        <v>217</v>
      </c>
      <c r="O5" s="1128"/>
      <c r="P5" s="1128"/>
      <c r="Q5" s="1128"/>
      <c r="R5" s="30"/>
      <c r="S5" s="1194" t="s">
        <v>61</v>
      </c>
      <c r="T5" s="1194" t="s">
        <v>156</v>
      </c>
      <c r="U5" s="1194" t="s">
        <v>218</v>
      </c>
      <c r="V5" s="1194" t="s">
        <v>219</v>
      </c>
      <c r="W5" s="1194" t="s">
        <v>220</v>
      </c>
      <c r="X5" s="1198" t="s">
        <v>221</v>
      </c>
      <c r="Y5" s="1194" t="s">
        <v>222</v>
      </c>
      <c r="Z5" s="1279"/>
      <c r="AA5" s="1279"/>
      <c r="AB5" s="1281"/>
    </row>
    <row r="6" spans="1:55" ht="48.75" customHeight="1">
      <c r="A6" s="1129"/>
      <c r="B6" s="1129"/>
      <c r="C6" s="1129"/>
      <c r="D6" s="31"/>
      <c r="E6" s="1157"/>
      <c r="F6" s="1157"/>
      <c r="G6" s="1157"/>
      <c r="H6" s="1157"/>
      <c r="I6" s="1107"/>
      <c r="J6" s="1157"/>
      <c r="K6" s="1157"/>
      <c r="L6" s="1157"/>
      <c r="M6" s="1157"/>
      <c r="N6" s="1157"/>
      <c r="O6" s="1129"/>
      <c r="P6" s="1129"/>
      <c r="Q6" s="1129"/>
      <c r="R6" s="31"/>
      <c r="S6" s="1157"/>
      <c r="T6" s="1157"/>
      <c r="U6" s="1157"/>
      <c r="V6" s="1157"/>
      <c r="W6" s="1157"/>
      <c r="X6" s="1107"/>
      <c r="Y6" s="1157"/>
      <c r="Z6" s="1280"/>
      <c r="AA6" s="1280"/>
      <c r="AB6" s="1282"/>
    </row>
    <row r="7" spans="1:55" s="40" customFormat="1" ht="24.6" hidden="1" customHeight="1">
      <c r="A7" s="1250" t="s">
        <v>192</v>
      </c>
      <c r="B7" s="1250"/>
      <c r="C7" s="1250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50" t="s">
        <v>192</v>
      </c>
      <c r="P7" s="1250"/>
      <c r="Q7" s="1250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47" t="s">
        <v>205</v>
      </c>
      <c r="B8" s="1247"/>
      <c r="C8" s="1247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47" t="s">
        <v>193</v>
      </c>
      <c r="P8" s="1247"/>
      <c r="Q8" s="1247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47" t="s">
        <v>194</v>
      </c>
      <c r="B9" s="1247"/>
      <c r="C9" s="1247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47" t="s">
        <v>194</v>
      </c>
      <c r="P9" s="1247"/>
      <c r="Q9" s="1247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47" t="s">
        <v>195</v>
      </c>
      <c r="B10" s="1247"/>
      <c r="C10" s="1247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47" t="s">
        <v>195</v>
      </c>
      <c r="P10" s="1247"/>
      <c r="Q10" s="1247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47" t="s">
        <v>196</v>
      </c>
      <c r="B11" s="1247"/>
      <c r="C11" s="1247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47" t="s">
        <v>196</v>
      </c>
      <c r="P11" s="1247"/>
      <c r="Q11" s="1247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228" t="s">
        <v>197</v>
      </c>
      <c r="B12" s="1228"/>
      <c r="C12" s="1228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28" t="s">
        <v>197</v>
      </c>
      <c r="P12" s="1228"/>
      <c r="Q12" s="1228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47" t="s">
        <v>198</v>
      </c>
      <c r="B13" s="1247"/>
      <c r="C13" s="1247"/>
      <c r="D13" s="32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47" t="s">
        <v>198</v>
      </c>
      <c r="P13" s="1247"/>
      <c r="Q13" s="1247"/>
      <c r="R13" s="32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9.5" hidden="1" customHeight="1">
      <c r="A14" s="1228" t="s">
        <v>199</v>
      </c>
      <c r="B14" s="1228"/>
      <c r="C14" s="1228"/>
      <c r="D14" s="32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228" t="s">
        <v>199</v>
      </c>
      <c r="P14" s="1228"/>
      <c r="Q14" s="1228"/>
      <c r="R14" s="32"/>
      <c r="S14" s="50">
        <f>SUM(T14:Y14)</f>
        <v>3581605.3787723361</v>
      </c>
      <c r="T14" s="50">
        <f>AU14/12.737</f>
        <v>1861637.6520249746</v>
      </c>
      <c r="U14" s="50">
        <f t="shared" ref="U14:AB14" si="1">AV14/12.737</f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112" t="s">
        <v>11</v>
      </c>
      <c r="AE14" s="1112"/>
      <c r="AF14" s="1112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12" t="s">
        <v>11</v>
      </c>
      <c r="AR14" s="1112"/>
      <c r="AS14" s="1112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9.5" hidden="1" customHeight="1">
      <c r="A15" s="1247" t="s">
        <v>200</v>
      </c>
      <c r="B15" s="1247"/>
      <c r="C15" s="1247"/>
      <c r="D15" s="32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47" t="s">
        <v>200</v>
      </c>
      <c r="P15" s="1247"/>
      <c r="Q15" s="1247"/>
      <c r="R15" s="32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9.5" hidden="1" customHeight="1">
      <c r="A16" s="1247" t="s">
        <v>201</v>
      </c>
      <c r="B16" s="1247"/>
      <c r="C16" s="1247"/>
      <c r="D16" s="32"/>
      <c r="E16" s="60">
        <f>('27'!E16/'1'!$E$16)*1000</f>
        <v>41831884.227947295</v>
      </c>
      <c r="F16" s="59">
        <f>('27'!F16/'1'!$E$16)*1000</f>
        <v>40639292.013985299</v>
      </c>
      <c r="G16" s="50">
        <f>('27'!G16/'1'!$E$16)*1000</f>
        <v>37144025.03356915</v>
      </c>
      <c r="H16" s="59">
        <f>('27'!H16/'1'!$E$16)*1000</f>
        <v>25220554.404049248</v>
      </c>
      <c r="I16" s="59">
        <f>('27'!I16/'1'!$E$16)*1000</f>
        <v>4528842.5505770566</v>
      </c>
      <c r="J16" s="59">
        <f>('27'!J16/'1'!$E$16)*1000</f>
        <v>528069.32979502797</v>
      </c>
      <c r="K16" s="59">
        <f>('27'!K16/'1'!$E$16)*1000</f>
        <v>306626.31201307115</v>
      </c>
      <c r="L16" s="59">
        <f>('27'!L16/'1'!$E$16)*1000</f>
        <v>72384.646764055607</v>
      </c>
      <c r="M16" s="59">
        <f>('27'!M16/'1'!$E$16)*1000</f>
        <v>264556.71945534582</v>
      </c>
      <c r="N16" s="59">
        <f>('27'!N16/'1'!$E$16)*1000</f>
        <v>6222991.070915347</v>
      </c>
      <c r="O16" s="1247" t="s">
        <v>201</v>
      </c>
      <c r="P16" s="1247"/>
      <c r="Q16" s="1247"/>
      <c r="R16" s="32"/>
      <c r="S16" s="50">
        <f>('27'!S16/'1'!$E$16)*1000</f>
        <v>3495266.9804162392</v>
      </c>
      <c r="T16" s="50">
        <f>('27'!T16/'1'!$E$16)*1000</f>
        <v>1677890.5310544758</v>
      </c>
      <c r="U16" s="59">
        <f>('27'!U16/'1'!$E$16)*1000</f>
        <v>129480.98877031762</v>
      </c>
      <c r="V16" s="59">
        <f>('27'!V16/'1'!$E$16)*1000</f>
        <v>87704.423459701793</v>
      </c>
      <c r="W16" s="59">
        <f>('27'!W16/'1'!$E$16)*1000</f>
        <v>152052.8716760223</v>
      </c>
      <c r="X16" s="59">
        <f>('27'!X16/'1'!$E$16)*1000</f>
        <v>120250.72469266465</v>
      </c>
      <c r="Y16" s="59">
        <f>('27'!Y16/'1'!$E$16)*1000</f>
        <v>1327887.4407630572</v>
      </c>
      <c r="Z16" s="59">
        <f>('27'!Z16/'1'!$E$16)*1000</f>
        <v>1192592.2139619431</v>
      </c>
      <c r="AA16" s="59">
        <f>('27'!AA16/'1'!$E$16)*1000</f>
        <v>432079.00909810874</v>
      </c>
      <c r="AB16" s="59">
        <f>('27'!AB16/'1'!$E$16)*1000</f>
        <v>760513.20486383454</v>
      </c>
    </row>
    <row r="17" spans="1:28" s="40" customFormat="1" ht="19.5" customHeight="1">
      <c r="A17" s="1247" t="s">
        <v>202</v>
      </c>
      <c r="B17" s="1247"/>
      <c r="C17" s="1247"/>
      <c r="D17" s="32"/>
      <c r="E17" s="60">
        <f>('27'!E17/'1'!$E$17)*1000</f>
        <v>36351802.774204478</v>
      </c>
      <c r="F17" s="59">
        <f>('27'!F17/'1'!$E$17)*1000</f>
        <v>35749044.815590627</v>
      </c>
      <c r="G17" s="50">
        <f>('27'!G17/'1'!$E$17)*1000</f>
        <v>32382352.940520994</v>
      </c>
      <c r="H17" s="59">
        <f>('27'!H17/'1'!$E$17)*1000</f>
        <v>21903701.178061981</v>
      </c>
      <c r="I17" s="59">
        <f>('27'!I17/'1'!$E$17)*1000</f>
        <v>4589259.9875735147</v>
      </c>
      <c r="J17" s="59">
        <f>('27'!J17/'1'!$E$17)*1000</f>
        <v>504252.56089278834</v>
      </c>
      <c r="K17" s="59">
        <f>('27'!K17/'1'!$E$17)*1000</f>
        <v>391515.31883234112</v>
      </c>
      <c r="L17" s="59">
        <f>('27'!L17/'1'!$E$17)*1000</f>
        <v>80222.394129865948</v>
      </c>
      <c r="M17" s="59">
        <f>('27'!M17/'1'!$E$17)*1000</f>
        <v>235464.23961526575</v>
      </c>
      <c r="N17" s="59">
        <f>('27'!N17/'1'!$E$17)*1000</f>
        <v>4677937.2614152394</v>
      </c>
      <c r="O17" s="1247" t="s">
        <v>202</v>
      </c>
      <c r="P17" s="1247"/>
      <c r="Q17" s="1247"/>
      <c r="R17" s="32"/>
      <c r="S17" s="50">
        <f>('27'!S17/'1'!$E$17)*1000</f>
        <v>3366691.8750696289</v>
      </c>
      <c r="T17" s="59">
        <f>('27'!T17/'1'!$E$17)*1000</f>
        <v>1651137.6294629036</v>
      </c>
      <c r="U17" s="59">
        <f>('27'!U17/'1'!$E$17)*1000</f>
        <v>122243.58837775503</v>
      </c>
      <c r="V17" s="59">
        <f>('27'!V17/'1'!$E$17)*1000</f>
        <v>73591.683529628674</v>
      </c>
      <c r="W17" s="59">
        <f>('27'!W17/'1'!$E$17)*1000</f>
        <v>150791.28913493079</v>
      </c>
      <c r="X17" s="59">
        <f>('27'!X17/'1'!$E$17)*1000</f>
        <v>90016.913380786005</v>
      </c>
      <c r="Y17" s="59">
        <f>('27'!Y17/'1'!$E$17)*1000</f>
        <v>1278910.7711836249</v>
      </c>
      <c r="Z17" s="59">
        <f>('27'!Z17/'1'!$E$17)*1000</f>
        <v>602757.95861388603</v>
      </c>
      <c r="AA17" s="59">
        <f>('27'!AA17/'1'!$E$17)*1000</f>
        <v>223589.97104516241</v>
      </c>
      <c r="AB17" s="59">
        <f>('27'!AB17/'1'!$E$17)*1000</f>
        <v>379167.98756872257</v>
      </c>
    </row>
    <row r="18" spans="1:28" s="40" customFormat="1" ht="19.5" customHeight="1">
      <c r="A18" s="1247" t="s">
        <v>337</v>
      </c>
      <c r="B18" s="1247"/>
      <c r="C18" s="1247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47" t="s">
        <v>337</v>
      </c>
      <c r="P18" s="1247"/>
      <c r="Q18" s="1247"/>
      <c r="R18" s="32"/>
      <c r="S18" s="50">
        <f>SUM(T18:Y18)</f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28" s="40" customFormat="1" ht="19.5" customHeight="1">
      <c r="A19" s="1247" t="s">
        <v>480</v>
      </c>
      <c r="B19" s="1247"/>
      <c r="C19" s="1247"/>
      <c r="D19" s="32"/>
      <c r="E19" s="96">
        <v>44352978.76311443</v>
      </c>
      <c r="F19" s="96">
        <v>43548719.061073355</v>
      </c>
      <c r="G19" s="97"/>
      <c r="H19" s="96">
        <v>29967833.07031605</v>
      </c>
      <c r="I19" s="96"/>
      <c r="J19" s="96">
        <v>257856.71806109246</v>
      </c>
      <c r="K19" s="96">
        <v>294788.60092555027</v>
      </c>
      <c r="L19" s="96"/>
      <c r="M19" s="96"/>
      <c r="N19" s="96">
        <v>2561881.5928950659</v>
      </c>
      <c r="O19" s="1247" t="s">
        <v>480</v>
      </c>
      <c r="P19" s="1247"/>
      <c r="Q19" s="1247"/>
      <c r="R19" s="32"/>
      <c r="S19" s="95"/>
      <c r="T19" s="96"/>
      <c r="U19" s="96"/>
      <c r="V19" s="96"/>
      <c r="W19" s="96"/>
      <c r="X19" s="96">
        <v>128544.68876972097</v>
      </c>
      <c r="Y19" s="96">
        <v>2389678.895703488</v>
      </c>
      <c r="Z19" s="96">
        <v>804259.70204111806</v>
      </c>
      <c r="AA19" s="96">
        <v>443572.44996257522</v>
      </c>
      <c r="AB19" s="96">
        <v>360687.25207854365</v>
      </c>
    </row>
    <row r="20" spans="1:28" s="40" customFormat="1" ht="18.75" customHeight="1">
      <c r="A20" s="1247" t="s">
        <v>404</v>
      </c>
      <c r="B20" s="1247"/>
      <c r="C20" s="1247"/>
      <c r="D20" s="32"/>
      <c r="E20" s="59">
        <v>36731732.632571705</v>
      </c>
      <c r="F20" s="59">
        <v>36133653.330477342</v>
      </c>
      <c r="G20" s="50">
        <f>SUM(H20:N20)</f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47" t="s">
        <v>404</v>
      </c>
      <c r="P20" s="1247"/>
      <c r="Q20" s="1247"/>
      <c r="R20" s="32"/>
      <c r="S20" s="50">
        <f>SUM(T20:Y20)</f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28" s="40" customFormat="1" ht="18.75" customHeight="1">
      <c r="A21" s="1247" t="s">
        <v>481</v>
      </c>
      <c r="B21" s="1247"/>
      <c r="C21" s="1247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47" t="s">
        <v>481</v>
      </c>
      <c r="P21" s="1247"/>
      <c r="Q21" s="1247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s="87" customFormat="1" ht="19.5" customHeight="1">
      <c r="A22" s="1247" t="s">
        <v>57</v>
      </c>
      <c r="B22" s="1247"/>
      <c r="C22" s="1247"/>
      <c r="D22" s="32"/>
      <c r="E22" s="50"/>
      <c r="F22" s="50"/>
      <c r="G22" s="86"/>
      <c r="H22" s="50"/>
      <c r="I22" s="50"/>
      <c r="J22" s="50"/>
      <c r="K22" s="50"/>
      <c r="L22" s="50"/>
      <c r="M22" s="50"/>
      <c r="N22" s="50"/>
      <c r="O22" s="1247" t="s">
        <v>57</v>
      </c>
      <c r="P22" s="1247"/>
      <c r="Q22" s="1247"/>
      <c r="R22" s="32"/>
      <c r="S22" s="21"/>
      <c r="T22" s="59"/>
      <c r="U22" s="50"/>
      <c r="V22" s="50"/>
      <c r="W22" s="50"/>
      <c r="X22" s="50"/>
      <c r="Y22" s="50"/>
      <c r="Z22" s="50"/>
      <c r="AA22" s="50"/>
      <c r="AB22" s="50"/>
    </row>
    <row r="23" spans="1:28" ht="19.5" customHeight="1">
      <c r="A23" s="34"/>
      <c r="B23" s="34" t="s">
        <v>58</v>
      </c>
      <c r="C23" s="34"/>
      <c r="D23" s="83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34"/>
      <c r="P23" s="34" t="s">
        <v>47</v>
      </c>
      <c r="Q23" s="34"/>
      <c r="R23" s="83"/>
      <c r="S23" s="89">
        <f>SUM(T23:Y23)</f>
        <v>0</v>
      </c>
      <c r="T23" s="89"/>
      <c r="U23" s="89"/>
      <c r="V23" s="89"/>
      <c r="W23" s="89"/>
      <c r="X23" s="89"/>
      <c r="Y23" s="89"/>
      <c r="Z23" s="89"/>
      <c r="AA23" s="89"/>
      <c r="AB23" s="89"/>
    </row>
    <row r="24" spans="1:28" ht="19.5" customHeight="1">
      <c r="A24" s="34"/>
      <c r="B24" s="34" t="s">
        <v>20</v>
      </c>
      <c r="C24" s="34"/>
      <c r="D24" s="83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34"/>
      <c r="P24" s="34" t="s">
        <v>20</v>
      </c>
      <c r="Q24" s="34"/>
      <c r="R24" s="83"/>
      <c r="S24" s="89">
        <f>SUM(T24:Y24)</f>
        <v>0</v>
      </c>
      <c r="T24" s="89"/>
      <c r="U24" s="89"/>
      <c r="V24" s="89"/>
      <c r="W24" s="89"/>
      <c r="X24" s="89"/>
      <c r="Y24" s="89"/>
      <c r="Z24" s="89"/>
      <c r="AA24" s="89"/>
      <c r="AB24" s="89"/>
    </row>
    <row r="25" spans="1:28" ht="19.5" customHeight="1">
      <c r="A25" s="1247" t="s">
        <v>21</v>
      </c>
      <c r="B25" s="1247"/>
      <c r="C25" s="1247"/>
      <c r="D25" s="32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247" t="s">
        <v>21</v>
      </c>
      <c r="P25" s="1247"/>
      <c r="Q25" s="1247"/>
      <c r="R25" s="32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19.5" customHeight="1">
      <c r="A26" s="34"/>
      <c r="B26" s="4" t="s">
        <v>71</v>
      </c>
      <c r="C26" s="34"/>
      <c r="D26" s="83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34"/>
      <c r="P26" s="34" t="s">
        <v>71</v>
      </c>
      <c r="Q26" s="34"/>
      <c r="R26" s="83"/>
      <c r="S26" s="89">
        <f>SUM(T26:Y26)</f>
        <v>0</v>
      </c>
      <c r="T26" s="89"/>
      <c r="U26" s="89"/>
      <c r="V26" s="89"/>
      <c r="W26" s="89"/>
      <c r="X26" s="89"/>
      <c r="Y26" s="89"/>
      <c r="Z26" s="89"/>
      <c r="AA26" s="89"/>
      <c r="AB26" s="89"/>
    </row>
    <row r="27" spans="1:28" ht="19.5" customHeight="1">
      <c r="A27" s="34"/>
      <c r="B27" s="4" t="s">
        <v>72</v>
      </c>
      <c r="C27" s="34"/>
      <c r="D27" s="8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34"/>
      <c r="P27" s="34" t="s">
        <v>72</v>
      </c>
      <c r="Q27" s="34"/>
      <c r="R27" s="83"/>
      <c r="S27" s="89">
        <f>SUM(T27:Y27)</f>
        <v>0</v>
      </c>
      <c r="T27" s="89"/>
      <c r="U27" s="89"/>
      <c r="V27" s="89"/>
      <c r="W27" s="89"/>
      <c r="X27" s="89"/>
      <c r="Y27" s="89"/>
      <c r="Z27" s="89"/>
      <c r="AA27" s="89"/>
      <c r="AB27" s="89"/>
    </row>
    <row r="28" spans="1:28" ht="19.5" customHeight="1">
      <c r="A28" s="34"/>
      <c r="B28" s="4" t="s">
        <v>73</v>
      </c>
      <c r="C28" s="34"/>
      <c r="D28" s="8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34"/>
      <c r="P28" s="34" t="s">
        <v>73</v>
      </c>
      <c r="Q28" s="34"/>
      <c r="R28" s="83"/>
      <c r="S28" s="89">
        <f>SUM(T28:Y28)</f>
        <v>0</v>
      </c>
      <c r="T28" s="89"/>
      <c r="U28" s="89"/>
      <c r="V28" s="89"/>
      <c r="W28" s="89"/>
      <c r="X28" s="89"/>
      <c r="Y28" s="89"/>
      <c r="Z28" s="89"/>
      <c r="AA28" s="89"/>
      <c r="AB28" s="89"/>
    </row>
    <row r="29" spans="1:28" ht="19.5" customHeight="1">
      <c r="A29" s="34"/>
      <c r="B29" s="4" t="s">
        <v>318</v>
      </c>
      <c r="C29" s="34"/>
      <c r="D29" s="8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34"/>
      <c r="P29" s="4" t="s">
        <v>318</v>
      </c>
      <c r="Q29" s="34"/>
      <c r="R29" s="83"/>
      <c r="S29" s="89">
        <f>SUM(T29:Y29)</f>
        <v>0</v>
      </c>
      <c r="T29" s="89"/>
      <c r="U29" s="89"/>
      <c r="V29" s="89"/>
      <c r="W29" s="89"/>
      <c r="X29" s="89"/>
      <c r="Y29" s="89"/>
      <c r="Z29" s="89"/>
      <c r="AA29" s="89"/>
      <c r="AB29" s="89"/>
    </row>
    <row r="30" spans="1:28" ht="19.5" customHeight="1">
      <c r="A30" s="34"/>
      <c r="B30" s="4" t="s">
        <v>317</v>
      </c>
      <c r="C30" s="34"/>
      <c r="D30" s="8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34"/>
      <c r="P30" s="4" t="s">
        <v>317</v>
      </c>
      <c r="Q30" s="34"/>
      <c r="R30" s="83"/>
      <c r="S30" s="89">
        <f>SUM(T30:Y30)</f>
        <v>0</v>
      </c>
      <c r="T30" s="89"/>
      <c r="U30" s="89"/>
      <c r="V30" s="89"/>
      <c r="W30" s="89"/>
      <c r="X30" s="89"/>
      <c r="Y30" s="89"/>
      <c r="Z30" s="89"/>
      <c r="AA30" s="89"/>
      <c r="AB30" s="89"/>
    </row>
    <row r="31" spans="1:28" ht="19.5" customHeight="1">
      <c r="A31" s="1247" t="s">
        <v>22</v>
      </c>
      <c r="B31" s="1247"/>
      <c r="C31" s="1247"/>
      <c r="D31" s="32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247" t="s">
        <v>22</v>
      </c>
      <c r="P31" s="1247"/>
      <c r="Q31" s="1247"/>
      <c r="R31" s="32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19.5" customHeight="1">
      <c r="A32" s="1049" t="s">
        <v>59</v>
      </c>
      <c r="B32" s="1049"/>
      <c r="C32" s="35"/>
      <c r="D32" s="32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049" t="s">
        <v>59</v>
      </c>
      <c r="P32" s="1049"/>
      <c r="Q32" s="35"/>
      <c r="R32" s="32"/>
      <c r="S32" s="89">
        <f t="shared" ref="S32:S45" si="2">SUM(T32:Y32)</f>
        <v>0</v>
      </c>
      <c r="T32" s="89"/>
      <c r="U32" s="89"/>
      <c r="V32" s="89"/>
      <c r="W32" s="89"/>
      <c r="X32" s="89"/>
      <c r="Y32" s="89"/>
      <c r="Z32" s="89"/>
      <c r="AA32" s="89"/>
      <c r="AB32" s="89"/>
    </row>
    <row r="33" spans="1:28" ht="19.5" customHeight="1">
      <c r="A33" s="7"/>
      <c r="B33" s="4" t="s">
        <v>23</v>
      </c>
      <c r="C33" s="36"/>
      <c r="D33" s="3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7"/>
      <c r="P33" s="4" t="s">
        <v>23</v>
      </c>
      <c r="Q33" s="36"/>
      <c r="R33" s="32"/>
      <c r="S33" s="89">
        <f t="shared" si="2"/>
        <v>0</v>
      </c>
      <c r="T33" s="89"/>
      <c r="U33" s="89"/>
      <c r="V33" s="89"/>
      <c r="W33" s="89"/>
      <c r="X33" s="89"/>
      <c r="Y33" s="89"/>
      <c r="Z33" s="89"/>
      <c r="AA33" s="89"/>
      <c r="AB33" s="89"/>
    </row>
    <row r="34" spans="1:28" ht="19.5" customHeight="1">
      <c r="A34" s="80"/>
      <c r="B34" s="80" t="s">
        <v>465</v>
      </c>
      <c r="C34" s="84"/>
      <c r="D34" s="8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0"/>
      <c r="P34" s="80" t="s">
        <v>465</v>
      </c>
      <c r="Q34" s="84"/>
      <c r="R34" s="83"/>
      <c r="S34" s="89">
        <f t="shared" si="2"/>
        <v>0</v>
      </c>
      <c r="T34" s="89"/>
      <c r="U34" s="89"/>
      <c r="V34" s="89"/>
      <c r="W34" s="89"/>
      <c r="X34" s="89"/>
      <c r="Y34" s="89"/>
      <c r="Z34" s="89"/>
      <c r="AA34" s="89"/>
      <c r="AB34" s="89"/>
    </row>
    <row r="35" spans="1:28" ht="19.5" customHeight="1">
      <c r="A35" s="80"/>
      <c r="B35" s="80" t="s">
        <v>466</v>
      </c>
      <c r="C35" s="84"/>
      <c r="D35" s="83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0"/>
      <c r="P35" s="80" t="s">
        <v>466</v>
      </c>
      <c r="Q35" s="84"/>
      <c r="R35" s="83"/>
      <c r="S35" s="89">
        <f t="shared" si="2"/>
        <v>0</v>
      </c>
      <c r="T35" s="89"/>
      <c r="U35" s="89"/>
      <c r="V35" s="89"/>
      <c r="W35" s="89"/>
      <c r="X35" s="89"/>
      <c r="Y35" s="89"/>
      <c r="Z35" s="89"/>
      <c r="AA35" s="89"/>
      <c r="AB35" s="89"/>
    </row>
    <row r="36" spans="1:28" ht="19.5" customHeight="1">
      <c r="A36" s="80"/>
      <c r="B36" s="80" t="s">
        <v>24</v>
      </c>
      <c r="C36" s="84"/>
      <c r="D36" s="83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0"/>
      <c r="P36" s="80" t="s">
        <v>24</v>
      </c>
      <c r="Q36" s="84"/>
      <c r="R36" s="83"/>
      <c r="S36" s="89">
        <f t="shared" si="2"/>
        <v>0</v>
      </c>
      <c r="T36" s="89"/>
      <c r="U36" s="89"/>
      <c r="V36" s="89"/>
      <c r="W36" s="89"/>
      <c r="X36" s="89"/>
      <c r="Y36" s="89"/>
      <c r="Z36" s="89"/>
      <c r="AA36" s="89"/>
      <c r="AB36" s="89"/>
    </row>
    <row r="37" spans="1:28" ht="19.5" customHeight="1">
      <c r="A37" s="80"/>
      <c r="B37" s="4" t="s">
        <v>25</v>
      </c>
      <c r="C37" s="84"/>
      <c r="D37" s="83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0"/>
      <c r="P37" s="4" t="s">
        <v>25</v>
      </c>
      <c r="Q37" s="84"/>
      <c r="R37" s="83"/>
      <c r="S37" s="89">
        <f t="shared" si="2"/>
        <v>0</v>
      </c>
      <c r="T37" s="89"/>
      <c r="U37" s="89"/>
      <c r="V37" s="89"/>
      <c r="W37" s="89"/>
      <c r="X37" s="89"/>
      <c r="Y37" s="89"/>
      <c r="Z37" s="89"/>
      <c r="AA37" s="89"/>
      <c r="AB37" s="89"/>
    </row>
    <row r="38" spans="1:28" ht="19.5" customHeight="1">
      <c r="A38" s="80"/>
      <c r="B38" s="80" t="s">
        <v>467</v>
      </c>
      <c r="C38" s="84"/>
      <c r="D38" s="83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0"/>
      <c r="P38" s="80" t="s">
        <v>467</v>
      </c>
      <c r="Q38" s="84"/>
      <c r="R38" s="83"/>
      <c r="S38" s="89">
        <f t="shared" si="2"/>
        <v>0</v>
      </c>
      <c r="T38" s="89"/>
      <c r="U38" s="89"/>
      <c r="V38" s="89"/>
      <c r="W38" s="89"/>
      <c r="X38" s="89"/>
      <c r="Y38" s="89"/>
      <c r="Z38" s="89"/>
      <c r="AA38" s="89"/>
      <c r="AB38" s="89"/>
    </row>
    <row r="39" spans="1:28" ht="19.5" customHeight="1">
      <c r="A39" s="80"/>
      <c r="B39" s="80" t="s">
        <v>405</v>
      </c>
      <c r="C39" s="84"/>
      <c r="D39" s="8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0"/>
      <c r="P39" s="80" t="s">
        <v>405</v>
      </c>
      <c r="Q39" s="84"/>
      <c r="R39" s="83"/>
      <c r="S39" s="89">
        <f t="shared" si="2"/>
        <v>0</v>
      </c>
      <c r="T39" s="89"/>
      <c r="U39" s="89"/>
      <c r="V39" s="89"/>
      <c r="W39" s="89"/>
      <c r="X39" s="89"/>
      <c r="Y39" s="89"/>
      <c r="Z39" s="89"/>
      <c r="AA39" s="89"/>
      <c r="AB39" s="89"/>
    </row>
    <row r="40" spans="1:28" ht="19.5" customHeight="1">
      <c r="A40" s="80"/>
      <c r="B40" s="4" t="s">
        <v>26</v>
      </c>
      <c r="C40" s="84"/>
      <c r="D40" s="8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0"/>
      <c r="P40" s="4" t="s">
        <v>26</v>
      </c>
      <c r="Q40" s="84"/>
      <c r="R40" s="83"/>
      <c r="S40" s="89">
        <f t="shared" si="2"/>
        <v>0</v>
      </c>
      <c r="T40" s="89"/>
      <c r="U40" s="89"/>
      <c r="V40" s="89"/>
      <c r="W40" s="89"/>
      <c r="X40" s="89"/>
      <c r="Y40" s="89"/>
      <c r="Z40" s="89"/>
      <c r="AA40" s="89"/>
      <c r="AB40" s="89"/>
    </row>
    <row r="41" spans="1:28" ht="19.5" customHeight="1">
      <c r="A41" s="80"/>
      <c r="B41" s="80" t="s">
        <v>468</v>
      </c>
      <c r="C41" s="35"/>
      <c r="D41" s="32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0"/>
      <c r="P41" s="80" t="s">
        <v>468</v>
      </c>
      <c r="Q41" s="35"/>
      <c r="R41" s="32"/>
      <c r="S41" s="89">
        <f t="shared" si="2"/>
        <v>0</v>
      </c>
      <c r="T41" s="89"/>
      <c r="U41" s="89"/>
      <c r="V41" s="89"/>
      <c r="W41" s="89"/>
      <c r="X41" s="89"/>
      <c r="Y41" s="89"/>
      <c r="Z41" s="89"/>
      <c r="AA41" s="89"/>
      <c r="AB41" s="89"/>
    </row>
    <row r="42" spans="1:28" ht="19.5" customHeight="1">
      <c r="A42" s="80"/>
      <c r="B42" s="80" t="s">
        <v>469</v>
      </c>
      <c r="C42" s="35"/>
      <c r="D42" s="32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0"/>
      <c r="P42" s="80" t="s">
        <v>469</v>
      </c>
      <c r="Q42" s="35"/>
      <c r="R42" s="32"/>
      <c r="S42" s="89">
        <f t="shared" si="2"/>
        <v>0</v>
      </c>
      <c r="T42" s="89"/>
      <c r="U42" s="89"/>
      <c r="V42" s="89"/>
      <c r="W42" s="89"/>
      <c r="X42" s="89"/>
      <c r="Y42" s="89"/>
      <c r="Z42" s="89"/>
      <c r="AA42" s="89"/>
      <c r="AB42" s="89"/>
    </row>
    <row r="43" spans="1:28" ht="19.5" customHeight="1">
      <c r="A43" s="80"/>
      <c r="B43" s="80" t="s">
        <v>27</v>
      </c>
      <c r="C43" s="35"/>
      <c r="D43" s="32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0"/>
      <c r="P43" s="80" t="s">
        <v>27</v>
      </c>
      <c r="Q43" s="35"/>
      <c r="R43" s="32"/>
      <c r="S43" s="89">
        <f t="shared" si="2"/>
        <v>0</v>
      </c>
      <c r="T43" s="89"/>
      <c r="U43" s="89"/>
      <c r="V43" s="89"/>
      <c r="W43" s="89"/>
      <c r="X43" s="89"/>
      <c r="Y43" s="89"/>
      <c r="Z43" s="89"/>
      <c r="AA43" s="89"/>
      <c r="AB43" s="89"/>
    </row>
    <row r="44" spans="1:28" ht="19.5" customHeight="1">
      <c r="A44" s="80"/>
      <c r="B44" s="4" t="s">
        <v>28</v>
      </c>
      <c r="C44" s="35"/>
      <c r="D44" s="32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0"/>
      <c r="P44" s="4" t="s">
        <v>28</v>
      </c>
      <c r="Q44" s="35"/>
      <c r="R44" s="32"/>
      <c r="S44" s="89">
        <f t="shared" si="2"/>
        <v>0</v>
      </c>
      <c r="T44" s="89"/>
      <c r="U44" s="89"/>
      <c r="V44" s="89"/>
      <c r="W44" s="89"/>
      <c r="X44" s="89"/>
      <c r="Y44" s="89"/>
      <c r="Z44" s="89"/>
      <c r="AA44" s="89"/>
      <c r="AB44" s="89"/>
    </row>
    <row r="45" spans="1:28" ht="19.5" customHeight="1">
      <c r="A45" s="1049" t="s">
        <v>29</v>
      </c>
      <c r="B45" s="1049"/>
      <c r="C45" s="35"/>
      <c r="D45" s="32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1049" t="s">
        <v>29</v>
      </c>
      <c r="P45" s="1049"/>
      <c r="Q45" s="35"/>
      <c r="R45" s="32"/>
      <c r="S45" s="89">
        <f t="shared" si="2"/>
        <v>0</v>
      </c>
      <c r="T45" s="89"/>
      <c r="U45" s="89"/>
      <c r="V45" s="89"/>
      <c r="W45" s="89"/>
      <c r="X45" s="89"/>
      <c r="Y45" s="89"/>
      <c r="Z45" s="89"/>
      <c r="AA45" s="89"/>
      <c r="AB45" s="89"/>
    </row>
    <row r="46" spans="1:28" ht="19.5" customHeight="1">
      <c r="A46" s="1045" t="s">
        <v>152</v>
      </c>
      <c r="B46" s="1045"/>
      <c r="C46" s="1045"/>
      <c r="D46" s="83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1045" t="s">
        <v>152</v>
      </c>
      <c r="P46" s="1045"/>
      <c r="Q46" s="1045"/>
      <c r="R46" s="83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ht="19.5" customHeight="1">
      <c r="A47" s="1049" t="s">
        <v>30</v>
      </c>
      <c r="B47" s="1049" t="s">
        <v>30</v>
      </c>
      <c r="C47" s="3"/>
      <c r="D47" s="83"/>
      <c r="E47" s="88"/>
      <c r="F47" s="88"/>
      <c r="G47" s="90"/>
      <c r="H47" s="88"/>
      <c r="I47" s="88"/>
      <c r="J47" s="88"/>
      <c r="K47" s="88"/>
      <c r="L47" s="88"/>
      <c r="M47" s="88"/>
      <c r="N47" s="88"/>
      <c r="O47" s="1049" t="s">
        <v>30</v>
      </c>
      <c r="P47" s="1049" t="s">
        <v>30</v>
      </c>
      <c r="Q47" s="3"/>
      <c r="R47" s="83"/>
      <c r="S47" s="91">
        <f>SUM(T47:Y47)</f>
        <v>0</v>
      </c>
      <c r="T47" s="89"/>
      <c r="U47" s="89"/>
      <c r="V47" s="89"/>
      <c r="W47" s="89"/>
      <c r="X47" s="89"/>
      <c r="Y47" s="89"/>
      <c r="Z47" s="89"/>
      <c r="AA47" s="89"/>
      <c r="AB47" s="89"/>
    </row>
    <row r="48" spans="1:28" ht="19.5" customHeight="1">
      <c r="A48" s="4"/>
      <c r="B48" s="4" t="s">
        <v>31</v>
      </c>
      <c r="C48" s="4"/>
      <c r="D48" s="83"/>
      <c r="E48" s="88"/>
      <c r="F48" s="88"/>
      <c r="G48" s="90"/>
      <c r="H48" s="88"/>
      <c r="I48" s="88"/>
      <c r="J48" s="88"/>
      <c r="K48" s="88"/>
      <c r="L48" s="88"/>
      <c r="M48" s="88"/>
      <c r="N48" s="88"/>
      <c r="O48" s="4"/>
      <c r="P48" s="4" t="s">
        <v>31</v>
      </c>
      <c r="Q48" s="4"/>
      <c r="R48" s="83"/>
      <c r="S48" s="91">
        <f>SUM(T48:Y48)</f>
        <v>0</v>
      </c>
      <c r="T48" s="89"/>
      <c r="U48" s="89"/>
      <c r="V48" s="89"/>
      <c r="W48" s="89"/>
      <c r="X48" s="89"/>
      <c r="Y48" s="89"/>
      <c r="Z48" s="89"/>
      <c r="AA48" s="89"/>
      <c r="AB48" s="89"/>
    </row>
    <row r="49" spans="1:28" ht="19.5" customHeight="1">
      <c r="A49" s="4"/>
      <c r="B49" s="4" t="s">
        <v>32</v>
      </c>
      <c r="C49" s="4"/>
      <c r="D49" s="83"/>
      <c r="E49" s="88"/>
      <c r="F49" s="88"/>
      <c r="G49" s="90"/>
      <c r="H49" s="88"/>
      <c r="I49" s="88"/>
      <c r="J49" s="88"/>
      <c r="K49" s="88"/>
      <c r="L49" s="88"/>
      <c r="M49" s="88"/>
      <c r="N49" s="88"/>
      <c r="O49" s="4"/>
      <c r="P49" s="4" t="s">
        <v>32</v>
      </c>
      <c r="Q49" s="4"/>
      <c r="R49" s="83"/>
      <c r="S49" s="91">
        <f>SUM(T49:Y49)</f>
        <v>0</v>
      </c>
      <c r="T49" s="89"/>
      <c r="U49" s="89"/>
      <c r="V49" s="89"/>
      <c r="W49" s="89"/>
      <c r="X49" s="89"/>
      <c r="Y49" s="89"/>
      <c r="Z49" s="89"/>
      <c r="AA49" s="89"/>
      <c r="AB49" s="89"/>
    </row>
    <row r="50" spans="1:28" ht="19.5" customHeight="1">
      <c r="A50" s="4"/>
      <c r="B50" s="4" t="s">
        <v>33</v>
      </c>
      <c r="C50" s="4"/>
      <c r="D50" s="83"/>
      <c r="E50" s="88"/>
      <c r="F50" s="88"/>
      <c r="G50" s="90"/>
      <c r="H50" s="88"/>
      <c r="I50" s="88"/>
      <c r="J50" s="88"/>
      <c r="K50" s="88"/>
      <c r="L50" s="88"/>
      <c r="M50" s="88"/>
      <c r="N50" s="88"/>
      <c r="O50" s="4"/>
      <c r="P50" s="4" t="s">
        <v>33</v>
      </c>
      <c r="Q50" s="4"/>
      <c r="R50" s="83"/>
      <c r="S50" s="91">
        <f>SUM(T50:Y50)</f>
        <v>0</v>
      </c>
      <c r="T50" s="89"/>
      <c r="U50" s="89"/>
      <c r="V50" s="89"/>
      <c r="W50" s="89"/>
      <c r="X50" s="89"/>
      <c r="Y50" s="89"/>
      <c r="Z50" s="89"/>
      <c r="AA50" s="89"/>
      <c r="AB50" s="89"/>
    </row>
    <row r="51" spans="1:28" ht="19.5" customHeight="1" thickBot="1">
      <c r="A51" s="1050" t="s">
        <v>34</v>
      </c>
      <c r="B51" s="1050"/>
      <c r="C51" s="12"/>
      <c r="D51" s="85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50" t="s">
        <v>34</v>
      </c>
      <c r="P51" s="1050"/>
      <c r="Q51" s="12"/>
      <c r="R51" s="85"/>
      <c r="S51" s="93">
        <f>SUM(T51:Y51)</f>
        <v>0</v>
      </c>
      <c r="T51" s="94"/>
      <c r="U51" s="94"/>
      <c r="V51" s="94"/>
      <c r="W51" s="94"/>
      <c r="X51" s="94"/>
      <c r="Y51" s="94"/>
      <c r="Z51" s="94"/>
      <c r="AA51" s="94"/>
      <c r="AB51" s="94"/>
    </row>
    <row r="52" spans="1:28" s="1" customFormat="1">
      <c r="B52" s="14"/>
      <c r="C52" s="14"/>
      <c r="D52" s="15"/>
      <c r="I52" s="81"/>
    </row>
    <row r="53" spans="1:28" ht="26.1" customHeight="1"/>
    <row r="54" spans="1:28" ht="26.1" customHeight="1"/>
    <row r="55" spans="1:28" ht="26.1" customHeight="1"/>
    <row r="56" spans="1:28" ht="26.1" customHeight="1"/>
    <row r="57" spans="1:28" ht="26.1" customHeight="1"/>
    <row r="58" spans="1:28" ht="26.1" customHeight="1"/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</sheetData>
  <mergeCells count="78">
    <mergeCell ref="N5:N6"/>
    <mergeCell ref="O16:Q16"/>
    <mergeCell ref="O18:Q18"/>
    <mergeCell ref="O20:Q20"/>
    <mergeCell ref="O22:Q22"/>
    <mergeCell ref="O3:Q6"/>
    <mergeCell ref="X1:AB1"/>
    <mergeCell ref="O15:Q15"/>
    <mergeCell ref="A1:H1"/>
    <mergeCell ref="I1:N1"/>
    <mergeCell ref="O1:W1"/>
    <mergeCell ref="AB4:AB6"/>
    <mergeCell ref="X5:X6"/>
    <mergeCell ref="T5:T6"/>
    <mergeCell ref="A3:C6"/>
    <mergeCell ref="U5:U6"/>
    <mergeCell ref="V5:V6"/>
    <mergeCell ref="F3:N3"/>
    <mergeCell ref="E3:E6"/>
    <mergeCell ref="F4:F6"/>
    <mergeCell ref="G4:N4"/>
    <mergeCell ref="O7:Q7"/>
    <mergeCell ref="AA4:AA6"/>
    <mergeCell ref="Z4:Z6"/>
    <mergeCell ref="O8:Q8"/>
    <mergeCell ref="AQ14:AS14"/>
    <mergeCell ref="O14:Q14"/>
    <mergeCell ref="O9:Q9"/>
    <mergeCell ref="O13:Q13"/>
    <mergeCell ref="O12:Q12"/>
    <mergeCell ref="AD14:AF14"/>
    <mergeCell ref="O10:Q10"/>
    <mergeCell ref="S3:Y3"/>
    <mergeCell ref="Y5:Y6"/>
    <mergeCell ref="S4:Y4"/>
    <mergeCell ref="O51:P51"/>
    <mergeCell ref="O11:Q11"/>
    <mergeCell ref="O31:Q31"/>
    <mergeCell ref="O25:Q25"/>
    <mergeCell ref="O46:Q46"/>
    <mergeCell ref="O45:P45"/>
    <mergeCell ref="O19:Q19"/>
    <mergeCell ref="O21:Q21"/>
    <mergeCell ref="O47:P47"/>
    <mergeCell ref="W5:W6"/>
    <mergeCell ref="S5:S6"/>
    <mergeCell ref="O32:P32"/>
    <mergeCell ref="O17:Q17"/>
    <mergeCell ref="A51:B51"/>
    <mergeCell ref="A10:C10"/>
    <mergeCell ref="A11:C11"/>
    <mergeCell ref="A12:C12"/>
    <mergeCell ref="A14:C14"/>
    <mergeCell ref="A18:C18"/>
    <mergeCell ref="A46:C46"/>
    <mergeCell ref="A45:B45"/>
    <mergeCell ref="A20:C20"/>
    <mergeCell ref="A15:C15"/>
    <mergeCell ref="A17:C17"/>
    <mergeCell ref="A16:C16"/>
    <mergeCell ref="A19:C19"/>
    <mergeCell ref="A13:C13"/>
    <mergeCell ref="A31:C31"/>
    <mergeCell ref="A22:C22"/>
    <mergeCell ref="A21:C21"/>
    <mergeCell ref="A32:B32"/>
    <mergeCell ref="M5:M6"/>
    <mergeCell ref="I5:I6"/>
    <mergeCell ref="A47:B47"/>
    <mergeCell ref="A9:C9"/>
    <mergeCell ref="A8:C8"/>
    <mergeCell ref="A7:C7"/>
    <mergeCell ref="A25:C25"/>
    <mergeCell ref="J5:J6"/>
    <mergeCell ref="G5:G6"/>
    <mergeCell ref="H5:H6"/>
    <mergeCell ref="L5:L6"/>
    <mergeCell ref="K5:K6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indexed="13"/>
  </sheetPr>
  <dimension ref="A1:BD83"/>
  <sheetViews>
    <sheetView view="pageBreakPreview" topLeftCell="P1" zoomScaleNormal="50" zoomScaleSheetLayoutView="75" workbookViewId="0">
      <selection activeCell="A16" sqref="A16:C20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8" width="15.85546875" style="48" customWidth="1"/>
    <col min="9" max="9" width="15.28515625" style="48" customWidth="1"/>
    <col min="10" max="10" width="15.28515625" style="49" customWidth="1"/>
    <col min="11" max="13" width="15.28515625" style="48" customWidth="1"/>
    <col min="14" max="14" width="15.28515625" style="49" customWidth="1"/>
    <col min="15" max="15" width="2.28515625" style="37" customWidth="1"/>
    <col min="16" max="16" width="17.28515625" style="37" customWidth="1"/>
    <col min="17" max="17" width="2.28515625" style="37" customWidth="1"/>
    <col min="18" max="18" width="1.7109375" style="38" customWidth="1"/>
    <col min="19" max="19" width="14.140625" style="48" customWidth="1"/>
    <col min="20" max="22" width="13.85546875" style="48" customWidth="1"/>
    <col min="23" max="23" width="13.28515625" style="48" customWidth="1"/>
    <col min="24" max="24" width="20.85546875" style="48" customWidth="1"/>
    <col min="25" max="25" width="19.28515625" style="48" customWidth="1"/>
    <col min="26" max="28" width="18.28515625" style="48" customWidth="1"/>
    <col min="29" max="29" width="11.42578125" style="48" customWidth="1"/>
    <col min="30" max="33" width="9.140625" style="48"/>
    <col min="34" max="36" width="13.5703125" style="48" bestFit="1" customWidth="1"/>
    <col min="37" max="37" width="12.28515625" style="48" bestFit="1" customWidth="1"/>
    <col min="38" max="41" width="11" style="48" bestFit="1" customWidth="1"/>
    <col min="42" max="42" width="12.28515625" style="48" bestFit="1" customWidth="1"/>
    <col min="43" max="46" width="9.140625" style="48"/>
    <col min="47" max="47" width="12.28515625" style="48" bestFit="1" customWidth="1"/>
    <col min="48" max="51" width="11" style="48" bestFit="1" customWidth="1"/>
    <col min="52" max="53" width="12.28515625" style="48" bestFit="1" customWidth="1"/>
    <col min="54" max="54" width="11" style="48" bestFit="1" customWidth="1"/>
    <col min="55" max="55" width="12.28515625" style="48" bestFit="1" customWidth="1"/>
    <col min="56" max="16384" width="9.140625" style="48"/>
  </cols>
  <sheetData>
    <row r="1" spans="1:55" s="24" customFormat="1" ht="35.1" customHeight="1">
      <c r="A1" s="1258" t="s">
        <v>361</v>
      </c>
      <c r="B1" s="1258"/>
      <c r="C1" s="1258"/>
      <c r="D1" s="1258"/>
      <c r="E1" s="1258"/>
      <c r="F1" s="1258"/>
      <c r="G1" s="1258"/>
      <c r="H1" s="1258"/>
      <c r="I1" s="1255" t="s">
        <v>366</v>
      </c>
      <c r="J1" s="1255"/>
      <c r="K1" s="1255"/>
      <c r="L1" s="1255"/>
      <c r="M1" s="1255"/>
      <c r="N1" s="1255"/>
      <c r="O1" s="1258" t="s">
        <v>16</v>
      </c>
      <c r="P1" s="1258"/>
      <c r="Q1" s="1258"/>
      <c r="R1" s="1258"/>
      <c r="S1" s="1258"/>
      <c r="T1" s="1258"/>
      <c r="U1" s="1258"/>
      <c r="V1" s="1258"/>
      <c r="W1" s="1258"/>
      <c r="X1" s="1255" t="s">
        <v>367</v>
      </c>
      <c r="Y1" s="1255"/>
      <c r="Z1" s="1255"/>
      <c r="AA1" s="1255"/>
      <c r="AB1" s="1255"/>
    </row>
    <row r="2" spans="1:55" ht="12.95" customHeight="1" thickBot="1">
      <c r="A2" s="48"/>
      <c r="B2" s="26"/>
      <c r="C2" s="26"/>
      <c r="D2" s="27"/>
      <c r="E2" s="51"/>
      <c r="F2" s="51"/>
      <c r="G2" s="51"/>
      <c r="H2" s="51"/>
      <c r="I2" s="51"/>
      <c r="K2" s="51"/>
      <c r="L2" s="51"/>
      <c r="M2" s="51"/>
      <c r="N2" s="28" t="s">
        <v>60</v>
      </c>
      <c r="O2" s="48"/>
      <c r="P2" s="26"/>
      <c r="Q2" s="26"/>
      <c r="R2" s="27"/>
      <c r="S2" s="51"/>
      <c r="T2" s="51"/>
      <c r="U2" s="28"/>
      <c r="V2" s="51"/>
      <c r="W2" s="51"/>
      <c r="X2" s="51"/>
      <c r="Y2" s="51"/>
      <c r="Z2" s="51"/>
      <c r="AA2" s="51"/>
      <c r="AB2" s="28" t="s">
        <v>60</v>
      </c>
    </row>
    <row r="3" spans="1:55" ht="15" customHeight="1">
      <c r="A3" s="1127" t="s">
        <v>55</v>
      </c>
      <c r="B3" s="1127"/>
      <c r="C3" s="1127"/>
      <c r="D3" s="29"/>
      <c r="E3" s="1148" t="s">
        <v>68</v>
      </c>
      <c r="F3" s="1221" t="s">
        <v>342</v>
      </c>
      <c r="G3" s="1222"/>
      <c r="H3" s="1222"/>
      <c r="I3" s="1222"/>
      <c r="J3" s="1222"/>
      <c r="K3" s="1222"/>
      <c r="L3" s="1222"/>
      <c r="M3" s="1222"/>
      <c r="N3" s="1222"/>
      <c r="O3" s="1127" t="s">
        <v>55</v>
      </c>
      <c r="P3" s="1127"/>
      <c r="Q3" s="1127"/>
      <c r="R3" s="29"/>
      <c r="S3" s="1210" t="s">
        <v>343</v>
      </c>
      <c r="T3" s="1290"/>
      <c r="U3" s="1290"/>
      <c r="V3" s="1290"/>
      <c r="W3" s="1290"/>
      <c r="X3" s="1290"/>
      <c r="Y3" s="1291"/>
      <c r="Z3" s="19" t="s">
        <v>344</v>
      </c>
      <c r="AA3" s="19"/>
      <c r="AB3" s="20"/>
    </row>
    <row r="4" spans="1:55" ht="15" customHeight="1">
      <c r="A4" s="1128"/>
      <c r="B4" s="1128"/>
      <c r="C4" s="1128"/>
      <c r="D4" s="30"/>
      <c r="E4" s="1156"/>
      <c r="F4" s="1194" t="s">
        <v>184</v>
      </c>
      <c r="G4" s="1294" t="s">
        <v>345</v>
      </c>
      <c r="H4" s="1295"/>
      <c r="I4" s="1295"/>
      <c r="J4" s="1295"/>
      <c r="K4" s="1295"/>
      <c r="L4" s="1295"/>
      <c r="M4" s="1295"/>
      <c r="N4" s="1296"/>
      <c r="O4" s="1128"/>
      <c r="P4" s="1128"/>
      <c r="Q4" s="1128"/>
      <c r="R4" s="30"/>
      <c r="S4" s="1213" t="s">
        <v>346</v>
      </c>
      <c r="T4" s="1292"/>
      <c r="U4" s="1292"/>
      <c r="V4" s="1292"/>
      <c r="W4" s="1292"/>
      <c r="X4" s="1292"/>
      <c r="Y4" s="1293"/>
      <c r="Z4" s="1194" t="s">
        <v>184</v>
      </c>
      <c r="AA4" s="1194" t="s">
        <v>347</v>
      </c>
      <c r="AB4" s="1197" t="s">
        <v>348</v>
      </c>
    </row>
    <row r="5" spans="1:55" ht="15" customHeight="1">
      <c r="A5" s="1128"/>
      <c r="B5" s="1128"/>
      <c r="C5" s="1128"/>
      <c r="D5" s="30"/>
      <c r="E5" s="1156"/>
      <c r="F5" s="1156"/>
      <c r="G5" s="1194" t="s">
        <v>61</v>
      </c>
      <c r="H5" s="1194" t="s">
        <v>349</v>
      </c>
      <c r="I5" s="1198" t="s">
        <v>350</v>
      </c>
      <c r="J5" s="1194" t="s">
        <v>351</v>
      </c>
      <c r="K5" s="1194" t="s">
        <v>166</v>
      </c>
      <c r="L5" s="1194" t="s">
        <v>352</v>
      </c>
      <c r="M5" s="1194" t="s">
        <v>353</v>
      </c>
      <c r="N5" s="1194" t="s">
        <v>354</v>
      </c>
      <c r="O5" s="1128"/>
      <c r="P5" s="1128"/>
      <c r="Q5" s="1128"/>
      <c r="R5" s="30"/>
      <c r="S5" s="1194" t="s">
        <v>61</v>
      </c>
      <c r="T5" s="1194" t="s">
        <v>156</v>
      </c>
      <c r="U5" s="1194" t="s">
        <v>355</v>
      </c>
      <c r="V5" s="1194" t="s">
        <v>356</v>
      </c>
      <c r="W5" s="1194" t="s">
        <v>357</v>
      </c>
      <c r="X5" s="1198" t="s">
        <v>358</v>
      </c>
      <c r="Y5" s="1194" t="s">
        <v>359</v>
      </c>
      <c r="Z5" s="1286"/>
      <c r="AA5" s="1286"/>
      <c r="AB5" s="1288"/>
    </row>
    <row r="6" spans="1:55" ht="48.75" customHeight="1">
      <c r="A6" s="1129"/>
      <c r="B6" s="1129"/>
      <c r="C6" s="1129"/>
      <c r="D6" s="31"/>
      <c r="E6" s="1157"/>
      <c r="F6" s="1157"/>
      <c r="G6" s="1157"/>
      <c r="H6" s="1157"/>
      <c r="I6" s="1107"/>
      <c r="J6" s="1157"/>
      <c r="K6" s="1157"/>
      <c r="L6" s="1157"/>
      <c r="M6" s="1157"/>
      <c r="N6" s="1157"/>
      <c r="O6" s="1129"/>
      <c r="P6" s="1129"/>
      <c r="Q6" s="1129"/>
      <c r="R6" s="31"/>
      <c r="S6" s="1157"/>
      <c r="T6" s="1157"/>
      <c r="U6" s="1157"/>
      <c r="V6" s="1157"/>
      <c r="W6" s="1157"/>
      <c r="X6" s="1107"/>
      <c r="Y6" s="1157"/>
      <c r="Z6" s="1287"/>
      <c r="AA6" s="1287"/>
      <c r="AB6" s="1289"/>
    </row>
    <row r="7" spans="1:55" s="40" customFormat="1" ht="24.6" hidden="1" customHeight="1">
      <c r="A7" s="1250" t="s">
        <v>192</v>
      </c>
      <c r="B7" s="1250"/>
      <c r="C7" s="1250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50" t="s">
        <v>192</v>
      </c>
      <c r="P7" s="1250"/>
      <c r="Q7" s="1250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47" t="s">
        <v>360</v>
      </c>
      <c r="B8" s="1247"/>
      <c r="C8" s="1247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47" t="s">
        <v>193</v>
      </c>
      <c r="P8" s="1247"/>
      <c r="Q8" s="1247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47" t="s">
        <v>319</v>
      </c>
      <c r="B9" s="1247"/>
      <c r="C9" s="1247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47" t="s">
        <v>319</v>
      </c>
      <c r="P9" s="1247"/>
      <c r="Q9" s="1247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47" t="s">
        <v>320</v>
      </c>
      <c r="B10" s="1247"/>
      <c r="C10" s="1247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47" t="s">
        <v>320</v>
      </c>
      <c r="P10" s="1247"/>
      <c r="Q10" s="1247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47" t="s">
        <v>321</v>
      </c>
      <c r="B11" s="1247"/>
      <c r="C11" s="1247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47" t="s">
        <v>321</v>
      </c>
      <c r="P11" s="1247"/>
      <c r="Q11" s="1247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228" t="s">
        <v>313</v>
      </c>
      <c r="B12" s="1228"/>
      <c r="C12" s="1228"/>
      <c r="D12" s="22"/>
      <c r="E12" s="50">
        <v>38156267.566526264</v>
      </c>
      <c r="F12" s="50">
        <v>36992274.407296374</v>
      </c>
      <c r="G12" s="50">
        <f t="shared" ref="G12:G20" si="0"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28" t="s">
        <v>313</v>
      </c>
      <c r="P12" s="1228"/>
      <c r="Q12" s="1228"/>
      <c r="R12" s="22"/>
      <c r="S12" s="50">
        <f t="shared" ref="S12:S20" si="1"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47" t="s">
        <v>203</v>
      </c>
      <c r="B13" s="1247"/>
      <c r="C13" s="1247"/>
      <c r="D13" s="32"/>
      <c r="E13" s="50">
        <v>41772861.846913978</v>
      </c>
      <c r="F13" s="50">
        <v>40426985.007039823</v>
      </c>
      <c r="G13" s="50">
        <f t="shared" si="0"/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47" t="s">
        <v>203</v>
      </c>
      <c r="P13" s="1247"/>
      <c r="Q13" s="1247"/>
      <c r="R13" s="32"/>
      <c r="S13" s="50">
        <f t="shared" si="1"/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3.7" hidden="1" customHeight="1">
      <c r="A14" s="1228" t="s">
        <v>314</v>
      </c>
      <c r="B14" s="1228"/>
      <c r="C14" s="1228"/>
      <c r="D14" s="32"/>
      <c r="E14" s="50">
        <f>AH14/12.737</f>
        <v>42144515.372293949</v>
      </c>
      <c r="F14" s="50">
        <f>AI14/12.737</f>
        <v>40962131.687900163</v>
      </c>
      <c r="G14" s="50">
        <f t="shared" si="0"/>
        <v>37380526.309127763</v>
      </c>
      <c r="H14" s="50">
        <f t="shared" ref="H14:N14" si="2">AJ14/12.737</f>
        <v>24484406.996289901</v>
      </c>
      <c r="I14" s="50">
        <f t="shared" si="2"/>
        <v>6067686.8272438096</v>
      </c>
      <c r="J14" s="50">
        <f t="shared" si="2"/>
        <v>342940.72577496857</v>
      </c>
      <c r="K14" s="50">
        <f t="shared" si="2"/>
        <v>350158.01139242103</v>
      </c>
      <c r="L14" s="50">
        <f t="shared" si="2"/>
        <v>84428.698700957393</v>
      </c>
      <c r="M14" s="50">
        <f t="shared" si="2"/>
        <v>348477.99309986003</v>
      </c>
      <c r="N14" s="50">
        <f t="shared" si="2"/>
        <v>5702427.0566258458</v>
      </c>
      <c r="O14" s="1228" t="s">
        <v>314</v>
      </c>
      <c r="P14" s="1228"/>
      <c r="Q14" s="1228"/>
      <c r="R14" s="32"/>
      <c r="S14" s="50">
        <f t="shared" si="1"/>
        <v>3581605.3787723361</v>
      </c>
      <c r="T14" s="50">
        <f t="shared" ref="T14:AB14" si="3">AU14/12.737</f>
        <v>1861637.6520249746</v>
      </c>
      <c r="U14" s="50">
        <f t="shared" si="3"/>
        <v>107514.83306439634</v>
      </c>
      <c r="V14" s="50">
        <f t="shared" si="3"/>
        <v>106302.799081467</v>
      </c>
      <c r="W14" s="50">
        <f t="shared" si="3"/>
        <v>163918.60742565122</v>
      </c>
      <c r="X14" s="50">
        <f t="shared" si="3"/>
        <v>97849.1085441459</v>
      </c>
      <c r="Y14" s="50">
        <f t="shared" si="3"/>
        <v>1244382.3786317015</v>
      </c>
      <c r="Z14" s="50">
        <f t="shared" si="3"/>
        <v>1182383.6843938048</v>
      </c>
      <c r="AA14" s="50">
        <f t="shared" si="3"/>
        <v>325730.3815733692</v>
      </c>
      <c r="AB14" s="50">
        <f t="shared" si="3"/>
        <v>856653.30282043549</v>
      </c>
      <c r="AD14" s="1112" t="s">
        <v>268</v>
      </c>
      <c r="AE14" s="1112"/>
      <c r="AF14" s="1112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12" t="s">
        <v>268</v>
      </c>
      <c r="AR14" s="1112"/>
      <c r="AS14" s="1112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3.7" hidden="1" customHeight="1">
      <c r="A15" s="1247" t="s">
        <v>315</v>
      </c>
      <c r="B15" s="1247"/>
      <c r="C15" s="1247"/>
      <c r="D15" s="32"/>
      <c r="E15" s="50">
        <v>41212179.990529262</v>
      </c>
      <c r="F15" s="50">
        <v>40310550.64431195</v>
      </c>
      <c r="G15" s="50">
        <f t="shared" si="0"/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47" t="s">
        <v>315</v>
      </c>
      <c r="P15" s="1247"/>
      <c r="Q15" s="1247"/>
      <c r="R15" s="32"/>
      <c r="S15" s="50">
        <f t="shared" si="1"/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3.7" hidden="1" customHeight="1">
      <c r="A16" s="1247" t="s">
        <v>316</v>
      </c>
      <c r="B16" s="1247"/>
      <c r="C16" s="1247"/>
      <c r="D16" s="32"/>
      <c r="E16" s="60">
        <v>41831884.227947295</v>
      </c>
      <c r="F16" s="59">
        <v>40639292.013985299</v>
      </c>
      <c r="G16" s="50">
        <v>37144025.03356915</v>
      </c>
      <c r="H16" s="59">
        <v>25220554.404049248</v>
      </c>
      <c r="I16" s="59">
        <v>4528842.5505770566</v>
      </c>
      <c r="J16" s="59">
        <v>528069.32979502797</v>
      </c>
      <c r="K16" s="59">
        <v>306626.31201307115</v>
      </c>
      <c r="L16" s="59">
        <v>72384.646764055607</v>
      </c>
      <c r="M16" s="59">
        <v>264556.71945534582</v>
      </c>
      <c r="N16" s="59">
        <v>6222991.070915347</v>
      </c>
      <c r="O16" s="1247" t="s">
        <v>316</v>
      </c>
      <c r="P16" s="1247"/>
      <c r="Q16" s="1247"/>
      <c r="R16" s="32"/>
      <c r="S16" s="50">
        <v>3495266.9804162392</v>
      </c>
      <c r="T16" s="50">
        <v>1677890.5310544758</v>
      </c>
      <c r="U16" s="59">
        <v>129480.98877031762</v>
      </c>
      <c r="V16" s="59">
        <v>87704.423459701793</v>
      </c>
      <c r="W16" s="59">
        <v>152052.8716760223</v>
      </c>
      <c r="X16" s="59">
        <v>120250.72469266465</v>
      </c>
      <c r="Y16" s="59">
        <v>1327887.4407630572</v>
      </c>
      <c r="Z16" s="59">
        <v>1192592.2139619431</v>
      </c>
      <c r="AA16" s="59">
        <v>432079.00909810874</v>
      </c>
      <c r="AB16" s="59">
        <v>760513.20486383454</v>
      </c>
    </row>
    <row r="17" spans="1:56" s="40" customFormat="1" ht="13.7" customHeight="1">
      <c r="A17" s="1247" t="s">
        <v>202</v>
      </c>
      <c r="B17" s="1247"/>
      <c r="C17" s="1247"/>
      <c r="D17" s="32"/>
      <c r="E17" s="60">
        <v>36376242.909838632</v>
      </c>
      <c r="F17" s="59">
        <v>35773239.451012492</v>
      </c>
      <c r="G17" s="50">
        <v>32405128.740367115</v>
      </c>
      <c r="H17" s="59">
        <v>21903726.373412509</v>
      </c>
      <c r="I17" s="59">
        <v>4592732.9363400592</v>
      </c>
      <c r="J17" s="59">
        <v>504252.56089278572</v>
      </c>
      <c r="K17" s="59">
        <v>391515.31883233914</v>
      </c>
      <c r="L17" s="59">
        <v>80222.394129865468</v>
      </c>
      <c r="M17" s="59">
        <v>238160.53161438598</v>
      </c>
      <c r="N17" s="59">
        <v>4694518.6251451718</v>
      </c>
      <c r="O17" s="1247" t="s">
        <v>202</v>
      </c>
      <c r="P17" s="1247"/>
      <c r="Q17" s="1247"/>
      <c r="R17" s="32"/>
      <c r="S17" s="50">
        <v>3368110.7106453422</v>
      </c>
      <c r="T17" s="59">
        <v>1651852.8242656188</v>
      </c>
      <c r="U17" s="59">
        <v>122243.58837775457</v>
      </c>
      <c r="V17" s="59">
        <v>73718.152909615339</v>
      </c>
      <c r="W17" s="59">
        <v>150867.21065604856</v>
      </c>
      <c r="X17" s="59">
        <v>90016.913380785554</v>
      </c>
      <c r="Y17" s="59">
        <v>1279412.0210555189</v>
      </c>
      <c r="Z17" s="59">
        <v>603003.45882616553</v>
      </c>
      <c r="AA17" s="59">
        <v>223775.2757519914</v>
      </c>
      <c r="AB17" s="59">
        <v>379228.18307417422</v>
      </c>
    </row>
    <row r="18" spans="1:56" s="40" customFormat="1" ht="13.7" customHeight="1">
      <c r="A18" s="1247" t="s">
        <v>337</v>
      </c>
      <c r="B18" s="1247"/>
      <c r="C18" s="1247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47" t="s">
        <v>337</v>
      </c>
      <c r="P18" s="1247"/>
      <c r="Q18" s="1247"/>
      <c r="R18" s="32"/>
      <c r="S18" s="50">
        <f t="shared" si="1"/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56" s="40" customFormat="1" ht="13.7" customHeight="1">
      <c r="A19" s="1247" t="s">
        <v>480</v>
      </c>
      <c r="B19" s="1247"/>
      <c r="C19" s="1247"/>
      <c r="D19" s="32"/>
      <c r="E19" s="59"/>
      <c r="F19" s="59"/>
      <c r="G19" s="50"/>
      <c r="H19" s="59"/>
      <c r="I19" s="59"/>
      <c r="J19" s="59"/>
      <c r="K19" s="59"/>
      <c r="L19" s="59"/>
      <c r="M19" s="59"/>
      <c r="N19" s="59"/>
      <c r="O19" s="1247" t="s">
        <v>480</v>
      </c>
      <c r="P19" s="1247"/>
      <c r="Q19" s="1247"/>
      <c r="R19" s="32"/>
      <c r="S19" s="50"/>
      <c r="T19" s="59"/>
      <c r="U19" s="59"/>
      <c r="V19" s="59"/>
      <c r="W19" s="59"/>
      <c r="X19" s="59"/>
      <c r="Y19" s="59"/>
      <c r="Z19" s="59"/>
      <c r="AA19" s="59"/>
      <c r="AB19" s="59"/>
    </row>
    <row r="20" spans="1:56" s="40" customFormat="1" ht="13.7" customHeight="1">
      <c r="A20" s="1247" t="s">
        <v>404</v>
      </c>
      <c r="B20" s="1247"/>
      <c r="C20" s="1247"/>
      <c r="D20" s="32"/>
      <c r="E20" s="59">
        <v>36731732.632571705</v>
      </c>
      <c r="F20" s="59">
        <v>36133653.330477342</v>
      </c>
      <c r="G20" s="50">
        <f t="shared" si="0"/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47" t="s">
        <v>404</v>
      </c>
      <c r="P20" s="1247"/>
      <c r="Q20" s="1247"/>
      <c r="R20" s="32"/>
      <c r="S20" s="50">
        <f t="shared" si="1"/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56" s="40" customFormat="1" ht="13.7" customHeight="1">
      <c r="A21" s="1247" t="s">
        <v>481</v>
      </c>
      <c r="B21" s="1247"/>
      <c r="C21" s="1247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47" t="s">
        <v>481</v>
      </c>
      <c r="P21" s="1247"/>
      <c r="Q21" s="1247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56" s="41" customFormat="1" ht="13.7" customHeight="1">
      <c r="A22" s="1045" t="s">
        <v>277</v>
      </c>
      <c r="B22" s="1045"/>
      <c r="C22" s="1045"/>
      <c r="D22" s="2"/>
      <c r="E22" s="60"/>
      <c r="F22" s="59"/>
      <c r="G22" s="59"/>
      <c r="H22" s="59"/>
      <c r="I22" s="59"/>
      <c r="J22" s="33"/>
      <c r="O22" s="1045" t="s">
        <v>277</v>
      </c>
      <c r="P22" s="1045"/>
      <c r="Q22" s="1045"/>
      <c r="R22" s="52"/>
    </row>
    <row r="23" spans="1:56" s="43" customFormat="1" ht="13.7" customHeight="1">
      <c r="A23" s="4"/>
      <c r="B23" s="42" t="s">
        <v>278</v>
      </c>
      <c r="C23" s="4"/>
      <c r="D23" s="46"/>
      <c r="E23" s="64"/>
      <c r="F23" s="65"/>
      <c r="G23" s="66"/>
      <c r="H23" s="66"/>
      <c r="I23" s="66"/>
      <c r="J23" s="56"/>
      <c r="K23" s="66"/>
      <c r="L23" s="66"/>
      <c r="M23" s="66"/>
      <c r="N23" s="66"/>
      <c r="O23" s="4"/>
      <c r="P23" s="42" t="s">
        <v>278</v>
      </c>
      <c r="Q23" s="4"/>
      <c r="R23" s="53"/>
      <c r="S23" s="67">
        <f t="shared" ref="S23:S28" si="4">SUM(T23:Y23)</f>
        <v>0</v>
      </c>
      <c r="T23" s="61"/>
      <c r="U23" s="61"/>
      <c r="V23" s="61"/>
      <c r="W23" s="61"/>
      <c r="X23" s="61"/>
      <c r="Y23" s="61"/>
      <c r="Z23" s="61"/>
      <c r="AA23" s="61"/>
      <c r="AB23" s="61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1:56" s="43" customFormat="1" ht="13.7" customHeight="1">
      <c r="A24" s="4"/>
      <c r="B24" s="42" t="s">
        <v>279</v>
      </c>
      <c r="C24" s="4"/>
      <c r="D24" s="46"/>
      <c r="E24" s="64"/>
      <c r="F24" s="65"/>
      <c r="G24" s="66"/>
      <c r="H24" s="65"/>
      <c r="I24" s="66"/>
      <c r="J24" s="56"/>
      <c r="K24" s="66"/>
      <c r="L24" s="66"/>
      <c r="M24" s="66"/>
      <c r="N24" s="66"/>
      <c r="O24" s="4"/>
      <c r="P24" s="42" t="s">
        <v>279</v>
      </c>
      <c r="Q24" s="4"/>
      <c r="R24" s="53"/>
      <c r="S24" s="67">
        <f t="shared" si="4"/>
        <v>0</v>
      </c>
      <c r="T24" s="61"/>
      <c r="U24" s="61"/>
      <c r="V24" s="61"/>
      <c r="W24" s="61"/>
      <c r="X24" s="61"/>
      <c r="Y24" s="61"/>
      <c r="Z24" s="61"/>
      <c r="AA24" s="61"/>
      <c r="AB24" s="61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1:56" s="43" customFormat="1" ht="13.7" customHeight="1">
      <c r="A25" s="4"/>
      <c r="B25" s="42" t="s">
        <v>280</v>
      </c>
      <c r="C25" s="4"/>
      <c r="D25" s="46"/>
      <c r="E25" s="64"/>
      <c r="F25" s="65"/>
      <c r="G25" s="66"/>
      <c r="H25" s="65"/>
      <c r="I25" s="66"/>
      <c r="J25" s="56"/>
      <c r="K25" s="66"/>
      <c r="L25" s="66"/>
      <c r="M25" s="66"/>
      <c r="N25" s="66"/>
      <c r="O25" s="4"/>
      <c r="P25" s="42" t="s">
        <v>280</v>
      </c>
      <c r="Q25" s="4"/>
      <c r="R25" s="53"/>
      <c r="S25" s="67">
        <f t="shared" si="4"/>
        <v>0</v>
      </c>
      <c r="T25" s="61"/>
      <c r="U25" s="61"/>
      <c r="V25" s="61"/>
      <c r="W25" s="61"/>
      <c r="X25" s="61"/>
      <c r="Y25" s="61"/>
      <c r="Z25" s="61"/>
      <c r="AA25" s="61"/>
      <c r="AB25" s="61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7" customHeight="1">
      <c r="A26" s="4"/>
      <c r="B26" s="42" t="s">
        <v>281</v>
      </c>
      <c r="C26" s="4"/>
      <c r="D26" s="46"/>
      <c r="E26" s="64"/>
      <c r="F26" s="65"/>
      <c r="G26" s="66"/>
      <c r="H26" s="65"/>
      <c r="I26" s="66"/>
      <c r="J26" s="66"/>
      <c r="K26" s="66"/>
      <c r="L26" s="66"/>
      <c r="M26" s="66"/>
      <c r="N26" s="66"/>
      <c r="O26" s="4"/>
      <c r="P26" s="42" t="s">
        <v>281</v>
      </c>
      <c r="Q26" s="4"/>
      <c r="R26" s="53"/>
      <c r="S26" s="67">
        <f t="shared" si="4"/>
        <v>0</v>
      </c>
      <c r="T26" s="61"/>
      <c r="U26" s="61"/>
      <c r="V26" s="61"/>
      <c r="W26" s="61"/>
      <c r="X26" s="61"/>
      <c r="Y26" s="61"/>
      <c r="Z26" s="61"/>
      <c r="AA26" s="61"/>
      <c r="AB26" s="61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7" customHeight="1">
      <c r="A27" s="4"/>
      <c r="B27" s="42" t="s">
        <v>282</v>
      </c>
      <c r="C27" s="4"/>
      <c r="D27" s="46"/>
      <c r="E27" s="64"/>
      <c r="F27" s="65"/>
      <c r="G27" s="66"/>
      <c r="H27" s="65"/>
      <c r="I27" s="66"/>
      <c r="J27" s="66"/>
      <c r="K27" s="66"/>
      <c r="L27" s="66"/>
      <c r="M27" s="66"/>
      <c r="N27" s="66"/>
      <c r="O27" s="4"/>
      <c r="P27" s="42" t="s">
        <v>282</v>
      </c>
      <c r="Q27" s="4"/>
      <c r="R27" s="53"/>
      <c r="S27" s="67">
        <f t="shared" si="4"/>
        <v>0</v>
      </c>
      <c r="T27" s="61"/>
      <c r="U27" s="61"/>
      <c r="V27" s="61"/>
      <c r="W27" s="61"/>
      <c r="X27" s="61"/>
      <c r="Y27" s="61"/>
      <c r="Z27" s="61"/>
      <c r="AA27" s="61"/>
      <c r="AB27" s="61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7" customHeight="1">
      <c r="A28" s="4"/>
      <c r="B28" s="42" t="s">
        <v>283</v>
      </c>
      <c r="C28" s="4"/>
      <c r="D28" s="46"/>
      <c r="E28" s="64"/>
      <c r="F28" s="65"/>
      <c r="G28" s="66"/>
      <c r="H28" s="65"/>
      <c r="I28" s="66"/>
      <c r="J28" s="66"/>
      <c r="K28" s="66"/>
      <c r="L28" s="66"/>
      <c r="M28" s="66"/>
      <c r="N28" s="66"/>
      <c r="O28" s="4"/>
      <c r="P28" s="42" t="s">
        <v>283</v>
      </c>
      <c r="Q28" s="4"/>
      <c r="R28" s="53"/>
      <c r="S28" s="67">
        <f t="shared" si="4"/>
        <v>0</v>
      </c>
      <c r="T28" s="61"/>
      <c r="U28" s="61"/>
      <c r="V28" s="61"/>
      <c r="W28" s="61"/>
      <c r="X28" s="61"/>
      <c r="Y28" s="61"/>
      <c r="Z28" s="61"/>
      <c r="AA28" s="61"/>
      <c r="AB28" s="61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7" customHeight="1">
      <c r="A29" s="1045" t="s">
        <v>13</v>
      </c>
      <c r="B29" s="1045"/>
      <c r="C29" s="1045"/>
      <c r="D29" s="2"/>
      <c r="E29" s="64"/>
      <c r="F29" s="65"/>
      <c r="G29" s="66"/>
      <c r="H29" s="65"/>
      <c r="I29" s="66"/>
      <c r="J29" s="66"/>
      <c r="K29" s="66"/>
      <c r="L29" s="66"/>
      <c r="M29" s="66"/>
      <c r="N29" s="66"/>
      <c r="O29" s="1045" t="s">
        <v>13</v>
      </c>
      <c r="P29" s="1045"/>
      <c r="Q29" s="1045"/>
      <c r="R29" s="53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7" customHeight="1">
      <c r="A30" s="4"/>
      <c r="B30" s="62" t="s">
        <v>455</v>
      </c>
      <c r="C30" s="4"/>
      <c r="D30" s="5"/>
      <c r="E30" s="64"/>
      <c r="F30" s="65"/>
      <c r="G30" s="66"/>
      <c r="H30" s="65"/>
      <c r="I30" s="66"/>
      <c r="J30" s="66"/>
      <c r="K30" s="66"/>
      <c r="L30" s="66"/>
      <c r="M30" s="66"/>
      <c r="N30" s="66"/>
      <c r="O30" s="4"/>
      <c r="P30" s="62" t="s">
        <v>455</v>
      </c>
      <c r="Q30" s="4"/>
      <c r="R30" s="53"/>
      <c r="S30" s="67">
        <f t="shared" ref="S30:S39" si="5">SUM(T30:Y30)</f>
        <v>0</v>
      </c>
      <c r="T30" s="61"/>
      <c r="U30" s="61"/>
      <c r="V30" s="61"/>
      <c r="W30" s="61"/>
      <c r="X30" s="61"/>
      <c r="Y30" s="61"/>
      <c r="Z30" s="61"/>
      <c r="AA30" s="61"/>
      <c r="AB30" s="61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7" customHeight="1">
      <c r="A31" s="4"/>
      <c r="B31" s="62" t="s">
        <v>456</v>
      </c>
      <c r="C31" s="4"/>
      <c r="D31" s="5"/>
      <c r="E31" s="64"/>
      <c r="F31" s="65"/>
      <c r="G31" s="66"/>
      <c r="H31" s="65"/>
      <c r="I31" s="66"/>
      <c r="J31" s="66"/>
      <c r="K31" s="66"/>
      <c r="L31" s="66"/>
      <c r="M31" s="66"/>
      <c r="N31" s="66"/>
      <c r="O31" s="4"/>
      <c r="P31" s="62" t="s">
        <v>456</v>
      </c>
      <c r="Q31" s="4"/>
      <c r="R31" s="53"/>
      <c r="S31" s="67">
        <f t="shared" si="5"/>
        <v>0</v>
      </c>
      <c r="T31" s="61"/>
      <c r="U31" s="61"/>
      <c r="V31" s="61"/>
      <c r="W31" s="61"/>
      <c r="X31" s="61"/>
      <c r="Y31" s="61"/>
      <c r="Z31" s="61"/>
      <c r="AA31" s="61"/>
      <c r="AB31" s="61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7" customHeight="1">
      <c r="A32" s="10"/>
      <c r="B32" s="62" t="s">
        <v>457</v>
      </c>
      <c r="C32" s="10"/>
      <c r="D32" s="5"/>
      <c r="E32" s="64"/>
      <c r="F32" s="65"/>
      <c r="G32" s="66"/>
      <c r="H32" s="65"/>
      <c r="I32" s="66"/>
      <c r="J32" s="66"/>
      <c r="K32" s="66"/>
      <c r="L32" s="66"/>
      <c r="M32" s="66"/>
      <c r="N32" s="66"/>
      <c r="O32" s="10"/>
      <c r="P32" s="62" t="s">
        <v>457</v>
      </c>
      <c r="Q32" s="10"/>
      <c r="R32" s="53"/>
      <c r="S32" s="67">
        <f t="shared" si="5"/>
        <v>0</v>
      </c>
      <c r="T32" s="61"/>
      <c r="U32" s="61"/>
      <c r="V32" s="61"/>
      <c r="W32" s="61"/>
      <c r="X32" s="61"/>
      <c r="Y32" s="61"/>
      <c r="Z32" s="61"/>
      <c r="AA32" s="61"/>
      <c r="AB32" s="61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7" customHeight="1">
      <c r="A33" s="10"/>
      <c r="B33" s="62" t="s">
        <v>458</v>
      </c>
      <c r="C33" s="10"/>
      <c r="D33" s="5"/>
      <c r="E33" s="64"/>
      <c r="F33" s="65"/>
      <c r="G33" s="66"/>
      <c r="H33" s="65"/>
      <c r="I33" s="66"/>
      <c r="J33" s="66"/>
      <c r="K33" s="66"/>
      <c r="L33" s="66"/>
      <c r="M33" s="66"/>
      <c r="N33" s="66"/>
      <c r="O33" s="10"/>
      <c r="P33" s="62" t="s">
        <v>458</v>
      </c>
      <c r="Q33" s="10"/>
      <c r="R33" s="53"/>
      <c r="S33" s="67">
        <f t="shared" si="5"/>
        <v>0</v>
      </c>
      <c r="T33" s="61"/>
      <c r="U33" s="61"/>
      <c r="V33" s="61"/>
      <c r="W33" s="61"/>
      <c r="X33" s="61"/>
      <c r="Y33" s="61"/>
      <c r="Z33" s="61"/>
      <c r="AA33" s="61"/>
      <c r="AB33" s="61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7" customHeight="1">
      <c r="A34" s="10"/>
      <c r="B34" s="62" t="s">
        <v>459</v>
      </c>
      <c r="C34" s="10"/>
      <c r="D34" s="5"/>
      <c r="E34" s="64"/>
      <c r="F34" s="65"/>
      <c r="G34" s="66"/>
      <c r="H34" s="65"/>
      <c r="I34" s="66"/>
      <c r="J34" s="66"/>
      <c r="K34" s="66"/>
      <c r="L34" s="66"/>
      <c r="M34" s="66"/>
      <c r="N34" s="66"/>
      <c r="O34" s="10"/>
      <c r="P34" s="62" t="s">
        <v>459</v>
      </c>
      <c r="Q34" s="10"/>
      <c r="R34" s="53"/>
      <c r="S34" s="67">
        <f t="shared" si="5"/>
        <v>0</v>
      </c>
      <c r="T34" s="61"/>
      <c r="U34" s="61"/>
      <c r="V34" s="61"/>
      <c r="W34" s="61"/>
      <c r="X34" s="61"/>
      <c r="Y34" s="61"/>
      <c r="Z34" s="61"/>
      <c r="AA34" s="61"/>
      <c r="AB34" s="61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7" customHeight="1">
      <c r="A35" s="10"/>
      <c r="B35" s="62" t="s">
        <v>460</v>
      </c>
      <c r="C35" s="10"/>
      <c r="D35" s="5"/>
      <c r="E35" s="64"/>
      <c r="F35" s="65"/>
      <c r="G35" s="66"/>
      <c r="H35" s="65"/>
      <c r="I35" s="66"/>
      <c r="J35" s="66"/>
      <c r="K35" s="66"/>
      <c r="L35" s="66"/>
      <c r="M35" s="66"/>
      <c r="N35" s="66"/>
      <c r="O35" s="10"/>
      <c r="P35" s="62" t="s">
        <v>460</v>
      </c>
      <c r="Q35" s="10"/>
      <c r="R35" s="53"/>
      <c r="S35" s="67">
        <f t="shared" si="5"/>
        <v>0</v>
      </c>
      <c r="T35" s="61"/>
      <c r="U35" s="61"/>
      <c r="V35" s="61"/>
      <c r="W35" s="61"/>
      <c r="X35" s="61"/>
      <c r="Y35" s="61"/>
      <c r="Z35" s="61"/>
      <c r="AA35" s="61"/>
      <c r="AB35" s="61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7" customHeight="1">
      <c r="A36" s="10"/>
      <c r="B36" s="62" t="s">
        <v>461</v>
      </c>
      <c r="C36" s="10"/>
      <c r="D36" s="5"/>
      <c r="E36" s="64"/>
      <c r="F36" s="65"/>
      <c r="G36" s="66"/>
      <c r="H36" s="65"/>
      <c r="I36" s="66"/>
      <c r="J36" s="66"/>
      <c r="K36" s="66"/>
      <c r="L36" s="66"/>
      <c r="M36" s="66"/>
      <c r="N36" s="66"/>
      <c r="O36" s="10"/>
      <c r="P36" s="62" t="s">
        <v>461</v>
      </c>
      <c r="Q36" s="10"/>
      <c r="R36" s="53"/>
      <c r="S36" s="67">
        <f t="shared" si="5"/>
        <v>0</v>
      </c>
      <c r="T36" s="61"/>
      <c r="U36" s="61"/>
      <c r="V36" s="61"/>
      <c r="W36" s="61"/>
      <c r="X36" s="61"/>
      <c r="Y36" s="61"/>
      <c r="Z36" s="61"/>
      <c r="AA36" s="61"/>
      <c r="AB36" s="61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7" customHeight="1">
      <c r="A37" s="10"/>
      <c r="B37" s="62" t="s">
        <v>462</v>
      </c>
      <c r="C37" s="10"/>
      <c r="D37" s="5"/>
      <c r="E37" s="64"/>
      <c r="F37" s="65"/>
      <c r="G37" s="66"/>
      <c r="H37" s="65"/>
      <c r="I37" s="66"/>
      <c r="J37" s="66"/>
      <c r="K37" s="66"/>
      <c r="L37" s="66"/>
      <c r="M37" s="66"/>
      <c r="N37" s="66"/>
      <c r="O37" s="10"/>
      <c r="P37" s="62" t="s">
        <v>462</v>
      </c>
      <c r="Q37" s="10"/>
      <c r="R37" s="53"/>
      <c r="S37" s="67">
        <f t="shared" si="5"/>
        <v>0</v>
      </c>
      <c r="T37" s="61"/>
      <c r="U37" s="61"/>
      <c r="V37" s="61"/>
      <c r="W37" s="61"/>
      <c r="X37" s="61"/>
      <c r="Y37" s="61"/>
      <c r="Z37" s="61"/>
      <c r="AA37" s="61"/>
      <c r="AB37" s="61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7" customHeight="1">
      <c r="A38" s="10"/>
      <c r="B38" s="62" t="s">
        <v>463</v>
      </c>
      <c r="C38" s="10"/>
      <c r="D38" s="5"/>
      <c r="E38" s="64"/>
      <c r="F38" s="65"/>
      <c r="G38" s="66"/>
      <c r="H38" s="65"/>
      <c r="I38" s="66"/>
      <c r="J38" s="66"/>
      <c r="K38" s="66"/>
      <c r="L38" s="66"/>
      <c r="M38" s="66"/>
      <c r="N38" s="66"/>
      <c r="O38" s="10"/>
      <c r="P38" s="62" t="s">
        <v>463</v>
      </c>
      <c r="Q38" s="10"/>
      <c r="R38" s="53"/>
      <c r="S38" s="67">
        <f t="shared" si="5"/>
        <v>0</v>
      </c>
      <c r="T38" s="61"/>
      <c r="U38" s="61"/>
      <c r="V38" s="61"/>
      <c r="W38" s="61"/>
      <c r="X38" s="61"/>
      <c r="Y38" s="61"/>
      <c r="Z38" s="61"/>
      <c r="AA38" s="61"/>
      <c r="AB38" s="61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7" customHeight="1">
      <c r="A39" s="10"/>
      <c r="B39" s="62" t="s">
        <v>454</v>
      </c>
      <c r="C39" s="10"/>
      <c r="D39" s="5"/>
      <c r="E39" s="64"/>
      <c r="F39" s="65"/>
      <c r="G39" s="66"/>
      <c r="H39" s="65"/>
      <c r="I39" s="66"/>
      <c r="J39" s="66"/>
      <c r="K39" s="66"/>
      <c r="L39" s="66"/>
      <c r="M39" s="66"/>
      <c r="N39" s="66"/>
      <c r="O39" s="10"/>
      <c r="P39" s="62" t="s">
        <v>454</v>
      </c>
      <c r="Q39" s="10"/>
      <c r="R39" s="53"/>
      <c r="S39" s="67">
        <f t="shared" si="5"/>
        <v>0</v>
      </c>
      <c r="T39" s="61"/>
      <c r="U39" s="61"/>
      <c r="V39" s="61"/>
      <c r="W39" s="61"/>
      <c r="X39" s="61"/>
      <c r="Y39" s="61"/>
      <c r="Z39" s="61"/>
      <c r="AA39" s="61"/>
      <c r="AB39" s="61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7" customHeight="1">
      <c r="A40" s="1045" t="s">
        <v>14</v>
      </c>
      <c r="B40" s="1045"/>
      <c r="C40" s="1045"/>
      <c r="D40" s="9"/>
      <c r="E40" s="64"/>
      <c r="F40" s="65"/>
      <c r="G40" s="66"/>
      <c r="H40" s="65"/>
      <c r="I40" s="66"/>
      <c r="J40" s="66"/>
      <c r="K40" s="66"/>
      <c r="L40" s="66"/>
      <c r="M40" s="66"/>
      <c r="N40" s="66"/>
      <c r="O40" s="1045" t="s">
        <v>14</v>
      </c>
      <c r="P40" s="1045"/>
      <c r="Q40" s="1045"/>
      <c r="R40" s="53"/>
      <c r="S40" s="67"/>
      <c r="T40" s="61"/>
      <c r="U40" s="61"/>
      <c r="V40" s="61"/>
      <c r="W40" s="61"/>
      <c r="X40" s="61"/>
      <c r="Y40" s="61"/>
      <c r="Z40" s="61"/>
      <c r="AA40" s="61"/>
      <c r="AB40" s="61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7" customHeight="1">
      <c r="A41" s="8"/>
      <c r="B41" s="62" t="s">
        <v>455</v>
      </c>
      <c r="C41" s="10"/>
      <c r="D41" s="5"/>
      <c r="E41" s="64"/>
      <c r="F41" s="65"/>
      <c r="G41" s="66"/>
      <c r="H41" s="65"/>
      <c r="I41" s="66"/>
      <c r="J41" s="66"/>
      <c r="K41" s="66"/>
      <c r="L41" s="66"/>
      <c r="M41" s="66"/>
      <c r="N41" s="66"/>
      <c r="O41" s="8"/>
      <c r="P41" s="62" t="s">
        <v>455</v>
      </c>
      <c r="Q41" s="10"/>
      <c r="R41" s="53"/>
      <c r="S41" s="67">
        <f t="shared" ref="S41:S50" si="6">SUM(T41:Y41)</f>
        <v>0</v>
      </c>
      <c r="T41" s="61"/>
      <c r="U41" s="61"/>
      <c r="V41" s="61"/>
      <c r="W41" s="61"/>
      <c r="X41" s="61"/>
      <c r="Y41" s="61"/>
      <c r="Z41" s="61"/>
      <c r="AA41" s="61"/>
      <c r="AB41" s="61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7" customHeight="1">
      <c r="A42" s="10"/>
      <c r="B42" s="62" t="s">
        <v>456</v>
      </c>
      <c r="C42" s="10"/>
      <c r="D42" s="5"/>
      <c r="E42" s="64"/>
      <c r="F42" s="65"/>
      <c r="G42" s="66"/>
      <c r="H42" s="65"/>
      <c r="I42" s="66"/>
      <c r="J42" s="66"/>
      <c r="K42" s="66"/>
      <c r="L42" s="66"/>
      <c r="M42" s="66"/>
      <c r="N42" s="66"/>
      <c r="O42" s="10"/>
      <c r="P42" s="62" t="s">
        <v>456</v>
      </c>
      <c r="Q42" s="10"/>
      <c r="R42" s="53"/>
      <c r="S42" s="67">
        <f t="shared" si="6"/>
        <v>0</v>
      </c>
      <c r="T42" s="61"/>
      <c r="U42" s="61"/>
      <c r="V42" s="61"/>
      <c r="W42" s="61"/>
      <c r="X42" s="61"/>
      <c r="Y42" s="61"/>
      <c r="Z42" s="61"/>
      <c r="AA42" s="61"/>
      <c r="AB42" s="61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7" customHeight="1">
      <c r="A43" s="10"/>
      <c r="B43" s="62" t="s">
        <v>457</v>
      </c>
      <c r="C43" s="10"/>
      <c r="D43" s="5"/>
      <c r="E43" s="64"/>
      <c r="F43" s="65"/>
      <c r="G43" s="66"/>
      <c r="H43" s="65"/>
      <c r="I43" s="66"/>
      <c r="J43" s="66"/>
      <c r="K43" s="66"/>
      <c r="L43" s="66"/>
      <c r="M43" s="66"/>
      <c r="N43" s="66"/>
      <c r="O43" s="10"/>
      <c r="P43" s="62" t="s">
        <v>457</v>
      </c>
      <c r="Q43" s="10"/>
      <c r="R43" s="53"/>
      <c r="S43" s="67">
        <f t="shared" si="6"/>
        <v>0</v>
      </c>
      <c r="T43" s="61"/>
      <c r="U43" s="61"/>
      <c r="V43" s="61"/>
      <c r="W43" s="61"/>
      <c r="X43" s="61"/>
      <c r="Y43" s="61"/>
      <c r="Z43" s="61"/>
      <c r="AA43" s="61"/>
      <c r="AB43" s="61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7" customHeight="1">
      <c r="A44" s="4"/>
      <c r="B44" s="62" t="s">
        <v>458</v>
      </c>
      <c r="C44" s="4"/>
      <c r="D44" s="5"/>
      <c r="E44" s="64"/>
      <c r="F44" s="65"/>
      <c r="G44" s="66"/>
      <c r="H44" s="65"/>
      <c r="I44" s="66"/>
      <c r="J44" s="66"/>
      <c r="K44" s="66"/>
      <c r="L44" s="66"/>
      <c r="M44" s="66"/>
      <c r="N44" s="66"/>
      <c r="O44" s="4"/>
      <c r="P44" s="62" t="s">
        <v>458</v>
      </c>
      <c r="Q44" s="4"/>
      <c r="R44" s="53"/>
      <c r="S44" s="67">
        <f t="shared" si="6"/>
        <v>0</v>
      </c>
      <c r="T44" s="61"/>
      <c r="U44" s="61"/>
      <c r="V44" s="61"/>
      <c r="W44" s="61"/>
      <c r="X44" s="61"/>
      <c r="Y44" s="61"/>
      <c r="Z44" s="61"/>
      <c r="AA44" s="61"/>
      <c r="AB44" s="6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7" customHeight="1">
      <c r="A45" s="4"/>
      <c r="B45" s="62" t="s">
        <v>459</v>
      </c>
      <c r="C45" s="4"/>
      <c r="D45" s="5"/>
      <c r="E45" s="64"/>
      <c r="F45" s="65"/>
      <c r="G45" s="66"/>
      <c r="H45" s="65"/>
      <c r="I45" s="66"/>
      <c r="J45" s="66"/>
      <c r="K45" s="66"/>
      <c r="L45" s="66"/>
      <c r="M45" s="66"/>
      <c r="N45" s="66"/>
      <c r="O45" s="4"/>
      <c r="P45" s="62" t="s">
        <v>459</v>
      </c>
      <c r="Q45" s="4"/>
      <c r="R45" s="53"/>
      <c r="S45" s="67">
        <f t="shared" si="6"/>
        <v>0</v>
      </c>
      <c r="T45" s="61"/>
      <c r="U45" s="61"/>
      <c r="V45" s="61"/>
      <c r="W45" s="61"/>
      <c r="X45" s="61"/>
      <c r="Y45" s="61"/>
      <c r="Z45" s="61"/>
      <c r="AA45" s="61"/>
      <c r="AB45" s="61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7" customHeight="1">
      <c r="A46" s="4"/>
      <c r="B46" s="62" t="s">
        <v>460</v>
      </c>
      <c r="C46" s="4"/>
      <c r="D46" s="5"/>
      <c r="E46" s="64"/>
      <c r="F46" s="65"/>
      <c r="G46" s="66"/>
      <c r="H46" s="65"/>
      <c r="I46" s="66"/>
      <c r="J46" s="66"/>
      <c r="K46" s="66"/>
      <c r="L46" s="66"/>
      <c r="M46" s="66"/>
      <c r="N46" s="66"/>
      <c r="O46" s="4"/>
      <c r="P46" s="62" t="s">
        <v>460</v>
      </c>
      <c r="Q46" s="4"/>
      <c r="R46" s="53"/>
      <c r="S46" s="67">
        <f t="shared" si="6"/>
        <v>0</v>
      </c>
      <c r="T46" s="61"/>
      <c r="U46" s="61"/>
      <c r="V46" s="61"/>
      <c r="W46" s="61"/>
      <c r="X46" s="61"/>
      <c r="Y46" s="61"/>
      <c r="Z46" s="61"/>
      <c r="AA46" s="61"/>
      <c r="AB46" s="61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7" customHeight="1">
      <c r="A47" s="4"/>
      <c r="B47" s="62" t="s">
        <v>461</v>
      </c>
      <c r="C47" s="4"/>
      <c r="D47" s="5"/>
      <c r="E47" s="64"/>
      <c r="F47" s="65"/>
      <c r="G47" s="66"/>
      <c r="H47" s="65"/>
      <c r="I47" s="66"/>
      <c r="J47" s="66"/>
      <c r="K47" s="66"/>
      <c r="L47" s="66"/>
      <c r="M47" s="66"/>
      <c r="N47" s="66"/>
      <c r="O47" s="4"/>
      <c r="P47" s="62" t="s">
        <v>461</v>
      </c>
      <c r="Q47" s="4"/>
      <c r="R47" s="53"/>
      <c r="S47" s="67">
        <f t="shared" si="6"/>
        <v>0</v>
      </c>
      <c r="T47" s="61"/>
      <c r="U47" s="61"/>
      <c r="V47" s="61"/>
      <c r="W47" s="61"/>
      <c r="X47" s="61"/>
      <c r="Y47" s="61"/>
      <c r="Z47" s="61"/>
      <c r="AA47" s="61"/>
      <c r="AB47" s="61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7" customHeight="1">
      <c r="A48" s="4"/>
      <c r="B48" s="62" t="s">
        <v>462</v>
      </c>
      <c r="C48" s="4"/>
      <c r="D48" s="5"/>
      <c r="E48" s="64"/>
      <c r="F48" s="65"/>
      <c r="G48" s="66"/>
      <c r="H48" s="65"/>
      <c r="I48" s="68"/>
      <c r="J48" s="66"/>
      <c r="K48" s="66"/>
      <c r="L48" s="66"/>
      <c r="M48" s="66"/>
      <c r="N48" s="66"/>
      <c r="O48" s="4"/>
      <c r="P48" s="62" t="s">
        <v>462</v>
      </c>
      <c r="Q48" s="4"/>
      <c r="R48" s="53"/>
      <c r="S48" s="67">
        <f t="shared" si="6"/>
        <v>0</v>
      </c>
      <c r="T48" s="61"/>
      <c r="U48" s="61"/>
      <c r="V48" s="61"/>
      <c r="W48" s="61"/>
      <c r="X48" s="61"/>
      <c r="Y48" s="61"/>
      <c r="Z48" s="61"/>
      <c r="AA48" s="61"/>
      <c r="AB48" s="61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7" customHeight="1">
      <c r="A49" s="4"/>
      <c r="B49" s="62" t="s">
        <v>463</v>
      </c>
      <c r="C49" s="4"/>
      <c r="D49" s="5"/>
      <c r="E49" s="69"/>
      <c r="F49" s="70"/>
      <c r="G49" s="66"/>
      <c r="H49" s="71"/>
      <c r="I49" s="70"/>
      <c r="J49" s="66"/>
      <c r="K49" s="66"/>
      <c r="L49" s="66"/>
      <c r="M49" s="66"/>
      <c r="N49" s="66"/>
      <c r="O49" s="4"/>
      <c r="P49" s="62" t="s">
        <v>463</v>
      </c>
      <c r="Q49" s="4"/>
      <c r="R49" s="53"/>
      <c r="S49" s="67">
        <f t="shared" si="6"/>
        <v>0</v>
      </c>
      <c r="T49" s="61"/>
      <c r="U49" s="61"/>
      <c r="V49" s="61"/>
      <c r="W49" s="61"/>
      <c r="X49" s="61"/>
      <c r="Y49" s="61"/>
      <c r="Z49" s="61"/>
      <c r="AA49" s="61"/>
      <c r="AB49" s="61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7" customHeight="1">
      <c r="A50" s="4"/>
      <c r="B50" s="62" t="s">
        <v>454</v>
      </c>
      <c r="C50" s="4"/>
      <c r="D50" s="5"/>
      <c r="E50" s="72"/>
      <c r="F50" s="56"/>
      <c r="G50" s="66"/>
      <c r="H50" s="56"/>
      <c r="I50" s="56"/>
      <c r="J50" s="66"/>
      <c r="K50" s="66"/>
      <c r="L50" s="66"/>
      <c r="M50" s="66"/>
      <c r="N50" s="66"/>
      <c r="O50" s="4"/>
      <c r="P50" s="62" t="s">
        <v>454</v>
      </c>
      <c r="Q50" s="4"/>
      <c r="R50" s="53"/>
      <c r="S50" s="67">
        <f t="shared" si="6"/>
        <v>0</v>
      </c>
      <c r="T50" s="61"/>
      <c r="U50" s="61"/>
      <c r="V50" s="61"/>
      <c r="W50" s="61"/>
      <c r="X50" s="61"/>
      <c r="Y50" s="61"/>
      <c r="Z50" s="61"/>
      <c r="AA50" s="61"/>
      <c r="AB50" s="61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7" customHeight="1">
      <c r="A51" s="1045" t="s">
        <v>15</v>
      </c>
      <c r="B51" s="1045"/>
      <c r="C51" s="1045"/>
      <c r="D51" s="2"/>
      <c r="E51" s="82"/>
      <c r="F51" s="56"/>
      <c r="G51" s="56"/>
      <c r="H51" s="56"/>
      <c r="I51" s="56"/>
      <c r="J51" s="66"/>
      <c r="K51" s="66"/>
      <c r="L51" s="66"/>
      <c r="M51" s="66"/>
      <c r="N51" s="66"/>
      <c r="O51" s="1045" t="s">
        <v>15</v>
      </c>
      <c r="P51" s="1045"/>
      <c r="Q51" s="1045"/>
      <c r="R51" s="53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7" customHeight="1">
      <c r="A52" s="17"/>
      <c r="B52" s="62" t="s">
        <v>455</v>
      </c>
      <c r="C52" s="11"/>
      <c r="D52" s="16"/>
      <c r="E52" s="72"/>
      <c r="F52" s="56"/>
      <c r="G52" s="68"/>
      <c r="H52" s="56"/>
      <c r="I52" s="56"/>
      <c r="J52" s="66"/>
      <c r="K52" s="66"/>
      <c r="L52" s="66"/>
      <c r="M52" s="66"/>
      <c r="N52" s="66"/>
      <c r="O52" s="17"/>
      <c r="P52" s="62" t="s">
        <v>455</v>
      </c>
      <c r="Q52" s="11"/>
      <c r="R52" s="53"/>
      <c r="S52" s="67">
        <f t="shared" ref="S52:S61" si="7">SUM(T52:Y52)</f>
        <v>0</v>
      </c>
      <c r="T52" s="61"/>
      <c r="U52" s="61"/>
      <c r="V52" s="61"/>
      <c r="W52" s="61"/>
      <c r="X52" s="61"/>
      <c r="Y52" s="61"/>
      <c r="Z52" s="61"/>
      <c r="AA52" s="61"/>
      <c r="AB52" s="61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7" customHeight="1">
      <c r="A53" s="6"/>
      <c r="B53" s="62" t="s">
        <v>456</v>
      </c>
      <c r="C53" s="6"/>
      <c r="D53" s="2"/>
      <c r="E53" s="72"/>
      <c r="F53" s="56"/>
      <c r="G53" s="68"/>
      <c r="H53" s="56"/>
      <c r="I53" s="56"/>
      <c r="J53" s="66"/>
      <c r="K53" s="66"/>
      <c r="L53" s="66"/>
      <c r="M53" s="66"/>
      <c r="N53" s="66"/>
      <c r="O53" s="6"/>
      <c r="P53" s="62" t="s">
        <v>456</v>
      </c>
      <c r="Q53" s="6"/>
      <c r="R53" s="54"/>
      <c r="S53" s="67">
        <f t="shared" si="7"/>
        <v>0</v>
      </c>
      <c r="T53" s="73"/>
      <c r="U53" s="73"/>
      <c r="V53" s="73"/>
      <c r="W53" s="73"/>
      <c r="X53" s="73"/>
      <c r="Y53" s="73"/>
      <c r="Z53" s="73"/>
      <c r="AA53" s="73"/>
      <c r="AB53" s="73"/>
    </row>
    <row r="54" spans="1:56" s="43" customFormat="1" ht="13.7" customHeight="1">
      <c r="A54" s="4"/>
      <c r="B54" s="62" t="s">
        <v>457</v>
      </c>
      <c r="C54" s="4"/>
      <c r="D54" s="5"/>
      <c r="E54" s="72"/>
      <c r="F54" s="56"/>
      <c r="G54" s="68"/>
      <c r="H54" s="56"/>
      <c r="I54" s="56"/>
      <c r="J54" s="66"/>
      <c r="K54" s="66"/>
      <c r="L54" s="66"/>
      <c r="M54" s="66"/>
      <c r="N54" s="66"/>
      <c r="O54" s="4"/>
      <c r="P54" s="62" t="s">
        <v>457</v>
      </c>
      <c r="Q54" s="4"/>
      <c r="R54" s="53"/>
      <c r="S54" s="67">
        <f t="shared" si="7"/>
        <v>0</v>
      </c>
      <c r="T54" s="61"/>
      <c r="U54" s="61"/>
      <c r="V54" s="61"/>
      <c r="W54" s="61"/>
      <c r="X54" s="61"/>
      <c r="Y54" s="61"/>
      <c r="Z54" s="61"/>
      <c r="AA54" s="61"/>
      <c r="AB54" s="61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7" customHeight="1">
      <c r="A55" s="4"/>
      <c r="B55" s="62" t="s">
        <v>458</v>
      </c>
      <c r="C55" s="4"/>
      <c r="D55" s="5"/>
      <c r="E55" s="72"/>
      <c r="F55" s="56"/>
      <c r="G55" s="68"/>
      <c r="H55" s="56"/>
      <c r="I55" s="56"/>
      <c r="J55" s="66"/>
      <c r="K55" s="66"/>
      <c r="L55" s="66"/>
      <c r="M55" s="66"/>
      <c r="N55" s="66"/>
      <c r="O55" s="4"/>
      <c r="P55" s="62" t="s">
        <v>458</v>
      </c>
      <c r="Q55" s="4"/>
      <c r="R55" s="53"/>
      <c r="S55" s="67">
        <f t="shared" si="7"/>
        <v>0</v>
      </c>
      <c r="T55" s="61"/>
      <c r="U55" s="61"/>
      <c r="V55" s="61"/>
      <c r="W55" s="61"/>
      <c r="X55" s="61"/>
      <c r="Y55" s="61"/>
      <c r="Z55" s="61"/>
      <c r="AA55" s="61"/>
      <c r="AB55" s="61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1:56" s="43" customFormat="1" ht="13.7" customHeight="1">
      <c r="A56" s="4"/>
      <c r="B56" s="62" t="s">
        <v>459</v>
      </c>
      <c r="C56" s="4"/>
      <c r="D56" s="5"/>
      <c r="E56" s="72"/>
      <c r="F56" s="56"/>
      <c r="G56" s="68"/>
      <c r="H56" s="56"/>
      <c r="I56" s="56"/>
      <c r="J56" s="66"/>
      <c r="K56" s="66"/>
      <c r="L56" s="66"/>
      <c r="M56" s="66"/>
      <c r="N56" s="66"/>
      <c r="O56" s="4"/>
      <c r="P56" s="62" t="s">
        <v>459</v>
      </c>
      <c r="Q56" s="4"/>
      <c r="R56" s="53"/>
      <c r="S56" s="67">
        <f t="shared" si="7"/>
        <v>0</v>
      </c>
      <c r="T56" s="61"/>
      <c r="U56" s="61"/>
      <c r="V56" s="61"/>
      <c r="W56" s="61"/>
      <c r="X56" s="61"/>
      <c r="Y56" s="61"/>
      <c r="Z56" s="61"/>
      <c r="AA56" s="61"/>
      <c r="AB56" s="61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7" customHeight="1">
      <c r="A57" s="4"/>
      <c r="B57" s="62" t="s">
        <v>460</v>
      </c>
      <c r="C57" s="4"/>
      <c r="D57" s="5"/>
      <c r="E57" s="72"/>
      <c r="F57" s="56"/>
      <c r="G57" s="68"/>
      <c r="H57" s="56"/>
      <c r="I57" s="56"/>
      <c r="J57" s="66"/>
      <c r="K57" s="66"/>
      <c r="L57" s="66"/>
      <c r="M57" s="66"/>
      <c r="N57" s="66"/>
      <c r="O57" s="4"/>
      <c r="P57" s="62" t="s">
        <v>460</v>
      </c>
      <c r="Q57" s="4"/>
      <c r="R57" s="53"/>
      <c r="S57" s="67">
        <f t="shared" si="7"/>
        <v>0</v>
      </c>
      <c r="T57" s="61"/>
      <c r="U57" s="61"/>
      <c r="V57" s="61"/>
      <c r="W57" s="61"/>
      <c r="X57" s="61"/>
      <c r="Y57" s="61"/>
      <c r="Z57" s="61"/>
      <c r="AA57" s="61"/>
      <c r="AB57" s="61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7" customHeight="1">
      <c r="A58" s="4"/>
      <c r="B58" s="62" t="s">
        <v>461</v>
      </c>
      <c r="C58" s="4"/>
      <c r="D58" s="5"/>
      <c r="E58" s="72"/>
      <c r="F58" s="56"/>
      <c r="G58" s="68"/>
      <c r="H58" s="56"/>
      <c r="I58" s="56"/>
      <c r="J58" s="56"/>
      <c r="K58" s="66"/>
      <c r="L58" s="66"/>
      <c r="M58" s="66"/>
      <c r="N58" s="66"/>
      <c r="O58" s="4"/>
      <c r="P58" s="62" t="s">
        <v>461</v>
      </c>
      <c r="Q58" s="4"/>
      <c r="R58" s="53"/>
      <c r="S58" s="67">
        <f t="shared" si="7"/>
        <v>0</v>
      </c>
      <c r="T58" s="61"/>
      <c r="U58" s="61"/>
      <c r="V58" s="61"/>
      <c r="W58" s="61"/>
      <c r="X58" s="61"/>
      <c r="Y58" s="61"/>
      <c r="Z58" s="61"/>
      <c r="AA58" s="61"/>
      <c r="AB58" s="61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7" customHeight="1">
      <c r="A59" s="4"/>
      <c r="B59" s="62" t="s">
        <v>462</v>
      </c>
      <c r="C59" s="4"/>
      <c r="D59" s="5"/>
      <c r="E59" s="72"/>
      <c r="F59" s="56"/>
      <c r="G59" s="68"/>
      <c r="H59" s="56"/>
      <c r="I59" s="56"/>
      <c r="J59" s="56"/>
      <c r="K59" s="66"/>
      <c r="L59" s="66"/>
      <c r="M59" s="66"/>
      <c r="N59" s="66"/>
      <c r="O59" s="4"/>
      <c r="P59" s="62" t="s">
        <v>462</v>
      </c>
      <c r="Q59" s="4"/>
      <c r="R59" s="53"/>
      <c r="S59" s="67">
        <f t="shared" si="7"/>
        <v>0</v>
      </c>
      <c r="T59" s="61"/>
      <c r="U59" s="61"/>
      <c r="V59" s="61"/>
      <c r="W59" s="61"/>
      <c r="X59" s="61"/>
      <c r="Y59" s="61"/>
      <c r="Z59" s="61"/>
      <c r="AA59" s="61"/>
      <c r="AB59" s="61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7" customHeight="1">
      <c r="A60" s="4"/>
      <c r="B60" s="62" t="s">
        <v>463</v>
      </c>
      <c r="C60" s="4"/>
      <c r="D60" s="5"/>
      <c r="E60" s="72"/>
      <c r="F60" s="56"/>
      <c r="G60" s="68"/>
      <c r="H60" s="56"/>
      <c r="I60" s="56"/>
      <c r="J60" s="56"/>
      <c r="K60" s="68"/>
      <c r="L60" s="68"/>
      <c r="M60" s="68"/>
      <c r="N60" s="68"/>
      <c r="O60" s="4"/>
      <c r="P60" s="62" t="s">
        <v>463</v>
      </c>
      <c r="Q60" s="4"/>
      <c r="R60" s="53"/>
      <c r="S60" s="67">
        <f t="shared" si="7"/>
        <v>0</v>
      </c>
      <c r="T60" s="74"/>
      <c r="U60" s="74"/>
      <c r="V60" s="74"/>
      <c r="W60" s="74"/>
      <c r="X60" s="74"/>
      <c r="Y60" s="74"/>
      <c r="Z60" s="74"/>
      <c r="AA60" s="74"/>
      <c r="AB60" s="74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4" customFormat="1" ht="13.7" customHeight="1" thickBot="1">
      <c r="A61" s="12"/>
      <c r="B61" s="63" t="s">
        <v>454</v>
      </c>
      <c r="C61" s="12"/>
      <c r="D61" s="13"/>
      <c r="E61" s="75"/>
      <c r="F61" s="76"/>
      <c r="G61" s="77"/>
      <c r="H61" s="76"/>
      <c r="I61" s="76"/>
      <c r="J61" s="76"/>
      <c r="K61" s="77"/>
      <c r="L61" s="77"/>
      <c r="M61" s="77"/>
      <c r="N61" s="77"/>
      <c r="O61" s="12"/>
      <c r="P61" s="63" t="s">
        <v>454</v>
      </c>
      <c r="Q61" s="12"/>
      <c r="R61" s="55"/>
      <c r="S61" s="78">
        <f t="shared" si="7"/>
        <v>0</v>
      </c>
      <c r="T61" s="79"/>
      <c r="U61" s="79"/>
      <c r="V61" s="79"/>
      <c r="W61" s="79"/>
      <c r="X61" s="79"/>
      <c r="Y61" s="79"/>
      <c r="Z61" s="79"/>
      <c r="AA61" s="79"/>
      <c r="AB61" s="79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pans="1:56" s="43" customFormat="1">
      <c r="B62" s="14"/>
      <c r="C62" s="14"/>
      <c r="D62" s="15"/>
      <c r="I62" s="44"/>
    </row>
    <row r="63" spans="1:56" ht="26.1" customHeight="1"/>
    <row r="64" spans="1:56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</sheetData>
  <mergeCells count="70">
    <mergeCell ref="O51:Q51"/>
    <mergeCell ref="A29:C29"/>
    <mergeCell ref="A14:C14"/>
    <mergeCell ref="A9:C9"/>
    <mergeCell ref="A40:C40"/>
    <mergeCell ref="A51:C51"/>
    <mergeCell ref="A21:C21"/>
    <mergeCell ref="A19:C19"/>
    <mergeCell ref="A12:C12"/>
    <mergeCell ref="A10:C10"/>
    <mergeCell ref="O29:Q29"/>
    <mergeCell ref="O40:Q40"/>
    <mergeCell ref="O22:Q22"/>
    <mergeCell ref="O12:Q12"/>
    <mergeCell ref="O17:Q17"/>
    <mergeCell ref="O18:Q18"/>
    <mergeCell ref="AD14:AF14"/>
    <mergeCell ref="O10:Q10"/>
    <mergeCell ref="O11:Q11"/>
    <mergeCell ref="AQ14:AS14"/>
    <mergeCell ref="O14:Q14"/>
    <mergeCell ref="O19:Q19"/>
    <mergeCell ref="A11:C11"/>
    <mergeCell ref="E3:E6"/>
    <mergeCell ref="H5:H6"/>
    <mergeCell ref="A7:C7"/>
    <mergeCell ref="A3:C6"/>
    <mergeCell ref="G5:G6"/>
    <mergeCell ref="F3:N3"/>
    <mergeCell ref="M5:M6"/>
    <mergeCell ref="G4:N4"/>
    <mergeCell ref="L5:L6"/>
    <mergeCell ref="O3:Q6"/>
    <mergeCell ref="O7:Q7"/>
    <mergeCell ref="O8:Q8"/>
    <mergeCell ref="A22:C22"/>
    <mergeCell ref="A18:C18"/>
    <mergeCell ref="A17:C17"/>
    <mergeCell ref="A20:C20"/>
    <mergeCell ref="A13:C13"/>
    <mergeCell ref="X1:AB1"/>
    <mergeCell ref="Z4:Z6"/>
    <mergeCell ref="AA4:AA6"/>
    <mergeCell ref="N5:N6"/>
    <mergeCell ref="U5:U6"/>
    <mergeCell ref="Y5:Y6"/>
    <mergeCell ref="AB4:AB6"/>
    <mergeCell ref="X5:X6"/>
    <mergeCell ref="V5:V6"/>
    <mergeCell ref="W5:W6"/>
    <mergeCell ref="S3:Y3"/>
    <mergeCell ref="S4:Y4"/>
    <mergeCell ref="S5:S6"/>
    <mergeCell ref="T5:T6"/>
    <mergeCell ref="O21:Q21"/>
    <mergeCell ref="A1:H1"/>
    <mergeCell ref="I1:N1"/>
    <mergeCell ref="O1:W1"/>
    <mergeCell ref="O9:Q9"/>
    <mergeCell ref="O16:Q16"/>
    <mergeCell ref="A15:C15"/>
    <mergeCell ref="O15:Q15"/>
    <mergeCell ref="A16:C16"/>
    <mergeCell ref="K5:K6"/>
    <mergeCell ref="A8:C8"/>
    <mergeCell ref="I5:I6"/>
    <mergeCell ref="J5:J6"/>
    <mergeCell ref="F4:F6"/>
    <mergeCell ref="O13:Q13"/>
    <mergeCell ref="O20:Q20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C79"/>
  <sheetViews>
    <sheetView view="pageBreakPreview" topLeftCell="N5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9" width="15.28515625" style="572" customWidth="1"/>
    <col min="10" max="10" width="15.28515625" style="574" customWidth="1"/>
    <col min="11" max="13" width="15.28515625" style="572" customWidth="1"/>
    <col min="14" max="14" width="15.28515625" style="574" customWidth="1"/>
    <col min="15" max="15" width="2.28515625" style="324" customWidth="1"/>
    <col min="16" max="16" width="17.28515625" style="324" customWidth="1"/>
    <col min="17" max="17" width="2.28515625" style="324" customWidth="1"/>
    <col min="18" max="18" width="1.7109375" style="325" customWidth="1"/>
    <col min="19" max="19" width="14.140625" style="572" customWidth="1"/>
    <col min="20" max="22" width="13.85546875" style="572" customWidth="1"/>
    <col min="23" max="23" width="15.5703125" style="572" customWidth="1"/>
    <col min="24" max="24" width="23.42578125" style="572" customWidth="1"/>
    <col min="25" max="25" width="18.28515625" style="572" customWidth="1"/>
    <col min="26" max="26" width="20.85546875" style="572" customWidth="1"/>
    <col min="27" max="28" width="19.7109375" style="572" customWidth="1"/>
    <col min="29" max="29" width="11.42578125" style="572" customWidth="1"/>
    <col min="30" max="33" width="9.140625" style="572"/>
    <col min="34" max="36" width="13.5703125" style="572" bestFit="1" customWidth="1"/>
    <col min="37" max="37" width="12.28515625" style="572" bestFit="1" customWidth="1"/>
    <col min="38" max="41" width="11" style="572" bestFit="1" customWidth="1"/>
    <col min="42" max="42" width="12.28515625" style="572" bestFit="1" customWidth="1"/>
    <col min="43" max="46" width="9.140625" style="572"/>
    <col min="47" max="47" width="12.28515625" style="572" bestFit="1" customWidth="1"/>
    <col min="48" max="51" width="11" style="572" bestFit="1" customWidth="1"/>
    <col min="52" max="53" width="12.28515625" style="572" bestFit="1" customWidth="1"/>
    <col min="54" max="54" width="11" style="572" bestFit="1" customWidth="1"/>
    <col min="55" max="55" width="12.28515625" style="572" bestFit="1" customWidth="1"/>
    <col min="56" max="16384" width="9.140625" style="572"/>
  </cols>
  <sheetData>
    <row r="1" spans="1:55" s="326" customFormat="1" ht="35.1" customHeight="1">
      <c r="A1" s="1309" t="s">
        <v>564</v>
      </c>
      <c r="B1" s="1309"/>
      <c r="C1" s="1309"/>
      <c r="D1" s="1309"/>
      <c r="E1" s="1309"/>
      <c r="F1" s="1309"/>
      <c r="G1" s="1309"/>
      <c r="H1" s="1309"/>
      <c r="I1" s="1310" t="s">
        <v>290</v>
      </c>
      <c r="J1" s="1310"/>
      <c r="K1" s="1310"/>
      <c r="L1" s="1310"/>
      <c r="M1" s="1310"/>
      <c r="N1" s="1310"/>
      <c r="O1" s="1309" t="s">
        <v>565</v>
      </c>
      <c r="P1" s="1309"/>
      <c r="Q1" s="1309"/>
      <c r="R1" s="1309"/>
      <c r="S1" s="1309"/>
      <c r="T1" s="1309"/>
      <c r="U1" s="1309"/>
      <c r="V1" s="1309"/>
      <c r="W1" s="1309"/>
      <c r="X1" s="1310" t="s">
        <v>292</v>
      </c>
      <c r="Y1" s="1310"/>
      <c r="Z1" s="1310"/>
      <c r="AA1" s="1310"/>
      <c r="AB1" s="1310"/>
    </row>
    <row r="2" spans="1:55" ht="12.95" customHeight="1" thickBot="1">
      <c r="A2" s="572"/>
      <c r="B2" s="312"/>
      <c r="C2" s="312"/>
      <c r="D2" s="313"/>
      <c r="E2" s="573"/>
      <c r="F2" s="573"/>
      <c r="G2" s="573"/>
      <c r="H2" s="573"/>
      <c r="I2" s="573"/>
      <c r="K2" s="573"/>
      <c r="L2" s="573"/>
      <c r="M2" s="573"/>
      <c r="N2" s="314" t="s">
        <v>60</v>
      </c>
      <c r="O2" s="572"/>
      <c r="P2" s="312"/>
      <c r="Q2" s="312"/>
      <c r="R2" s="313"/>
      <c r="S2" s="573"/>
      <c r="T2" s="573"/>
      <c r="U2" s="314"/>
      <c r="V2" s="573"/>
      <c r="W2" s="573"/>
      <c r="X2" s="573"/>
      <c r="Y2" s="573"/>
      <c r="Z2" s="573"/>
      <c r="AA2" s="573"/>
      <c r="AB2" s="314" t="s">
        <v>60</v>
      </c>
      <c r="AC2" s="574"/>
    </row>
    <row r="3" spans="1:55" ht="21" customHeight="1">
      <c r="A3" s="1302" t="s">
        <v>18</v>
      </c>
      <c r="B3" s="1302"/>
      <c r="C3" s="1302"/>
      <c r="D3" s="315"/>
      <c r="E3" s="1305" t="s">
        <v>68</v>
      </c>
      <c r="F3" s="1307" t="s">
        <v>206</v>
      </c>
      <c r="G3" s="1308"/>
      <c r="H3" s="1308"/>
      <c r="I3" s="1308"/>
      <c r="J3" s="1308"/>
      <c r="K3" s="1308"/>
      <c r="L3" s="1308"/>
      <c r="M3" s="1308"/>
      <c r="N3" s="1308"/>
      <c r="O3" s="1302" t="s">
        <v>18</v>
      </c>
      <c r="P3" s="1302"/>
      <c r="Q3" s="1302"/>
      <c r="R3" s="315"/>
      <c r="S3" s="1314" t="s">
        <v>207</v>
      </c>
      <c r="T3" s="1211"/>
      <c r="U3" s="1211"/>
      <c r="V3" s="1211"/>
      <c r="W3" s="1211"/>
      <c r="X3" s="1211"/>
      <c r="Y3" s="1212"/>
      <c r="Z3" s="327" t="s">
        <v>1233</v>
      </c>
      <c r="AA3" s="327"/>
      <c r="AB3" s="328"/>
      <c r="AC3" s="574"/>
    </row>
    <row r="4" spans="1:55" ht="20.25" customHeight="1">
      <c r="A4" s="1303"/>
      <c r="B4" s="1303"/>
      <c r="C4" s="1303"/>
      <c r="D4" s="316"/>
      <c r="E4" s="1306"/>
      <c r="F4" s="1299" t="s">
        <v>184</v>
      </c>
      <c r="G4" s="1315" t="s">
        <v>208</v>
      </c>
      <c r="H4" s="1316"/>
      <c r="I4" s="1316"/>
      <c r="J4" s="1316"/>
      <c r="K4" s="1316"/>
      <c r="L4" s="1316"/>
      <c r="M4" s="1316"/>
      <c r="N4" s="1317"/>
      <c r="O4" s="1303"/>
      <c r="P4" s="1303"/>
      <c r="Q4" s="1303"/>
      <c r="R4" s="316"/>
      <c r="S4" s="1301" t="s">
        <v>209</v>
      </c>
      <c r="T4" s="1214"/>
      <c r="U4" s="1214"/>
      <c r="V4" s="1214"/>
      <c r="W4" s="1214"/>
      <c r="X4" s="1214"/>
      <c r="Y4" s="1215"/>
      <c r="Z4" s="1299" t="s">
        <v>184</v>
      </c>
      <c r="AA4" s="1299" t="s">
        <v>210</v>
      </c>
      <c r="AB4" s="1311" t="s">
        <v>497</v>
      </c>
      <c r="AC4" s="574"/>
    </row>
    <row r="5" spans="1:55" ht="15" customHeight="1">
      <c r="A5" s="1303"/>
      <c r="B5" s="1303"/>
      <c r="C5" s="1303"/>
      <c r="D5" s="316"/>
      <c r="E5" s="1306"/>
      <c r="F5" s="1306"/>
      <c r="G5" s="1299" t="s">
        <v>61</v>
      </c>
      <c r="H5" s="1299" t="s">
        <v>212</v>
      </c>
      <c r="I5" s="1312" t="s">
        <v>213</v>
      </c>
      <c r="J5" s="1299" t="s">
        <v>214</v>
      </c>
      <c r="K5" s="1299" t="s">
        <v>166</v>
      </c>
      <c r="L5" s="1299" t="s">
        <v>215</v>
      </c>
      <c r="M5" s="1299" t="s">
        <v>216</v>
      </c>
      <c r="N5" s="1299" t="s">
        <v>217</v>
      </c>
      <c r="O5" s="1303"/>
      <c r="P5" s="1303"/>
      <c r="Q5" s="1303"/>
      <c r="R5" s="316"/>
      <c r="S5" s="1299" t="s">
        <v>61</v>
      </c>
      <c r="T5" s="1299" t="s">
        <v>156</v>
      </c>
      <c r="U5" s="1299" t="s">
        <v>218</v>
      </c>
      <c r="V5" s="1299" t="s">
        <v>219</v>
      </c>
      <c r="W5" s="1299" t="s">
        <v>220</v>
      </c>
      <c r="X5" s="1312" t="s">
        <v>221</v>
      </c>
      <c r="Y5" s="1299" t="s">
        <v>222</v>
      </c>
      <c r="Z5" s="1218"/>
      <c r="AA5" s="1218"/>
      <c r="AB5" s="1216"/>
      <c r="AC5" s="574"/>
    </row>
    <row r="6" spans="1:55" ht="48.75" customHeight="1">
      <c r="A6" s="1304"/>
      <c r="B6" s="1304"/>
      <c r="C6" s="1304"/>
      <c r="D6" s="705"/>
      <c r="E6" s="1300"/>
      <c r="F6" s="1300"/>
      <c r="G6" s="1300"/>
      <c r="H6" s="1300"/>
      <c r="I6" s="1313"/>
      <c r="J6" s="1300"/>
      <c r="K6" s="1300"/>
      <c r="L6" s="1300"/>
      <c r="M6" s="1300"/>
      <c r="N6" s="1300"/>
      <c r="O6" s="1304"/>
      <c r="P6" s="1304"/>
      <c r="Q6" s="1304"/>
      <c r="R6" s="705"/>
      <c r="S6" s="1300"/>
      <c r="T6" s="1300"/>
      <c r="U6" s="1300"/>
      <c r="V6" s="1300"/>
      <c r="W6" s="1300"/>
      <c r="X6" s="1313"/>
      <c r="Y6" s="1300"/>
      <c r="Z6" s="1219"/>
      <c r="AA6" s="1219"/>
      <c r="AB6" s="1217"/>
      <c r="AC6" s="574"/>
    </row>
    <row r="7" spans="1:55" s="329" customFormat="1" ht="24.6" hidden="1" customHeight="1">
      <c r="A7" s="1298" t="s">
        <v>192</v>
      </c>
      <c r="B7" s="1298"/>
      <c r="C7" s="1298"/>
      <c r="D7" s="317"/>
      <c r="E7" s="318">
        <v>33164217</v>
      </c>
      <c r="F7" s="319">
        <v>31816173</v>
      </c>
      <c r="G7" s="319"/>
      <c r="H7" s="319">
        <v>18735446</v>
      </c>
      <c r="I7" s="319">
        <v>6632984</v>
      </c>
      <c r="J7" s="319">
        <v>240112</v>
      </c>
      <c r="K7" s="319">
        <v>283593</v>
      </c>
      <c r="L7" s="319">
        <v>46955</v>
      </c>
      <c r="M7" s="319">
        <v>267556</v>
      </c>
      <c r="N7" s="319">
        <v>2209893</v>
      </c>
      <c r="O7" s="1298" t="s">
        <v>192</v>
      </c>
      <c r="P7" s="1298"/>
      <c r="Q7" s="1298"/>
      <c r="R7" s="317"/>
      <c r="S7" s="319"/>
      <c r="T7" s="318">
        <v>1558551</v>
      </c>
      <c r="U7" s="319">
        <v>85271</v>
      </c>
      <c r="V7" s="319">
        <v>97919</v>
      </c>
      <c r="W7" s="319">
        <v>198580</v>
      </c>
      <c r="X7" s="319">
        <v>110347</v>
      </c>
      <c r="Y7" s="319">
        <v>1071222</v>
      </c>
      <c r="Z7" s="319">
        <v>1348044</v>
      </c>
      <c r="AA7" s="319">
        <v>709039</v>
      </c>
      <c r="AB7" s="319">
        <v>639005</v>
      </c>
    </row>
    <row r="8" spans="1:55" s="329" customFormat="1" ht="24.6" hidden="1" customHeight="1">
      <c r="A8" s="1297" t="s">
        <v>1234</v>
      </c>
      <c r="B8" s="1297"/>
      <c r="C8" s="1297"/>
      <c r="D8" s="317"/>
      <c r="E8" s="320">
        <v>32569579</v>
      </c>
      <c r="F8" s="321">
        <v>30497935</v>
      </c>
      <c r="G8" s="321"/>
      <c r="H8" s="321">
        <v>16632055</v>
      </c>
      <c r="I8" s="321">
        <v>6210973</v>
      </c>
      <c r="J8" s="321">
        <v>100491</v>
      </c>
      <c r="K8" s="321">
        <v>234783</v>
      </c>
      <c r="L8" s="321">
        <v>48324</v>
      </c>
      <c r="M8" s="321">
        <v>283747</v>
      </c>
      <c r="N8" s="321">
        <v>3743315</v>
      </c>
      <c r="O8" s="1297" t="s">
        <v>193</v>
      </c>
      <c r="P8" s="1297"/>
      <c r="Q8" s="1297"/>
      <c r="R8" s="317"/>
      <c r="S8" s="321"/>
      <c r="T8" s="320">
        <v>1497076</v>
      </c>
      <c r="U8" s="321">
        <v>79351</v>
      </c>
      <c r="V8" s="321">
        <v>95354</v>
      </c>
      <c r="W8" s="321">
        <v>176297</v>
      </c>
      <c r="X8" s="321">
        <v>158591</v>
      </c>
      <c r="Y8" s="321">
        <v>919943</v>
      </c>
      <c r="Z8" s="321">
        <v>2071644</v>
      </c>
      <c r="AA8" s="321">
        <v>1060079</v>
      </c>
      <c r="AB8" s="321">
        <v>1011565</v>
      </c>
    </row>
    <row r="9" spans="1:55" s="329" customFormat="1" ht="24.6" hidden="1" customHeight="1">
      <c r="A9" s="1297" t="s">
        <v>1214</v>
      </c>
      <c r="B9" s="1297"/>
      <c r="C9" s="1297"/>
      <c r="D9" s="317"/>
      <c r="E9" s="320">
        <v>29201524.025547665</v>
      </c>
      <c r="F9" s="321">
        <v>28297136.69193577</v>
      </c>
      <c r="G9" s="321"/>
      <c r="H9" s="321">
        <v>18772155.554229092</v>
      </c>
      <c r="I9" s="321">
        <v>4216461.2054557195</v>
      </c>
      <c r="J9" s="321">
        <v>119841.52092162597</v>
      </c>
      <c r="K9" s="321">
        <v>163522.35420521698</v>
      </c>
      <c r="L9" s="321">
        <v>45199.988061839656</v>
      </c>
      <c r="M9" s="321">
        <v>184681.12934996604</v>
      </c>
      <c r="N9" s="321">
        <v>1494556.8554885692</v>
      </c>
      <c r="O9" s="1297" t="s">
        <v>1214</v>
      </c>
      <c r="P9" s="1297"/>
      <c r="Q9" s="1297"/>
      <c r="R9" s="317"/>
      <c r="S9" s="321"/>
      <c r="T9" s="320">
        <v>1167945.47018445</v>
      </c>
      <c r="U9" s="321">
        <v>88504.864800334268</v>
      </c>
      <c r="V9" s="321">
        <v>85530.925804332641</v>
      </c>
      <c r="W9" s="321">
        <v>118027.9376828027</v>
      </c>
      <c r="X9" s="321">
        <v>83527.965140571832</v>
      </c>
      <c r="Y9" s="321">
        <v>1504531.7853518773</v>
      </c>
      <c r="Z9" s="321">
        <v>904387.33361189044</v>
      </c>
      <c r="AA9" s="321">
        <v>567391.69104041066</v>
      </c>
      <c r="AB9" s="321">
        <v>336995.64257147972</v>
      </c>
    </row>
    <row r="10" spans="1:55" s="329" customFormat="1" ht="19.5" hidden="1" customHeight="1">
      <c r="A10" s="1297" t="s">
        <v>1215</v>
      </c>
      <c r="B10" s="1297"/>
      <c r="C10" s="1297"/>
      <c r="D10" s="317"/>
      <c r="E10" s="320">
        <v>25087212.535658658</v>
      </c>
      <c r="F10" s="321">
        <v>23737494.640367161</v>
      </c>
      <c r="G10" s="321"/>
      <c r="H10" s="321">
        <v>12882690.680809325</v>
      </c>
      <c r="I10" s="321">
        <v>4067613.3498103791</v>
      </c>
      <c r="J10" s="321">
        <v>230862.17764400443</v>
      </c>
      <c r="K10" s="321">
        <v>190551.19871767145</v>
      </c>
      <c r="L10" s="321">
        <v>49495.545086136648</v>
      </c>
      <c r="M10" s="321">
        <v>269317.19912553782</v>
      </c>
      <c r="N10" s="321">
        <v>3464463.2458956982</v>
      </c>
      <c r="O10" s="1297" t="s">
        <v>1215</v>
      </c>
      <c r="P10" s="1297"/>
      <c r="Q10" s="1297"/>
      <c r="R10" s="317"/>
      <c r="S10" s="321"/>
      <c r="T10" s="320">
        <v>1399251.3642824898</v>
      </c>
      <c r="U10" s="321">
        <v>61182.034253389764</v>
      </c>
      <c r="V10" s="321">
        <v>81608.328833412612</v>
      </c>
      <c r="W10" s="321">
        <v>157574.9738807042</v>
      </c>
      <c r="X10" s="321">
        <v>206322.99131916655</v>
      </c>
      <c r="Y10" s="321">
        <v>676561.55070922768</v>
      </c>
      <c r="Z10" s="321">
        <f>AA10+AB10</f>
        <v>1344076.1577283787</v>
      </c>
      <c r="AA10" s="321">
        <v>516386.71295122779</v>
      </c>
      <c r="AB10" s="321">
        <v>827689.44477715099</v>
      </c>
    </row>
    <row r="11" spans="1:55" s="329" customFormat="1" ht="19.5" hidden="1" customHeight="1">
      <c r="A11" s="1297" t="s">
        <v>1216</v>
      </c>
      <c r="B11" s="1297"/>
      <c r="C11" s="1297"/>
      <c r="D11" s="317"/>
      <c r="E11" s="320">
        <v>28831743.493352219</v>
      </c>
      <c r="F11" s="321">
        <v>27623095.609976135</v>
      </c>
      <c r="G11" s="321"/>
      <c r="H11" s="321">
        <v>15872061.056433925</v>
      </c>
      <c r="I11" s="321">
        <v>4679300.595802715</v>
      </c>
      <c r="J11" s="321">
        <v>134082.74837730234</v>
      </c>
      <c r="K11" s="321">
        <v>250388.18022977101</v>
      </c>
      <c r="L11" s="321">
        <v>60296.178449042956</v>
      </c>
      <c r="M11" s="321">
        <v>253695.57969457618</v>
      </c>
      <c r="N11" s="321">
        <v>3786891.3702023816</v>
      </c>
      <c r="O11" s="1297" t="s">
        <v>1216</v>
      </c>
      <c r="P11" s="1297"/>
      <c r="Q11" s="1297"/>
      <c r="R11" s="317"/>
      <c r="S11" s="321"/>
      <c r="T11" s="320">
        <v>1415643.9064882374</v>
      </c>
      <c r="U11" s="321">
        <v>64698.294354612597</v>
      </c>
      <c r="V11" s="321">
        <v>85620.210751060702</v>
      </c>
      <c r="W11" s="321">
        <v>153108.98892748181</v>
      </c>
      <c r="X11" s="321">
        <v>129173.76020868019</v>
      </c>
      <c r="Y11" s="321">
        <v>738134.74005633092</v>
      </c>
      <c r="Z11" s="321">
        <v>1208647.8833760421</v>
      </c>
      <c r="AA11" s="321">
        <v>459899.36144985352</v>
      </c>
      <c r="AB11" s="321">
        <v>748748.52192618744</v>
      </c>
    </row>
    <row r="12" spans="1:55" s="23" customFormat="1" ht="15" hidden="1" customHeight="1">
      <c r="A12" s="1228" t="s">
        <v>1217</v>
      </c>
      <c r="B12" s="1228"/>
      <c r="C12" s="1228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28" t="s">
        <v>1217</v>
      </c>
      <c r="P12" s="1228"/>
      <c r="Q12" s="1228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329" customFormat="1" ht="19.5" hidden="1" customHeight="1">
      <c r="A13" s="1297" t="s">
        <v>1218</v>
      </c>
      <c r="B13" s="1297"/>
      <c r="C13" s="1297"/>
      <c r="D13" s="317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97" t="s">
        <v>1218</v>
      </c>
      <c r="P13" s="1297"/>
      <c r="Q13" s="1297"/>
      <c r="R13" s="317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329" customFormat="1" ht="18" hidden="1" customHeight="1">
      <c r="A14" s="1228" t="s">
        <v>1219</v>
      </c>
      <c r="B14" s="1228"/>
      <c r="C14" s="1228"/>
      <c r="D14" s="317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228" t="s">
        <v>1219</v>
      </c>
      <c r="P14" s="1228"/>
      <c r="Q14" s="1228"/>
      <c r="R14" s="317"/>
      <c r="S14" s="50">
        <f>SUM(T14:Y14)</f>
        <v>3581605.3787723361</v>
      </c>
      <c r="T14" s="50">
        <f>AU14/12.737</f>
        <v>1861637.6520249746</v>
      </c>
      <c r="U14" s="50">
        <f t="shared" ref="U14:AB14" si="1">AV14/12.737</f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181" t="s">
        <v>1207</v>
      </c>
      <c r="AE14" s="1181"/>
      <c r="AF14" s="1181"/>
      <c r="AG14" s="185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81" t="s">
        <v>1207</v>
      </c>
      <c r="AR14" s="1181"/>
      <c r="AS14" s="1181"/>
      <c r="AT14" s="185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329" customFormat="1" ht="18" hidden="1" customHeight="1">
      <c r="A15" s="1297" t="s">
        <v>1220</v>
      </c>
      <c r="B15" s="1297"/>
      <c r="C15" s="1297"/>
      <c r="D15" s="317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97" t="s">
        <v>1220</v>
      </c>
      <c r="P15" s="1297"/>
      <c r="Q15" s="1297"/>
      <c r="R15" s="317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329" customFormat="1" ht="18" hidden="1" customHeight="1">
      <c r="A16" s="1297" t="s">
        <v>1221</v>
      </c>
      <c r="B16" s="1297"/>
      <c r="C16" s="1297"/>
      <c r="D16" s="317"/>
      <c r="E16" s="320">
        <v>41831884.227947295</v>
      </c>
      <c r="F16" s="321">
        <v>40639292.013985299</v>
      </c>
      <c r="G16" s="50">
        <v>37144025.03356915</v>
      </c>
      <c r="H16" s="321">
        <v>25220554.404049248</v>
      </c>
      <c r="I16" s="321">
        <v>4528842.5505770566</v>
      </c>
      <c r="J16" s="321">
        <v>528069.32979502797</v>
      </c>
      <c r="K16" s="321">
        <v>306626.31201307115</v>
      </c>
      <c r="L16" s="321">
        <v>72384.646764055607</v>
      </c>
      <c r="M16" s="321">
        <v>264556.71945534582</v>
      </c>
      <c r="N16" s="321">
        <v>6222991.070915347</v>
      </c>
      <c r="O16" s="1297" t="s">
        <v>1221</v>
      </c>
      <c r="P16" s="1297"/>
      <c r="Q16" s="1297"/>
      <c r="R16" s="317"/>
      <c r="S16" s="50">
        <v>3495266.9804162392</v>
      </c>
      <c r="T16" s="50">
        <v>1677890.5310544758</v>
      </c>
      <c r="U16" s="321">
        <v>129480.98877031762</v>
      </c>
      <c r="V16" s="321">
        <v>87704.423459701793</v>
      </c>
      <c r="W16" s="321">
        <v>152052.8716760223</v>
      </c>
      <c r="X16" s="321">
        <v>120250.72469266465</v>
      </c>
      <c r="Y16" s="321">
        <v>1327887.4407630572</v>
      </c>
      <c r="Z16" s="321">
        <v>1192592.2139619431</v>
      </c>
      <c r="AA16" s="321">
        <v>432079.00909810874</v>
      </c>
      <c r="AB16" s="321">
        <v>760513.20486383454</v>
      </c>
    </row>
    <row r="17" spans="1:28" s="329" customFormat="1" ht="17.25" hidden="1" customHeight="1">
      <c r="A17" s="1297" t="s">
        <v>1210</v>
      </c>
      <c r="B17" s="1297"/>
      <c r="C17" s="1297"/>
      <c r="D17" s="317"/>
      <c r="E17" s="320">
        <v>36351802.774204522</v>
      </c>
      <c r="F17" s="321">
        <v>35749044.815590635</v>
      </c>
      <c r="G17" s="50">
        <f>H17+I17+J17+K17+L17+M17+N17</f>
        <v>32382352.940521002</v>
      </c>
      <c r="H17" s="321">
        <v>21903701.178061981</v>
      </c>
      <c r="I17" s="321">
        <v>4589259.9875735166</v>
      </c>
      <c r="J17" s="321">
        <v>504252.56089278834</v>
      </c>
      <c r="K17" s="321">
        <v>391515.31883234152</v>
      </c>
      <c r="L17" s="321">
        <v>80222.394129865919</v>
      </c>
      <c r="M17" s="321">
        <v>235464.23961526551</v>
      </c>
      <c r="N17" s="321">
        <v>4677937.261415245</v>
      </c>
      <c r="O17" s="1297" t="s">
        <v>1210</v>
      </c>
      <c r="P17" s="1297"/>
      <c r="Q17" s="1297"/>
      <c r="R17" s="317"/>
      <c r="S17" s="50">
        <f>T17+U17+V17+W17+X17+Y17</f>
        <v>3366691.8750696299</v>
      </c>
      <c r="T17" s="321">
        <v>1651137.6294629022</v>
      </c>
      <c r="U17" s="321">
        <v>122243.5883777549</v>
      </c>
      <c r="V17" s="321">
        <v>73591.683529628717</v>
      </c>
      <c r="W17" s="321">
        <v>150791.28913493053</v>
      </c>
      <c r="X17" s="321">
        <v>90016.913380786063</v>
      </c>
      <c r="Y17" s="321">
        <v>1278910.7711836274</v>
      </c>
      <c r="Z17" s="321">
        <v>602757.95861388464</v>
      </c>
      <c r="AA17" s="321">
        <v>223589.97104516294</v>
      </c>
      <c r="AB17" s="321">
        <v>379167.98756872257</v>
      </c>
    </row>
    <row r="18" spans="1:28" s="329" customFormat="1" ht="18.75" hidden="1" customHeight="1">
      <c r="A18" s="1297" t="s">
        <v>1157</v>
      </c>
      <c r="B18" s="1297"/>
      <c r="C18" s="1297"/>
      <c r="D18" s="317"/>
      <c r="E18" s="311">
        <v>39820027.144423097</v>
      </c>
      <c r="F18" s="311">
        <v>39297108.755200997</v>
      </c>
      <c r="G18" s="172">
        <f>SUM(H18:N18)</f>
        <v>35698591.665724911</v>
      </c>
      <c r="H18" s="311">
        <v>23847461.748577144</v>
      </c>
      <c r="I18" s="311">
        <v>4910125.0430121087</v>
      </c>
      <c r="J18" s="311">
        <v>180815.64004305933</v>
      </c>
      <c r="K18" s="311">
        <v>368448.10162745614</v>
      </c>
      <c r="L18" s="311">
        <v>75843.604297378479</v>
      </c>
      <c r="M18" s="311">
        <v>247212.02716947367</v>
      </c>
      <c r="N18" s="311">
        <v>6068685.5009982921</v>
      </c>
      <c r="O18" s="1297" t="s">
        <v>1157</v>
      </c>
      <c r="P18" s="1297"/>
      <c r="Q18" s="1297"/>
      <c r="R18" s="317"/>
      <c r="S18" s="154">
        <f>SUM(T18:Y18)</f>
        <v>3598517.089476089</v>
      </c>
      <c r="T18" s="311">
        <v>1787945.0079228687</v>
      </c>
      <c r="U18" s="311">
        <v>131014.24712993942</v>
      </c>
      <c r="V18" s="311">
        <v>84957.940175508556</v>
      </c>
      <c r="W18" s="311">
        <v>145924.7944457572</v>
      </c>
      <c r="X18" s="311">
        <v>79615.45602337498</v>
      </c>
      <c r="Y18" s="311">
        <v>1369059.6437786401</v>
      </c>
      <c r="Z18" s="311">
        <v>522918.38922212279</v>
      </c>
      <c r="AA18" s="311">
        <v>203114.99980638223</v>
      </c>
      <c r="AB18" s="311">
        <v>319803.38941573998</v>
      </c>
    </row>
    <row r="19" spans="1:28" s="329" customFormat="1" ht="18" hidden="1" customHeight="1">
      <c r="A19" s="1297" t="s">
        <v>1158</v>
      </c>
      <c r="B19" s="1297"/>
      <c r="C19" s="1297"/>
      <c r="D19" s="317"/>
      <c r="E19" s="311">
        <f>'[1]27'!E19/'[1]1'!$E$19*1000</f>
        <v>38731168.642797194</v>
      </c>
      <c r="F19" s="311">
        <f>'[1]27'!F19/'[1]1'!$E$19*1000</f>
        <v>37948680.708628163</v>
      </c>
      <c r="G19" s="311">
        <f>'[1]27'!G19/'[1]1'!$E$19*1000</f>
        <v>34390071.643255785</v>
      </c>
      <c r="H19" s="311">
        <f>'[1]27'!H19/'[1]1'!$E$19*1000</f>
        <v>23131522.16182119</v>
      </c>
      <c r="I19" s="311">
        <f>'[1]27'!I19/'[1]1'!$E$19*1000</f>
        <v>4811458.786175698</v>
      </c>
      <c r="J19" s="311">
        <f>'[1]27'!J19/'[1]1'!$E$19*1000</f>
        <v>268320.21658502525</v>
      </c>
      <c r="K19" s="311">
        <f>'[1]27'!K19/'[1]1'!$E$19*1000</f>
        <v>379357.30632263271</v>
      </c>
      <c r="L19" s="311">
        <f>'[1]27'!L19/'[1]1'!$E$19*1000</f>
        <v>84419.453244180826</v>
      </c>
      <c r="M19" s="311">
        <f>'[1]27'!M19/'[1]1'!$E$19*1000</f>
        <v>272357.22414207767</v>
      </c>
      <c r="N19" s="311">
        <f>'[1]27'!N19/'[1]1'!$E$19*1000</f>
        <v>5442636.4949649787</v>
      </c>
      <c r="O19" s="1297" t="s">
        <v>1158</v>
      </c>
      <c r="P19" s="1297"/>
      <c r="Q19" s="1297"/>
      <c r="R19" s="317"/>
      <c r="S19" s="311">
        <f>'[1]27'!S19/'[1]1'!$E$19*1000</f>
        <v>3558609.0653724414</v>
      </c>
      <c r="T19" s="311">
        <f>'[1]27'!T19/'[1]1'!$E$19*1000</f>
        <v>1729083.0239460042</v>
      </c>
      <c r="U19" s="311">
        <f>'[1]27'!U19/'[1]1'!$E$19*1000</f>
        <v>137004.3743022258</v>
      </c>
      <c r="V19" s="311">
        <f>'[1]27'!V19/'[1]1'!$E$19*1000</f>
        <v>79589.772452883422</v>
      </c>
      <c r="W19" s="311">
        <f>'[1]27'!W19/'[1]1'!$E$19*1000</f>
        <v>150021.32611465079</v>
      </c>
      <c r="X19" s="311">
        <f>'[1]27'!X19/'[1]1'!$E$19*1000</f>
        <v>85494.679066022261</v>
      </c>
      <c r="Y19" s="311">
        <f>'[1]27'!Y19/'[1]1'!$E$19*1000</f>
        <v>1377415.8894906547</v>
      </c>
      <c r="Z19" s="311">
        <f>'[1]27'!Z19/'[1]1'!$E$19*1000</f>
        <v>782487.93416902062</v>
      </c>
      <c r="AA19" s="311">
        <f>'[1]27'!AA19/'[1]1'!$E$19*1000</f>
        <v>321935.26692492998</v>
      </c>
      <c r="AB19" s="311">
        <f>'[1]27'!AB19/'[1]1'!$E$19*1000</f>
        <v>460552.6672440907</v>
      </c>
    </row>
    <row r="20" spans="1:28" s="329" customFormat="1" ht="18" hidden="1" customHeight="1">
      <c r="A20" s="1297" t="s">
        <v>1235</v>
      </c>
      <c r="B20" s="1297"/>
      <c r="C20" s="1297"/>
      <c r="D20" s="317"/>
      <c r="E20" s="311">
        <v>36707776.877159506</v>
      </c>
      <c r="F20" s="311">
        <v>36109927.227299348</v>
      </c>
      <c r="G20" s="154">
        <f>SUM(H20:N20)</f>
        <v>32582708.048462242</v>
      </c>
      <c r="H20" s="311">
        <v>21944892.469442315</v>
      </c>
      <c r="I20" s="311">
        <v>4613387.0277209803</v>
      </c>
      <c r="J20" s="311">
        <v>84306.807110392983</v>
      </c>
      <c r="K20" s="311">
        <v>349479.779129092</v>
      </c>
      <c r="L20" s="311">
        <v>90965.499421935863</v>
      </c>
      <c r="M20" s="311">
        <v>312094.9100682576</v>
      </c>
      <c r="N20" s="311">
        <v>5187581.5555692697</v>
      </c>
      <c r="O20" s="1297" t="s">
        <v>1235</v>
      </c>
      <c r="P20" s="1297"/>
      <c r="Q20" s="1297"/>
      <c r="R20" s="317"/>
      <c r="S20" s="154">
        <f>SUM(T20:Y20)</f>
        <v>3527219.1788371084</v>
      </c>
      <c r="T20" s="311">
        <v>1646567.00131221</v>
      </c>
      <c r="U20" s="311">
        <v>148853.27875719883</v>
      </c>
      <c r="V20" s="311">
        <v>75704.177905202319</v>
      </c>
      <c r="W20" s="311">
        <v>143084.10321228</v>
      </c>
      <c r="X20" s="311">
        <v>78544.680508857826</v>
      </c>
      <c r="Y20" s="311">
        <v>1434465.9371413596</v>
      </c>
      <c r="Z20" s="311">
        <v>597849.64986015542</v>
      </c>
      <c r="AA20" s="311">
        <v>234897.5389928284</v>
      </c>
      <c r="AB20" s="311">
        <v>362952.11086732667</v>
      </c>
    </row>
    <row r="21" spans="1:28" s="329" customFormat="1" ht="18" hidden="1" customHeight="1">
      <c r="A21" s="1297" t="s">
        <v>1160</v>
      </c>
      <c r="B21" s="1297"/>
      <c r="C21" s="1297"/>
      <c r="D21" s="317"/>
      <c r="E21" s="321">
        <v>36384650.84097667</v>
      </c>
      <c r="F21" s="321">
        <v>35758658.805392958</v>
      </c>
      <c r="G21" s="154">
        <f>SUM(H21:N21)</f>
        <v>32424972.655164994</v>
      </c>
      <c r="H21" s="321">
        <v>21430915.401220392</v>
      </c>
      <c r="I21" s="321">
        <v>4206994.3103250666</v>
      </c>
      <c r="J21" s="321">
        <v>254589.81023957525</v>
      </c>
      <c r="K21" s="321">
        <v>552082.55035323929</v>
      </c>
      <c r="L21" s="321">
        <v>133107.384415523</v>
      </c>
      <c r="M21" s="321">
        <v>463525.75636522658</v>
      </c>
      <c r="N21" s="321">
        <v>5383757.4422459686</v>
      </c>
      <c r="O21" s="1297" t="s">
        <v>1160</v>
      </c>
      <c r="P21" s="1297"/>
      <c r="Q21" s="1297"/>
      <c r="R21" s="317"/>
      <c r="S21" s="50">
        <f>SUM(T21:Y21)</f>
        <v>3333686.1502279462</v>
      </c>
      <c r="T21" s="321">
        <v>1545780.9203717569</v>
      </c>
      <c r="U21" s="321">
        <v>142785.79705631375</v>
      </c>
      <c r="V21" s="321">
        <v>67652.575744273257</v>
      </c>
      <c r="W21" s="321">
        <v>154443.40886367502</v>
      </c>
      <c r="X21" s="321">
        <v>68985.155228734351</v>
      </c>
      <c r="Y21" s="321">
        <v>1354038.2929631926</v>
      </c>
      <c r="Z21" s="321">
        <v>625992.03558372671</v>
      </c>
      <c r="AA21" s="321">
        <v>256469.74629398581</v>
      </c>
      <c r="AB21" s="321">
        <v>369522.28928974055</v>
      </c>
    </row>
    <row r="22" spans="1:28" s="329" customFormat="1" ht="18" customHeight="1">
      <c r="A22" s="1247" t="s">
        <v>1161</v>
      </c>
      <c r="B22" s="1247"/>
      <c r="C22" s="1247"/>
      <c r="D22" s="32"/>
      <c r="E22" s="311">
        <v>38180245.582422793</v>
      </c>
      <c r="F22" s="311">
        <v>37562421.366287068</v>
      </c>
      <c r="G22" s="154">
        <f>SUM(H22:N22)</f>
        <v>34040341.959376939</v>
      </c>
      <c r="H22" s="311">
        <v>23358123.538604774</v>
      </c>
      <c r="I22" s="311">
        <v>4471807.5374186626</v>
      </c>
      <c r="J22" s="311">
        <v>200045.66643148119</v>
      </c>
      <c r="K22" s="311">
        <v>372284.03011080495</v>
      </c>
      <c r="L22" s="311">
        <v>124354.28463366062</v>
      </c>
      <c r="M22" s="311">
        <v>351175.06538276246</v>
      </c>
      <c r="N22" s="311">
        <v>5162551.8367947908</v>
      </c>
      <c r="O22" s="1247" t="s">
        <v>1161</v>
      </c>
      <c r="P22" s="1247"/>
      <c r="Q22" s="1247"/>
      <c r="R22" s="32"/>
      <c r="S22" s="154">
        <f>SUM(T22:Y22)</f>
        <v>3522079.4069100781</v>
      </c>
      <c r="T22" s="311">
        <v>1641694.440087311</v>
      </c>
      <c r="U22" s="311">
        <v>149953.67267053155</v>
      </c>
      <c r="V22" s="311">
        <v>72570.890879590399</v>
      </c>
      <c r="W22" s="311">
        <v>168760.46264781919</v>
      </c>
      <c r="X22" s="311">
        <v>73403.46386352976</v>
      </c>
      <c r="Y22" s="311">
        <v>1415696.4767612964</v>
      </c>
      <c r="Z22" s="311">
        <v>617824.21613576845</v>
      </c>
      <c r="AA22" s="311">
        <v>263277.42664065841</v>
      </c>
      <c r="AB22" s="311">
        <v>354546.78949511022</v>
      </c>
    </row>
    <row r="23" spans="1:28" s="329" customFormat="1" ht="18" customHeight="1">
      <c r="A23" s="1247" t="s">
        <v>1162</v>
      </c>
      <c r="B23" s="1247"/>
      <c r="C23" s="1247"/>
      <c r="D23" s="32"/>
      <c r="E23" s="311">
        <v>37099225.316913657</v>
      </c>
      <c r="F23" s="311">
        <v>36354160.471500121</v>
      </c>
      <c r="G23" s="154">
        <f>SUM(H23:N23)</f>
        <v>32810343.420956161</v>
      </c>
      <c r="H23" s="311">
        <v>21585450.285761792</v>
      </c>
      <c r="I23" s="311">
        <v>4530244.1227941802</v>
      </c>
      <c r="J23" s="311">
        <v>169703.53043394125</v>
      </c>
      <c r="K23" s="311">
        <v>627466.3240918559</v>
      </c>
      <c r="L23" s="311">
        <v>167920.25383174527</v>
      </c>
      <c r="M23" s="311">
        <v>303342.0762695595</v>
      </c>
      <c r="N23" s="311">
        <v>5426216.8277730858</v>
      </c>
      <c r="O23" s="1247" t="s">
        <v>1162</v>
      </c>
      <c r="P23" s="1247"/>
      <c r="Q23" s="1247"/>
      <c r="R23" s="32"/>
      <c r="S23" s="154">
        <f>SUM(T23:Y23)</f>
        <v>3543817.0505438913</v>
      </c>
      <c r="T23" s="311">
        <v>1603873.9874431142</v>
      </c>
      <c r="U23" s="311">
        <v>166631.727788652</v>
      </c>
      <c r="V23" s="311">
        <v>74963.177167108035</v>
      </c>
      <c r="W23" s="311">
        <v>153106.63195481148</v>
      </c>
      <c r="X23" s="311">
        <v>94979.457404389424</v>
      </c>
      <c r="Y23" s="311">
        <v>1450262.0687858162</v>
      </c>
      <c r="Z23" s="311">
        <v>745064.8454135647</v>
      </c>
      <c r="AA23" s="311">
        <v>243716.67051033876</v>
      </c>
      <c r="AB23" s="311">
        <v>501348.17490322591</v>
      </c>
    </row>
    <row r="24" spans="1:28" s="329" customFormat="1" ht="18" customHeight="1">
      <c r="A24" s="1247" t="s">
        <v>1163</v>
      </c>
      <c r="B24" s="1247"/>
      <c r="C24" s="1247"/>
      <c r="D24" s="32"/>
      <c r="E24" s="311">
        <v>34004943.652264342</v>
      </c>
      <c r="F24" s="311">
        <v>33454835.029327828</v>
      </c>
      <c r="G24" s="172" t="s">
        <v>1028</v>
      </c>
      <c r="H24" s="311">
        <v>21504880.880754568</v>
      </c>
      <c r="I24" s="638" t="s">
        <v>1029</v>
      </c>
      <c r="J24" s="311">
        <v>337683.53250726452</v>
      </c>
      <c r="K24" s="311">
        <v>164573.44105603496</v>
      </c>
      <c r="L24" s="638" t="s">
        <v>1030</v>
      </c>
      <c r="M24" s="638" t="s">
        <v>1028</v>
      </c>
      <c r="N24" s="311">
        <v>2494248.2196030826</v>
      </c>
      <c r="O24" s="1247" t="s">
        <v>1163</v>
      </c>
      <c r="P24" s="1247"/>
      <c r="Q24" s="1247"/>
      <c r="R24" s="32"/>
      <c r="S24" s="172" t="s">
        <v>1028</v>
      </c>
      <c r="T24" s="638" t="s">
        <v>1031</v>
      </c>
      <c r="U24" s="311">
        <v>217674.87556841911</v>
      </c>
      <c r="V24" s="638" t="s">
        <v>821</v>
      </c>
      <c r="W24" s="638" t="s">
        <v>821</v>
      </c>
      <c r="X24" s="311">
        <v>50746.406793167262</v>
      </c>
      <c r="Y24" s="311">
        <v>2676940.6431461689</v>
      </c>
      <c r="Z24" s="311">
        <v>550108.62293654284</v>
      </c>
      <c r="AA24" s="311">
        <v>280236.71153844404</v>
      </c>
      <c r="AB24" s="311">
        <v>269871.91139809799</v>
      </c>
    </row>
    <row r="25" spans="1:28" s="329" customFormat="1" ht="18" customHeight="1">
      <c r="A25" s="1247" t="s">
        <v>1155</v>
      </c>
      <c r="B25" s="1247"/>
      <c r="C25" s="1247"/>
      <c r="D25" s="32"/>
      <c r="E25" s="311">
        <v>32879487.357863698</v>
      </c>
      <c r="F25" s="311">
        <v>32355563.102524891</v>
      </c>
      <c r="G25" s="154">
        <f>H25+I25+J25+K25+L25+M25+N25</f>
        <v>28703566.439601332</v>
      </c>
      <c r="H25" s="311">
        <v>18008699.757196754</v>
      </c>
      <c r="I25" s="311">
        <v>4288958.1596180638</v>
      </c>
      <c r="J25" s="311">
        <v>140190.14842389349</v>
      </c>
      <c r="K25" s="311">
        <v>434860.36959829234</v>
      </c>
      <c r="L25" s="311">
        <v>90164.078689305796</v>
      </c>
      <c r="M25" s="311">
        <v>376532.2600289312</v>
      </c>
      <c r="N25" s="311">
        <v>5364161.6660460858</v>
      </c>
      <c r="O25" s="1247" t="s">
        <v>1155</v>
      </c>
      <c r="P25" s="1247"/>
      <c r="Q25" s="1247"/>
      <c r="R25" s="32"/>
      <c r="S25" s="154">
        <f>SUM(T25:Y25)</f>
        <v>3651996.6629235689</v>
      </c>
      <c r="T25" s="311">
        <v>1665043.1022418027</v>
      </c>
      <c r="U25" s="311">
        <v>178650.92964955204</v>
      </c>
      <c r="V25" s="311">
        <v>75208.99168098456</v>
      </c>
      <c r="W25" s="311">
        <v>163530.89444353475</v>
      </c>
      <c r="X25" s="311">
        <v>73236.32991308879</v>
      </c>
      <c r="Y25" s="311">
        <v>1496326.4149946056</v>
      </c>
      <c r="Z25" s="311">
        <v>523924.25533883437</v>
      </c>
      <c r="AA25" s="311">
        <v>219074.00121149188</v>
      </c>
      <c r="AB25" s="311">
        <v>304850.25412734307</v>
      </c>
    </row>
    <row r="26" spans="1:28" s="329" customFormat="1" ht="18" customHeight="1">
      <c r="A26" s="1247" t="s">
        <v>1149</v>
      </c>
      <c r="B26" s="1247"/>
      <c r="C26" s="1247"/>
      <c r="D26" s="32"/>
      <c r="E26" s="311">
        <v>36089159.634324804</v>
      </c>
      <c r="F26" s="311">
        <v>35578063.996118903</v>
      </c>
      <c r="G26" s="154">
        <f>H26+I26+J26+K26+L26+M26+N26</f>
        <v>31715607.474386901</v>
      </c>
      <c r="H26" s="311">
        <v>20658589.825140685</v>
      </c>
      <c r="I26" s="311">
        <v>4485860.0602269229</v>
      </c>
      <c r="J26" s="311">
        <v>289213.78778406384</v>
      </c>
      <c r="K26" s="311">
        <v>379772.95870152791</v>
      </c>
      <c r="L26" s="311">
        <v>111445.81535444749</v>
      </c>
      <c r="M26" s="311">
        <v>427547.48774392554</v>
      </c>
      <c r="N26" s="311">
        <v>5363177.5394353289</v>
      </c>
      <c r="O26" s="1247" t="s">
        <v>1149</v>
      </c>
      <c r="P26" s="1247"/>
      <c r="Q26" s="1247"/>
      <c r="R26" s="32"/>
      <c r="S26" s="154">
        <f>SUM(T26:Y26)</f>
        <v>3862456.5217320155</v>
      </c>
      <c r="T26" s="311">
        <v>1881056.3449551072</v>
      </c>
      <c r="U26" s="311">
        <v>184099.14489970732</v>
      </c>
      <c r="V26" s="311">
        <v>82331.316963588077</v>
      </c>
      <c r="W26" s="311">
        <v>171918.26759178241</v>
      </c>
      <c r="X26" s="311">
        <v>61718.295614210678</v>
      </c>
      <c r="Y26" s="311">
        <v>1481333.1517076201</v>
      </c>
      <c r="Z26" s="311">
        <v>511095.63820591988</v>
      </c>
      <c r="AA26" s="311">
        <v>242735.15315804581</v>
      </c>
      <c r="AB26" s="311">
        <v>268360.4850478741</v>
      </c>
    </row>
    <row r="27" spans="1:28" s="574" customFormat="1" ht="18" customHeight="1">
      <c r="A27" s="1297" t="s">
        <v>57</v>
      </c>
      <c r="B27" s="1297"/>
      <c r="C27" s="1297"/>
      <c r="D27" s="317"/>
      <c r="E27" s="154"/>
      <c r="F27" s="154"/>
      <c r="G27" s="735"/>
      <c r="H27" s="154"/>
      <c r="I27" s="154"/>
      <c r="J27" s="154"/>
      <c r="K27" s="154"/>
      <c r="L27" s="154"/>
      <c r="M27" s="154"/>
      <c r="N27" s="154"/>
      <c r="O27" s="1297" t="s">
        <v>57</v>
      </c>
      <c r="P27" s="1297"/>
      <c r="Q27" s="1297"/>
      <c r="R27" s="317"/>
      <c r="S27" s="639"/>
      <c r="T27" s="311"/>
      <c r="U27" s="154"/>
      <c r="V27" s="154"/>
      <c r="W27" s="154"/>
      <c r="X27" s="154"/>
      <c r="Y27" s="154"/>
      <c r="Z27" s="154"/>
      <c r="AA27" s="154"/>
      <c r="AB27" s="154"/>
    </row>
    <row r="28" spans="1:28" ht="18" customHeight="1">
      <c r="A28" s="322"/>
      <c r="B28" s="322" t="s">
        <v>58</v>
      </c>
      <c r="C28" s="322"/>
      <c r="D28" s="577"/>
      <c r="E28" s="736">
        <v>48725033.779298291</v>
      </c>
      <c r="F28" s="736">
        <v>48001635.361650653</v>
      </c>
      <c r="G28" s="735">
        <f t="shared" ref="G28:G57" si="2">H28+I28+J28+K28+L28+M28+N28</f>
        <v>42910310.117293388</v>
      </c>
      <c r="H28" s="736">
        <v>27943677.065448731</v>
      </c>
      <c r="I28" s="736">
        <v>6099910.4383852491</v>
      </c>
      <c r="J28" s="736">
        <v>413820.995924338</v>
      </c>
      <c r="K28" s="736">
        <v>510798.48819158069</v>
      </c>
      <c r="L28" s="736">
        <v>146462.79386029209</v>
      </c>
      <c r="M28" s="736">
        <v>557864.17958366114</v>
      </c>
      <c r="N28" s="736">
        <v>7237776.1558995312</v>
      </c>
      <c r="O28" s="322"/>
      <c r="P28" s="322" t="s">
        <v>47</v>
      </c>
      <c r="Q28" s="322"/>
      <c r="R28" s="577"/>
      <c r="S28" s="735">
        <f>SUM(T28:Y28)</f>
        <v>5091325.2443572478</v>
      </c>
      <c r="T28" s="735">
        <v>2548228.7461596532</v>
      </c>
      <c r="U28" s="735">
        <v>253958.25647841315</v>
      </c>
      <c r="V28" s="735">
        <v>108038.98803375196</v>
      </c>
      <c r="W28" s="735">
        <v>224514.49337133626</v>
      </c>
      <c r="X28" s="735">
        <v>87879.705795710921</v>
      </c>
      <c r="Y28" s="735">
        <v>1868705.0545183823</v>
      </c>
      <c r="Z28" s="735">
        <v>723398.41764770856</v>
      </c>
      <c r="AA28" s="735">
        <v>341863.94667896698</v>
      </c>
      <c r="AB28" s="735">
        <v>381534.47096874146</v>
      </c>
    </row>
    <row r="29" spans="1:28" ht="18" customHeight="1">
      <c r="A29" s="322"/>
      <c r="B29" s="322" t="s">
        <v>20</v>
      </c>
      <c r="C29" s="322"/>
      <c r="D29" s="577"/>
      <c r="E29" s="736">
        <v>6761249.3314428022</v>
      </c>
      <c r="F29" s="736">
        <v>6742909.2241233746</v>
      </c>
      <c r="G29" s="735">
        <f t="shared" si="2"/>
        <v>5732661.5213203337</v>
      </c>
      <c r="H29" s="736">
        <v>3749875.581780104</v>
      </c>
      <c r="I29" s="736">
        <v>739643.20400803525</v>
      </c>
      <c r="J29" s="736">
        <v>0</v>
      </c>
      <c r="K29" s="736">
        <v>75662.223489709664</v>
      </c>
      <c r="L29" s="736">
        <v>30171.279622712329</v>
      </c>
      <c r="M29" s="736">
        <v>125081.96732210153</v>
      </c>
      <c r="N29" s="736">
        <v>1012227.2650976717</v>
      </c>
      <c r="O29" s="322"/>
      <c r="P29" s="322" t="s">
        <v>20</v>
      </c>
      <c r="Q29" s="322"/>
      <c r="R29" s="577"/>
      <c r="S29" s="735">
        <f>SUM(T29:Y29)</f>
        <v>1010247.7028030446</v>
      </c>
      <c r="T29" s="735">
        <v>332546.75119115575</v>
      </c>
      <c r="U29" s="735">
        <v>21955.890328410191</v>
      </c>
      <c r="V29" s="735">
        <v>22663.717983767208</v>
      </c>
      <c r="W29" s="735">
        <v>49842.234368034755</v>
      </c>
      <c r="X29" s="735">
        <v>997.56649036494593</v>
      </c>
      <c r="Y29" s="735">
        <v>582241.54244131176</v>
      </c>
      <c r="Z29" s="735">
        <v>18340.107319428589</v>
      </c>
      <c r="AA29" s="735">
        <v>12656.859289396551</v>
      </c>
      <c r="AB29" s="735">
        <v>5683.2480300320385</v>
      </c>
    </row>
    <row r="30" spans="1:28" ht="18" customHeight="1">
      <c r="A30" s="1297" t="s">
        <v>21</v>
      </c>
      <c r="B30" s="1297"/>
      <c r="C30" s="1297"/>
      <c r="D30" s="317"/>
      <c r="E30" s="736"/>
      <c r="F30" s="736"/>
      <c r="G30" s="735"/>
      <c r="H30" s="736"/>
      <c r="I30" s="736"/>
      <c r="J30" s="736"/>
      <c r="K30" s="736"/>
      <c r="L30" s="736"/>
      <c r="M30" s="736"/>
      <c r="N30" s="736"/>
      <c r="O30" s="1297" t="s">
        <v>21</v>
      </c>
      <c r="P30" s="1297"/>
      <c r="Q30" s="1297"/>
      <c r="R30" s="317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</row>
    <row r="31" spans="1:28" ht="18" customHeight="1">
      <c r="A31" s="322"/>
      <c r="B31" s="661" t="s">
        <v>71</v>
      </c>
      <c r="C31" s="322"/>
      <c r="D31" s="577"/>
      <c r="E31" s="736">
        <v>141249476.80918449</v>
      </c>
      <c r="F31" s="736">
        <v>139035965.7798197</v>
      </c>
      <c r="G31" s="735">
        <f t="shared" si="2"/>
        <v>126202704.3268453</v>
      </c>
      <c r="H31" s="736">
        <v>82005718.740441978</v>
      </c>
      <c r="I31" s="736">
        <v>18706690.449467499</v>
      </c>
      <c r="J31" s="736">
        <v>1502118.5555235224</v>
      </c>
      <c r="K31" s="736">
        <v>1272104.5550572469</v>
      </c>
      <c r="L31" s="736">
        <v>440224.64783583331</v>
      </c>
      <c r="M31" s="736">
        <v>1323706.0535685776</v>
      </c>
      <c r="N31" s="736">
        <v>20952141.32495065</v>
      </c>
      <c r="O31" s="322"/>
      <c r="P31" s="322" t="s">
        <v>71</v>
      </c>
      <c r="Q31" s="322"/>
      <c r="R31" s="577"/>
      <c r="S31" s="735">
        <f>SUM(T31:Y31)</f>
        <v>12833261.452974439</v>
      </c>
      <c r="T31" s="735">
        <v>6989581.2067395551</v>
      </c>
      <c r="U31" s="735">
        <v>614935.97145576577</v>
      </c>
      <c r="V31" s="735">
        <v>304893.74058453867</v>
      </c>
      <c r="W31" s="735">
        <v>556412.9177011142</v>
      </c>
      <c r="X31" s="735">
        <v>300759.45364781033</v>
      </c>
      <c r="Y31" s="735">
        <v>4066678.1628456535</v>
      </c>
      <c r="Z31" s="735">
        <v>2213511.0293647046</v>
      </c>
      <c r="AA31" s="735">
        <v>1008441.3240181409</v>
      </c>
      <c r="AB31" s="735">
        <v>1205069.7053465624</v>
      </c>
    </row>
    <row r="32" spans="1:28" ht="18" customHeight="1">
      <c r="A32" s="322"/>
      <c r="B32" s="661" t="s">
        <v>72</v>
      </c>
      <c r="C32" s="322"/>
      <c r="D32" s="577"/>
      <c r="E32" s="736">
        <v>37653821.088830821</v>
      </c>
      <c r="F32" s="736">
        <v>37286973.26947362</v>
      </c>
      <c r="G32" s="735">
        <f t="shared" si="2"/>
        <v>33048850.117955871</v>
      </c>
      <c r="H32" s="736">
        <v>22463789.257462155</v>
      </c>
      <c r="I32" s="736">
        <v>3708938.6821021629</v>
      </c>
      <c r="J32" s="736">
        <v>454137.9188310199</v>
      </c>
      <c r="K32" s="736">
        <v>512272.70274557889</v>
      </c>
      <c r="L32" s="736">
        <v>98355.384361322649</v>
      </c>
      <c r="M32" s="736">
        <v>409320.96765278513</v>
      </c>
      <c r="N32" s="736">
        <v>5402035.2048008461</v>
      </c>
      <c r="O32" s="322"/>
      <c r="P32" s="322" t="s">
        <v>72</v>
      </c>
      <c r="Q32" s="322"/>
      <c r="R32" s="577"/>
      <c r="S32" s="735">
        <f>SUM(T32:Y32)</f>
        <v>4238123.1515177432</v>
      </c>
      <c r="T32" s="735">
        <v>2079274.7737459394</v>
      </c>
      <c r="U32" s="735">
        <v>276265.3310830876</v>
      </c>
      <c r="V32" s="735">
        <v>77451.429088798279</v>
      </c>
      <c r="W32" s="735">
        <v>202034.20490462857</v>
      </c>
      <c r="X32" s="735">
        <v>14178.384718305218</v>
      </c>
      <c r="Y32" s="735">
        <v>1588919.0279769842</v>
      </c>
      <c r="Z32" s="735">
        <v>366847.81935720169</v>
      </c>
      <c r="AA32" s="735">
        <v>209915.40421596644</v>
      </c>
      <c r="AB32" s="735">
        <v>156932.41514123493</v>
      </c>
    </row>
    <row r="33" spans="1:28" ht="18" customHeight="1">
      <c r="A33" s="322"/>
      <c r="B33" s="661" t="s">
        <v>73</v>
      </c>
      <c r="C33" s="322"/>
      <c r="D33" s="577"/>
      <c r="E33" s="736">
        <v>14942764.983842712</v>
      </c>
      <c r="F33" s="736">
        <v>14829142.83426504</v>
      </c>
      <c r="G33" s="735">
        <f t="shared" si="2"/>
        <v>12715795.966920776</v>
      </c>
      <c r="H33" s="736">
        <v>8416418.9185847081</v>
      </c>
      <c r="I33" s="736">
        <v>1739211.3787676077</v>
      </c>
      <c r="J33" s="736">
        <v>19638.61508865434</v>
      </c>
      <c r="K33" s="736">
        <v>241869.81607811936</v>
      </c>
      <c r="L33" s="736">
        <v>49966.58069530916</v>
      </c>
      <c r="M33" s="736">
        <v>251772.84543070238</v>
      </c>
      <c r="N33" s="736">
        <v>1996917.8122756758</v>
      </c>
      <c r="O33" s="322"/>
      <c r="P33" s="322" t="s">
        <v>73</v>
      </c>
      <c r="Q33" s="322"/>
      <c r="R33" s="577"/>
      <c r="S33" s="735">
        <f>SUM(T33:Y33)</f>
        <v>2113346.8673442653</v>
      </c>
      <c r="T33" s="735">
        <v>850588.25217724184</v>
      </c>
      <c r="U33" s="735">
        <v>104580.11842766432</v>
      </c>
      <c r="V33" s="735">
        <v>40889.203848451638</v>
      </c>
      <c r="W33" s="735">
        <v>97627.538315616679</v>
      </c>
      <c r="X33" s="735">
        <v>21809.558342681179</v>
      </c>
      <c r="Y33" s="735">
        <v>997852.19623260968</v>
      </c>
      <c r="Z33" s="735">
        <v>113622.14957767617</v>
      </c>
      <c r="AA33" s="735">
        <v>89287.398528994308</v>
      </c>
      <c r="AB33" s="735">
        <v>24334.751048681825</v>
      </c>
    </row>
    <row r="34" spans="1:28" ht="13.5" customHeight="1">
      <c r="A34" s="322"/>
      <c r="B34" s="661" t="s">
        <v>318</v>
      </c>
      <c r="C34" s="322"/>
      <c r="D34" s="577"/>
      <c r="E34" s="736">
        <v>6345322.8437015703</v>
      </c>
      <c r="F34" s="736">
        <v>6327095.8328898391</v>
      </c>
      <c r="G34" s="735">
        <f t="shared" si="2"/>
        <v>5305345.1843361575</v>
      </c>
      <c r="H34" s="736">
        <v>3555109.9637053502</v>
      </c>
      <c r="I34" s="736">
        <v>689644.35685454414</v>
      </c>
      <c r="J34" s="736">
        <v>0</v>
      </c>
      <c r="K34" s="736">
        <v>70731.548715079756</v>
      </c>
      <c r="L34" s="736">
        <v>25679.768810438956</v>
      </c>
      <c r="M34" s="736">
        <v>89924.259055316114</v>
      </c>
      <c r="N34" s="736">
        <v>874255.28719542699</v>
      </c>
      <c r="O34" s="322"/>
      <c r="P34" s="661" t="s">
        <v>318</v>
      </c>
      <c r="Q34" s="322"/>
      <c r="R34" s="577"/>
      <c r="S34" s="735">
        <f>SUM(T34:Y34)</f>
        <v>1021750.6485536932</v>
      </c>
      <c r="T34" s="735">
        <v>343866.79301197425</v>
      </c>
      <c r="U34" s="735">
        <v>33595.960251668868</v>
      </c>
      <c r="V34" s="735">
        <v>23206.799477365679</v>
      </c>
      <c r="W34" s="735">
        <v>46502.72493917762</v>
      </c>
      <c r="X34" s="735">
        <v>1168.1292843550887</v>
      </c>
      <c r="Y34" s="735">
        <v>573410.24158915167</v>
      </c>
      <c r="Z34" s="735">
        <v>18227.010811727225</v>
      </c>
      <c r="AA34" s="735">
        <v>13126.701205246509</v>
      </c>
      <c r="AB34" s="735">
        <v>5100.3096064807187</v>
      </c>
    </row>
    <row r="35" spans="1:28" ht="18" customHeight="1">
      <c r="A35" s="322"/>
      <c r="B35" s="661" t="s">
        <v>317</v>
      </c>
      <c r="C35" s="322"/>
      <c r="D35" s="577"/>
      <c r="E35" s="736">
        <v>134006012.31742243</v>
      </c>
      <c r="F35" s="736">
        <v>130567775.87350835</v>
      </c>
      <c r="G35" s="735">
        <f t="shared" si="2"/>
        <v>115460713.11694512</v>
      </c>
      <c r="H35" s="736">
        <v>70757675.095465392</v>
      </c>
      <c r="I35" s="736">
        <v>15517138.804295942</v>
      </c>
      <c r="J35" s="736">
        <v>642441.92124105012</v>
      </c>
      <c r="K35" s="736">
        <v>1135594.9021479713</v>
      </c>
      <c r="L35" s="736">
        <v>298468.34367541765</v>
      </c>
      <c r="M35" s="736">
        <v>2461272.9427207639</v>
      </c>
      <c r="N35" s="736">
        <v>24648121.10739857</v>
      </c>
      <c r="O35" s="322"/>
      <c r="P35" s="661" t="s">
        <v>317</v>
      </c>
      <c r="Q35" s="322"/>
      <c r="R35" s="577"/>
      <c r="S35" s="735">
        <f>SUM(T35:Y35)</f>
        <v>15107062.756563246</v>
      </c>
      <c r="T35" s="735">
        <v>7665995.136038186</v>
      </c>
      <c r="U35" s="735">
        <v>672500.26968973747</v>
      </c>
      <c r="V35" s="735">
        <v>211406.36515513127</v>
      </c>
      <c r="W35" s="735">
        <v>660460.28639618133</v>
      </c>
      <c r="X35" s="735">
        <v>203192.10501193316</v>
      </c>
      <c r="Y35" s="735">
        <v>5693508.5942720762</v>
      </c>
      <c r="Z35" s="735">
        <v>3438236.443914081</v>
      </c>
      <c r="AA35" s="735">
        <v>1243224.5346062053</v>
      </c>
      <c r="AB35" s="735">
        <v>2195011.9093078757</v>
      </c>
    </row>
    <row r="36" spans="1:28" ht="18" customHeight="1">
      <c r="A36" s="1297" t="s">
        <v>22</v>
      </c>
      <c r="B36" s="1297"/>
      <c r="C36" s="1297"/>
      <c r="D36" s="317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1297" t="s">
        <v>22</v>
      </c>
      <c r="P36" s="1297"/>
      <c r="Q36" s="1297"/>
      <c r="R36" s="317"/>
      <c r="S36" s="735"/>
      <c r="T36" s="735"/>
      <c r="U36" s="735"/>
      <c r="V36" s="735"/>
      <c r="W36" s="735"/>
      <c r="X36" s="735"/>
      <c r="Y36" s="735"/>
      <c r="Z36" s="735"/>
      <c r="AA36" s="735"/>
      <c r="AB36" s="735"/>
    </row>
    <row r="37" spans="1:28" ht="18" customHeight="1">
      <c r="A37" s="1049" t="s">
        <v>59</v>
      </c>
      <c r="B37" s="1049"/>
      <c r="C37" s="323"/>
      <c r="D37" s="317"/>
      <c r="E37" s="736">
        <v>36626024.860958725</v>
      </c>
      <c r="F37" s="736">
        <v>36103467.588273995</v>
      </c>
      <c r="G37" s="735">
        <f t="shared" si="2"/>
        <v>32196298.230384253</v>
      </c>
      <c r="H37" s="736">
        <v>20954336.457863644</v>
      </c>
      <c r="I37" s="736">
        <v>4558376.7033722727</v>
      </c>
      <c r="J37" s="736">
        <v>296351.32535392261</v>
      </c>
      <c r="K37" s="736">
        <v>387658.72272926767</v>
      </c>
      <c r="L37" s="736">
        <v>114136.52207548862</v>
      </c>
      <c r="M37" s="736">
        <v>423760.77511868929</v>
      </c>
      <c r="N37" s="736">
        <v>5461677.723870961</v>
      </c>
      <c r="O37" s="1049" t="s">
        <v>59</v>
      </c>
      <c r="P37" s="1049"/>
      <c r="Q37" s="323"/>
      <c r="R37" s="317"/>
      <c r="S37" s="735">
        <f t="shared" ref="S37:S51" si="3">SUM(T37:Y37)</f>
        <v>3907169.3578897594</v>
      </c>
      <c r="T37" s="735">
        <v>1912241.4806852858</v>
      </c>
      <c r="U37" s="735">
        <v>188010.69428382907</v>
      </c>
      <c r="V37" s="735">
        <v>83642.888761013732</v>
      </c>
      <c r="W37" s="735">
        <v>173974.55075004222</v>
      </c>
      <c r="X37" s="735">
        <v>63180.547169112106</v>
      </c>
      <c r="Y37" s="735">
        <v>1486119.1962404763</v>
      </c>
      <c r="Z37" s="735">
        <v>522557.27268476697</v>
      </c>
      <c r="AA37" s="735">
        <v>247814.51217076776</v>
      </c>
      <c r="AB37" s="735">
        <v>274742.76051399927</v>
      </c>
    </row>
    <row r="38" spans="1:28" ht="18" customHeight="1">
      <c r="A38" s="7"/>
      <c r="B38" s="661" t="s">
        <v>23</v>
      </c>
      <c r="C38" s="640"/>
      <c r="D38" s="317"/>
      <c r="E38" s="736">
        <v>57280442.515500627</v>
      </c>
      <c r="F38" s="736">
        <v>56274096.081539072</v>
      </c>
      <c r="G38" s="735">
        <f t="shared" si="2"/>
        <v>49780658.282004043</v>
      </c>
      <c r="H38" s="736">
        <v>31494644.039428089</v>
      </c>
      <c r="I38" s="736">
        <v>7456709.0191599876</v>
      </c>
      <c r="J38" s="736">
        <v>513090.76763699466</v>
      </c>
      <c r="K38" s="736">
        <v>675341.32819300483</v>
      </c>
      <c r="L38" s="736">
        <v>204119.76983185555</v>
      </c>
      <c r="M38" s="736">
        <v>636678.4832196848</v>
      </c>
      <c r="N38" s="736">
        <v>8800074.8745344318</v>
      </c>
      <c r="O38" s="7"/>
      <c r="P38" s="661" t="s">
        <v>23</v>
      </c>
      <c r="Q38" s="640"/>
      <c r="R38" s="317"/>
      <c r="S38" s="735">
        <f t="shared" si="3"/>
        <v>6493437.7995350445</v>
      </c>
      <c r="T38" s="735">
        <v>3451830.5151543268</v>
      </c>
      <c r="U38" s="735">
        <v>343181.033959858</v>
      </c>
      <c r="V38" s="735">
        <v>130036.11160709384</v>
      </c>
      <c r="W38" s="735">
        <v>247042.06216110746</v>
      </c>
      <c r="X38" s="735">
        <v>105595.05156304014</v>
      </c>
      <c r="Y38" s="735">
        <v>2215753.0250896178</v>
      </c>
      <c r="Z38" s="735">
        <v>1006346.4339615754</v>
      </c>
      <c r="AA38" s="735">
        <v>454295.19066383468</v>
      </c>
      <c r="AB38" s="735">
        <v>552051.24329774023</v>
      </c>
    </row>
    <row r="39" spans="1:28" ht="18" customHeight="1">
      <c r="A39" s="121"/>
      <c r="B39" s="121" t="s">
        <v>1150</v>
      </c>
      <c r="C39" s="576"/>
      <c r="D39" s="577"/>
      <c r="E39" s="736">
        <v>38894728.200261228</v>
      </c>
      <c r="F39" s="736">
        <v>38400048.033441216</v>
      </c>
      <c r="G39" s="735">
        <f t="shared" si="2"/>
        <v>33374091.187312461</v>
      </c>
      <c r="H39" s="736">
        <v>22569701.554033648</v>
      </c>
      <c r="I39" s="736">
        <v>4116065.9947443753</v>
      </c>
      <c r="J39" s="736">
        <v>371963.3117134184</v>
      </c>
      <c r="K39" s="736">
        <v>462380.88821153087</v>
      </c>
      <c r="L39" s="736">
        <v>101667.64689813982</v>
      </c>
      <c r="M39" s="736">
        <v>461030.85220447707</v>
      </c>
      <c r="N39" s="736">
        <v>5291280.9395068735</v>
      </c>
      <c r="O39" s="121"/>
      <c r="P39" s="121" t="s">
        <v>1150</v>
      </c>
      <c r="Q39" s="576"/>
      <c r="R39" s="577"/>
      <c r="S39" s="735">
        <f t="shared" si="3"/>
        <v>5025956.8461287413</v>
      </c>
      <c r="T39" s="735">
        <v>2654832.1835514796</v>
      </c>
      <c r="U39" s="735">
        <v>266474.9624485487</v>
      </c>
      <c r="V39" s="735">
        <v>84469.822496726876</v>
      </c>
      <c r="W39" s="735">
        <v>232841.02772376497</v>
      </c>
      <c r="X39" s="735">
        <v>101036.80771144974</v>
      </c>
      <c r="Y39" s="735">
        <v>1686302.0421967716</v>
      </c>
      <c r="Z39" s="735">
        <v>494680.16682001989</v>
      </c>
      <c r="AA39" s="735">
        <v>287950.08392302663</v>
      </c>
      <c r="AB39" s="735">
        <v>206730.08289699318</v>
      </c>
    </row>
    <row r="40" spans="1:28" ht="18" customHeight="1">
      <c r="A40" s="121"/>
      <c r="B40" s="121" t="s">
        <v>1151</v>
      </c>
      <c r="C40" s="576"/>
      <c r="D40" s="577"/>
      <c r="E40" s="736">
        <v>143698342.83479747</v>
      </c>
      <c r="F40" s="736">
        <v>140612051.30930036</v>
      </c>
      <c r="G40" s="735">
        <f t="shared" si="2"/>
        <v>124750027.0983149</v>
      </c>
      <c r="H40" s="736">
        <v>74166073.229798317</v>
      </c>
      <c r="I40" s="736">
        <v>20665361.099908307</v>
      </c>
      <c r="J40" s="736">
        <v>700376.9137260078</v>
      </c>
      <c r="K40" s="736">
        <v>2159809.5513658854</v>
      </c>
      <c r="L40" s="736">
        <v>615405.93132950319</v>
      </c>
      <c r="M40" s="736">
        <v>1617809.8883132872</v>
      </c>
      <c r="N40" s="736">
        <v>24825190.483873591</v>
      </c>
      <c r="O40" s="121"/>
      <c r="P40" s="121" t="s">
        <v>1151</v>
      </c>
      <c r="Q40" s="576"/>
      <c r="R40" s="577"/>
      <c r="S40" s="735">
        <f t="shared" si="3"/>
        <v>15862024.210985426</v>
      </c>
      <c r="T40" s="735">
        <v>9085691.7379956637</v>
      </c>
      <c r="U40" s="735">
        <v>937248.75875910942</v>
      </c>
      <c r="V40" s="735">
        <v>349395.63005212328</v>
      </c>
      <c r="W40" s="735">
        <v>542976.03358942817</v>
      </c>
      <c r="X40" s="735">
        <v>271858.99623560929</v>
      </c>
      <c r="Y40" s="735">
        <v>4674853.0543534914</v>
      </c>
      <c r="Z40" s="735">
        <v>3086291.5254971175</v>
      </c>
      <c r="AA40" s="735">
        <v>1357832.8540398157</v>
      </c>
      <c r="AB40" s="735">
        <v>1728458.6714573018</v>
      </c>
    </row>
    <row r="41" spans="1:28" ht="18" customHeight="1">
      <c r="A41" s="121"/>
      <c r="B41" s="121" t="s">
        <v>1152</v>
      </c>
      <c r="C41" s="576"/>
      <c r="D41" s="577"/>
      <c r="E41" s="736">
        <v>33342572.203977987</v>
      </c>
      <c r="F41" s="736">
        <v>32689059.233272873</v>
      </c>
      <c r="G41" s="735">
        <f t="shared" si="2"/>
        <v>28725299.409568034</v>
      </c>
      <c r="H41" s="736">
        <v>20716835.819501802</v>
      </c>
      <c r="I41" s="736">
        <v>3390933.0861101705</v>
      </c>
      <c r="J41" s="736">
        <v>271880.99171909498</v>
      </c>
      <c r="K41" s="736">
        <v>230304.08794180281</v>
      </c>
      <c r="L41" s="736">
        <v>127363.75764763258</v>
      </c>
      <c r="M41" s="736">
        <v>379792.85892713495</v>
      </c>
      <c r="N41" s="736">
        <v>3608188.8077203976</v>
      </c>
      <c r="O41" s="121"/>
      <c r="P41" s="121" t="s">
        <v>1152</v>
      </c>
      <c r="Q41" s="576"/>
      <c r="R41" s="577"/>
      <c r="S41" s="735">
        <f t="shared" si="3"/>
        <v>3963759.8237048686</v>
      </c>
      <c r="T41" s="735">
        <v>1822849.8108453813</v>
      </c>
      <c r="U41" s="735">
        <v>168647.21011544199</v>
      </c>
      <c r="V41" s="735">
        <v>76788.119178608889</v>
      </c>
      <c r="W41" s="735">
        <v>158356.22837254999</v>
      </c>
      <c r="X41" s="735">
        <v>49868.080109106151</v>
      </c>
      <c r="Y41" s="735">
        <v>1687250.3750837801</v>
      </c>
      <c r="Z41" s="735">
        <v>653512.97070510616</v>
      </c>
      <c r="AA41" s="735">
        <v>190764.77090553529</v>
      </c>
      <c r="AB41" s="735">
        <v>462748.1997995709</v>
      </c>
    </row>
    <row r="42" spans="1:28" ht="18" customHeight="1">
      <c r="A42" s="121"/>
      <c r="B42" s="121" t="s">
        <v>1153</v>
      </c>
      <c r="C42" s="576"/>
      <c r="D42" s="577"/>
      <c r="E42" s="736">
        <v>31331081.047936898</v>
      </c>
      <c r="F42" s="736">
        <v>31087536.281846136</v>
      </c>
      <c r="G42" s="735">
        <f t="shared" si="2"/>
        <v>28116584.638741076</v>
      </c>
      <c r="H42" s="736">
        <v>17452748.481000323</v>
      </c>
      <c r="I42" s="736">
        <v>4546526.5929787345</v>
      </c>
      <c r="J42" s="736">
        <v>769939.19356304104</v>
      </c>
      <c r="K42" s="736">
        <v>137364.86922245557</v>
      </c>
      <c r="L42" s="736">
        <v>61822.555962707564</v>
      </c>
      <c r="M42" s="736">
        <v>286666.29227214423</v>
      </c>
      <c r="N42" s="736">
        <v>4861516.6537416726</v>
      </c>
      <c r="O42" s="121"/>
      <c r="P42" s="121" t="s">
        <v>1153</v>
      </c>
      <c r="Q42" s="576"/>
      <c r="R42" s="577"/>
      <c r="S42" s="735">
        <f t="shared" si="3"/>
        <v>2970951.6431050571</v>
      </c>
      <c r="T42" s="735">
        <v>1336414.75155142</v>
      </c>
      <c r="U42" s="735">
        <v>113894.91671698431</v>
      </c>
      <c r="V42" s="735">
        <v>55313.413194456676</v>
      </c>
      <c r="W42" s="735">
        <v>105151.47629111083</v>
      </c>
      <c r="X42" s="735">
        <v>27578.363179489417</v>
      </c>
      <c r="Y42" s="735">
        <v>1332598.7221715958</v>
      </c>
      <c r="Z42" s="735">
        <v>243544.76609075896</v>
      </c>
      <c r="AA42" s="735">
        <v>164501.65458005221</v>
      </c>
      <c r="AB42" s="735">
        <v>79043.111510706745</v>
      </c>
    </row>
    <row r="43" spans="1:28" ht="18" customHeight="1">
      <c r="A43" s="121"/>
      <c r="B43" s="661" t="s">
        <v>25</v>
      </c>
      <c r="C43" s="576"/>
      <c r="D43" s="577"/>
      <c r="E43" s="736">
        <v>26356880.531347279</v>
      </c>
      <c r="F43" s="736">
        <v>26120277.899583429</v>
      </c>
      <c r="G43" s="735">
        <f t="shared" si="2"/>
        <v>23495435.788021028</v>
      </c>
      <c r="H43" s="736">
        <v>16974574.083967771</v>
      </c>
      <c r="I43" s="736">
        <v>2996257.9277235372</v>
      </c>
      <c r="J43" s="736">
        <v>371837.03298585769</v>
      </c>
      <c r="K43" s="736">
        <v>177695.37743171412</v>
      </c>
      <c r="L43" s="736">
        <v>75536.613019295532</v>
      </c>
      <c r="M43" s="736">
        <v>253413.16851131007</v>
      </c>
      <c r="N43" s="736">
        <v>2646121.5843815422</v>
      </c>
      <c r="O43" s="121"/>
      <c r="P43" s="661" t="s">
        <v>25</v>
      </c>
      <c r="Q43" s="576"/>
      <c r="R43" s="577"/>
      <c r="S43" s="735">
        <f t="shared" si="3"/>
        <v>2624842.1115624201</v>
      </c>
      <c r="T43" s="735">
        <v>1286017.0163576363</v>
      </c>
      <c r="U43" s="735">
        <v>159494.6580705081</v>
      </c>
      <c r="V43" s="735">
        <v>53037.885518695082</v>
      </c>
      <c r="W43" s="735">
        <v>147367.68926831064</v>
      </c>
      <c r="X43" s="735">
        <v>58353.205209867359</v>
      </c>
      <c r="Y43" s="735">
        <v>920571.65713740292</v>
      </c>
      <c r="Z43" s="735">
        <v>236602.63176383715</v>
      </c>
      <c r="AA43" s="735">
        <v>122146.23813953098</v>
      </c>
      <c r="AB43" s="735">
        <v>114456.39362430623</v>
      </c>
    </row>
    <row r="44" spans="1:28" ht="18" customHeight="1">
      <c r="A44" s="121"/>
      <c r="B44" s="121" t="s">
        <v>1136</v>
      </c>
      <c r="C44" s="576"/>
      <c r="D44" s="577"/>
      <c r="E44" s="736">
        <v>37078598.157277927</v>
      </c>
      <c r="F44" s="736">
        <v>36750638.693885766</v>
      </c>
      <c r="G44" s="735">
        <f t="shared" si="2"/>
        <v>33365539.311518889</v>
      </c>
      <c r="H44" s="736">
        <v>23773120.271545179</v>
      </c>
      <c r="I44" s="736">
        <v>4872888.9580925815</v>
      </c>
      <c r="J44" s="736">
        <v>758380.32582904841</v>
      </c>
      <c r="K44" s="736">
        <v>202560.81903809329</v>
      </c>
      <c r="L44" s="736">
        <v>112261.48051102068</v>
      </c>
      <c r="M44" s="736">
        <v>264189.06494818203</v>
      </c>
      <c r="N44" s="736">
        <v>3382138.3915547831</v>
      </c>
      <c r="O44" s="121"/>
      <c r="P44" s="121" t="s">
        <v>1136</v>
      </c>
      <c r="Q44" s="576"/>
      <c r="R44" s="577"/>
      <c r="S44" s="735">
        <f t="shared" si="3"/>
        <v>3385099.3823669106</v>
      </c>
      <c r="T44" s="735">
        <v>1978816.7353007928</v>
      </c>
      <c r="U44" s="735">
        <v>260843.70316668495</v>
      </c>
      <c r="V44" s="735">
        <v>59262.048036328873</v>
      </c>
      <c r="W44" s="735">
        <v>163504.60161733796</v>
      </c>
      <c r="X44" s="735">
        <v>113220.29790755399</v>
      </c>
      <c r="Y44" s="735">
        <v>809451.99633821147</v>
      </c>
      <c r="Z44" s="735">
        <v>327959.46339214733</v>
      </c>
      <c r="AA44" s="735">
        <v>145619.94308296932</v>
      </c>
      <c r="AB44" s="735">
        <v>182339.52030917816</v>
      </c>
    </row>
    <row r="45" spans="1:28" ht="18" customHeight="1">
      <c r="A45" s="121"/>
      <c r="B45" s="121" t="s">
        <v>1137</v>
      </c>
      <c r="C45" s="576"/>
      <c r="D45" s="577"/>
      <c r="E45" s="736">
        <v>16302452.311874783</v>
      </c>
      <c r="F45" s="736">
        <v>16151520.72070463</v>
      </c>
      <c r="G45" s="735">
        <f t="shared" si="2"/>
        <v>14239619.615828378</v>
      </c>
      <c r="H45" s="736">
        <v>10599150.199044082</v>
      </c>
      <c r="I45" s="736">
        <v>1236423.1094994037</v>
      </c>
      <c r="J45" s="736">
        <v>9351.1023537289511</v>
      </c>
      <c r="K45" s="736">
        <v>154377.4906434833</v>
      </c>
      <c r="L45" s="736">
        <v>41097.397499185521</v>
      </c>
      <c r="M45" s="736">
        <v>243307.93341698375</v>
      </c>
      <c r="N45" s="736">
        <v>1955912.383371511</v>
      </c>
      <c r="O45" s="121"/>
      <c r="P45" s="121" t="s">
        <v>1137</v>
      </c>
      <c r="Q45" s="576"/>
      <c r="R45" s="577"/>
      <c r="S45" s="735">
        <f t="shared" si="3"/>
        <v>1911901.1048762493</v>
      </c>
      <c r="T45" s="735">
        <v>636335.19413374073</v>
      </c>
      <c r="U45" s="735">
        <v>64453.291138114429</v>
      </c>
      <c r="V45" s="735">
        <v>47201.097287252538</v>
      </c>
      <c r="W45" s="735">
        <v>132235.0927424682</v>
      </c>
      <c r="X45" s="735">
        <v>6900.8853123690114</v>
      </c>
      <c r="Y45" s="735">
        <v>1024775.5442623044</v>
      </c>
      <c r="Z45" s="735">
        <v>150931.59117013845</v>
      </c>
      <c r="AA45" s="735">
        <v>100133.47025725852</v>
      </c>
      <c r="AB45" s="735">
        <v>50798.120912879931</v>
      </c>
    </row>
    <row r="46" spans="1:28" ht="18" customHeight="1">
      <c r="A46" s="121"/>
      <c r="B46" s="661" t="s">
        <v>26</v>
      </c>
      <c r="C46" s="576"/>
      <c r="D46" s="577"/>
      <c r="E46" s="736">
        <v>28434291.110364452</v>
      </c>
      <c r="F46" s="736">
        <v>28079346.595071115</v>
      </c>
      <c r="G46" s="735">
        <f t="shared" si="2"/>
        <v>25329862.707689568</v>
      </c>
      <c r="H46" s="736">
        <v>15868410.069535207</v>
      </c>
      <c r="I46" s="736">
        <v>3487049.0624645874</v>
      </c>
      <c r="J46" s="736">
        <v>47317.679950170677</v>
      </c>
      <c r="K46" s="736">
        <v>345356.59388765041</v>
      </c>
      <c r="L46" s="736">
        <v>58612.004203712859</v>
      </c>
      <c r="M46" s="736">
        <v>391514.30337448377</v>
      </c>
      <c r="N46" s="736">
        <v>5131602.9942737576</v>
      </c>
      <c r="O46" s="121"/>
      <c r="P46" s="661" t="s">
        <v>26</v>
      </c>
      <c r="Q46" s="576"/>
      <c r="R46" s="577"/>
      <c r="S46" s="735">
        <f t="shared" si="3"/>
        <v>2749483.8873814987</v>
      </c>
      <c r="T46" s="735">
        <v>1112195.6505938449</v>
      </c>
      <c r="U46" s="735">
        <v>80818.630461558132</v>
      </c>
      <c r="V46" s="735">
        <v>72388.207589147292</v>
      </c>
      <c r="W46" s="735">
        <v>136985.16414178524</v>
      </c>
      <c r="X46" s="735">
        <v>32693.958068804528</v>
      </c>
      <c r="Y46" s="735">
        <v>1314402.276526358</v>
      </c>
      <c r="Z46" s="735">
        <v>354944.51529334625</v>
      </c>
      <c r="AA46" s="735">
        <v>181826.71547925883</v>
      </c>
      <c r="AB46" s="735">
        <v>173117.79981408719</v>
      </c>
    </row>
    <row r="47" spans="1:28" ht="18" customHeight="1">
      <c r="A47" s="121"/>
      <c r="B47" s="121" t="s">
        <v>1138</v>
      </c>
      <c r="C47" s="323"/>
      <c r="D47" s="317"/>
      <c r="E47" s="736">
        <v>26023132.648404922</v>
      </c>
      <c r="F47" s="736">
        <v>25712598.689586382</v>
      </c>
      <c r="G47" s="735">
        <f t="shared" si="2"/>
        <v>22962533.30960732</v>
      </c>
      <c r="H47" s="736">
        <v>15013017.342253385</v>
      </c>
      <c r="I47" s="736">
        <v>3127896.600460046</v>
      </c>
      <c r="J47" s="736">
        <v>15462.084071316891</v>
      </c>
      <c r="K47" s="736">
        <v>179136.62625280546</v>
      </c>
      <c r="L47" s="736">
        <v>55572.161626684363</v>
      </c>
      <c r="M47" s="736">
        <v>314293.24543832324</v>
      </c>
      <c r="N47" s="736">
        <v>4257155.2495047599</v>
      </c>
      <c r="O47" s="121"/>
      <c r="P47" s="121" t="s">
        <v>1138</v>
      </c>
      <c r="Q47" s="323"/>
      <c r="R47" s="317"/>
      <c r="S47" s="735">
        <f t="shared" si="3"/>
        <v>2750065.3799790749</v>
      </c>
      <c r="T47" s="735">
        <v>968058.45214953308</v>
      </c>
      <c r="U47" s="735">
        <v>81060.411668036686</v>
      </c>
      <c r="V47" s="735">
        <v>48198.776167177894</v>
      </c>
      <c r="W47" s="735">
        <v>126397.51783586366</v>
      </c>
      <c r="X47" s="735">
        <v>27804.276784194062</v>
      </c>
      <c r="Y47" s="735">
        <v>1498545.9453742693</v>
      </c>
      <c r="Z47" s="735">
        <v>310533.95881853724</v>
      </c>
      <c r="AA47" s="735">
        <v>133844.30447336161</v>
      </c>
      <c r="AB47" s="735">
        <v>176689.65434517557</v>
      </c>
    </row>
    <row r="48" spans="1:28" ht="18" customHeight="1">
      <c r="A48" s="121"/>
      <c r="B48" s="121" t="s">
        <v>1139</v>
      </c>
      <c r="C48" s="323"/>
      <c r="D48" s="317"/>
      <c r="E48" s="736">
        <v>39976538.294768572</v>
      </c>
      <c r="F48" s="736">
        <v>39454387.203264952</v>
      </c>
      <c r="G48" s="735">
        <f t="shared" si="2"/>
        <v>35962887.185107373</v>
      </c>
      <c r="H48" s="736">
        <v>21358660.946039669</v>
      </c>
      <c r="I48" s="736">
        <v>5093787.6570548974</v>
      </c>
      <c r="J48" s="736">
        <v>70967.622341651746</v>
      </c>
      <c r="K48" s="736">
        <v>566934.20446582546</v>
      </c>
      <c r="L48" s="736">
        <v>84136.282408656421</v>
      </c>
      <c r="M48" s="736">
        <v>585603.13436459168</v>
      </c>
      <c r="N48" s="736">
        <v>8202797.3384320866</v>
      </c>
      <c r="O48" s="121"/>
      <c r="P48" s="121" t="s">
        <v>1139</v>
      </c>
      <c r="Q48" s="323"/>
      <c r="R48" s="317"/>
      <c r="S48" s="735">
        <f t="shared" si="3"/>
        <v>3491500.0181575762</v>
      </c>
      <c r="T48" s="735">
        <v>1563344.8868528085</v>
      </c>
      <c r="U48" s="735">
        <v>102777.86972805801</v>
      </c>
      <c r="V48" s="735">
        <v>107101.27064153117</v>
      </c>
      <c r="W48" s="735">
        <v>171910.43491682285</v>
      </c>
      <c r="X48" s="735">
        <v>54788.413306791597</v>
      </c>
      <c r="Y48" s="735">
        <v>1491577.1427115642</v>
      </c>
      <c r="Z48" s="735">
        <v>522151.0915036134</v>
      </c>
      <c r="AA48" s="735">
        <v>272000.13406768179</v>
      </c>
      <c r="AB48" s="735">
        <v>250150.9574359314</v>
      </c>
    </row>
    <row r="49" spans="1:28" ht="18" customHeight="1">
      <c r="A49" s="121"/>
      <c r="B49" s="121" t="s">
        <v>1140</v>
      </c>
      <c r="C49" s="323"/>
      <c r="D49" s="317"/>
      <c r="E49" s="736">
        <v>16901242.89884612</v>
      </c>
      <c r="F49" s="736">
        <v>16705280.629944937</v>
      </c>
      <c r="G49" s="735">
        <f t="shared" si="2"/>
        <v>14829994.782003863</v>
      </c>
      <c r="H49" s="736">
        <v>10133767.620213214</v>
      </c>
      <c r="I49" s="736">
        <v>1901651.2197517536</v>
      </c>
      <c r="J49" s="736">
        <v>46655.09077160716</v>
      </c>
      <c r="K49" s="736">
        <v>226302.19911555192</v>
      </c>
      <c r="L49" s="736">
        <v>31152.030642970341</v>
      </c>
      <c r="M49" s="736">
        <v>228878.40140419349</v>
      </c>
      <c r="N49" s="736">
        <v>2261588.2201045738</v>
      </c>
      <c r="O49" s="121"/>
      <c r="P49" s="121" t="s">
        <v>1140</v>
      </c>
      <c r="Q49" s="323"/>
      <c r="R49" s="317"/>
      <c r="S49" s="735">
        <f t="shared" si="3"/>
        <v>1875285.8479410859</v>
      </c>
      <c r="T49" s="735">
        <v>703982.82493533543</v>
      </c>
      <c r="U49" s="735">
        <v>54755.954574596966</v>
      </c>
      <c r="V49" s="735">
        <v>52157.073564642786</v>
      </c>
      <c r="W49" s="735">
        <v>104896.84870383871</v>
      </c>
      <c r="X49" s="735">
        <v>10851.089642556559</v>
      </c>
      <c r="Y49" s="735">
        <v>948642.05652011535</v>
      </c>
      <c r="Z49" s="735">
        <v>195962.26890118161</v>
      </c>
      <c r="AA49" s="735">
        <v>116596.81185439749</v>
      </c>
      <c r="AB49" s="735">
        <v>79365.457046784068</v>
      </c>
    </row>
    <row r="50" spans="1:28" ht="18" customHeight="1">
      <c r="A50" s="121"/>
      <c r="B50" s="661" t="s">
        <v>28</v>
      </c>
      <c r="C50" s="323"/>
      <c r="D50" s="317"/>
      <c r="E50" s="736">
        <v>15947069.338579457</v>
      </c>
      <c r="F50" s="736">
        <v>15784618.472858815</v>
      </c>
      <c r="G50" s="735">
        <f t="shared" si="2"/>
        <v>13634581.555392748</v>
      </c>
      <c r="H50" s="736">
        <v>8454612.271201551</v>
      </c>
      <c r="I50" s="736">
        <v>1900588.5346884357</v>
      </c>
      <c r="J50" s="736">
        <v>0</v>
      </c>
      <c r="K50" s="736">
        <v>49432.890689482687</v>
      </c>
      <c r="L50" s="736">
        <v>114428.61292121607</v>
      </c>
      <c r="M50" s="736">
        <v>272107.27359788859</v>
      </c>
      <c r="N50" s="736">
        <v>2843411.9722941741</v>
      </c>
      <c r="O50" s="121"/>
      <c r="P50" s="661" t="s">
        <v>28</v>
      </c>
      <c r="Q50" s="323"/>
      <c r="R50" s="317"/>
      <c r="S50" s="735">
        <f t="shared" si="3"/>
        <v>2150036.9174660691</v>
      </c>
      <c r="T50" s="735">
        <v>734628.1536082339</v>
      </c>
      <c r="U50" s="735">
        <v>26943.992913495709</v>
      </c>
      <c r="V50" s="735">
        <v>37634.178089774286</v>
      </c>
      <c r="W50" s="735">
        <v>92460.292905260678</v>
      </c>
      <c r="X50" s="735">
        <v>8456.9801219006276</v>
      </c>
      <c r="Y50" s="735">
        <v>1249913.3198274036</v>
      </c>
      <c r="Z50" s="735">
        <v>162450.86572064631</v>
      </c>
      <c r="AA50" s="735">
        <v>80641.393550187742</v>
      </c>
      <c r="AB50" s="735">
        <v>81809.472170458539</v>
      </c>
    </row>
    <row r="51" spans="1:28" ht="18" customHeight="1">
      <c r="A51" s="1049" t="s">
        <v>29</v>
      </c>
      <c r="B51" s="1049"/>
      <c r="C51" s="323"/>
      <c r="D51" s="317"/>
      <c r="E51" s="736">
        <v>14335323.075896222</v>
      </c>
      <c r="F51" s="736">
        <v>14288654.095957179</v>
      </c>
      <c r="G51" s="735">
        <f t="shared" si="2"/>
        <v>12237966.490490921</v>
      </c>
      <c r="H51" s="736">
        <v>8674904.5503488351</v>
      </c>
      <c r="I51" s="736">
        <v>1547477.9030500946</v>
      </c>
      <c r="J51" s="736">
        <v>0</v>
      </c>
      <c r="K51" s="736">
        <v>60240.954601820806</v>
      </c>
      <c r="L51" s="736">
        <v>2418.0904574796914</v>
      </c>
      <c r="M51" s="736">
        <v>580985.48941822082</v>
      </c>
      <c r="N51" s="736">
        <v>1371939.502614469</v>
      </c>
      <c r="O51" s="1049" t="s">
        <v>29</v>
      </c>
      <c r="P51" s="1049"/>
      <c r="Q51" s="323"/>
      <c r="R51" s="317"/>
      <c r="S51" s="735">
        <f t="shared" si="3"/>
        <v>2050687.6054662594</v>
      </c>
      <c r="T51" s="735">
        <v>617431.30077007995</v>
      </c>
      <c r="U51" s="735">
        <v>25602.744367461066</v>
      </c>
      <c r="V51" s="735">
        <v>29186.287074557433</v>
      </c>
      <c r="W51" s="735">
        <v>88597.453496416871</v>
      </c>
      <c r="X51" s="735">
        <v>2467.7057928602353</v>
      </c>
      <c r="Y51" s="735">
        <v>1287402.1139648838</v>
      </c>
      <c r="Z51" s="735">
        <v>46668.979939044279</v>
      </c>
      <c r="AA51" s="735">
        <v>36918.981235114981</v>
      </c>
      <c r="AB51" s="735">
        <v>9749.998703929301</v>
      </c>
    </row>
    <row r="52" spans="1:28" ht="18" customHeight="1">
      <c r="A52" s="1045" t="s">
        <v>152</v>
      </c>
      <c r="B52" s="1045"/>
      <c r="C52" s="1045"/>
      <c r="D52" s="577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1045" t="s">
        <v>152</v>
      </c>
      <c r="P52" s="1045"/>
      <c r="Q52" s="1045"/>
      <c r="R52" s="577"/>
      <c r="S52" s="735"/>
      <c r="T52" s="735"/>
      <c r="U52" s="735"/>
      <c r="V52" s="735"/>
      <c r="W52" s="735"/>
      <c r="X52" s="735"/>
      <c r="Y52" s="735"/>
      <c r="Z52" s="735"/>
      <c r="AA52" s="735"/>
      <c r="AB52" s="735"/>
    </row>
    <row r="53" spans="1:28" ht="18" customHeight="1">
      <c r="A53" s="1049" t="s">
        <v>30</v>
      </c>
      <c r="B53" s="1049" t="s">
        <v>30</v>
      </c>
      <c r="C53" s="647"/>
      <c r="D53" s="577"/>
      <c r="E53" s="736">
        <v>55205579.212072894</v>
      </c>
      <c r="F53" s="736">
        <v>54436955.592509665</v>
      </c>
      <c r="G53" s="745">
        <f t="shared" si="2"/>
        <v>49314248.129321873</v>
      </c>
      <c r="H53" s="736">
        <v>32702715.635093179</v>
      </c>
      <c r="I53" s="736">
        <v>6474074.6410606056</v>
      </c>
      <c r="J53" s="736">
        <v>136537.05143281832</v>
      </c>
      <c r="K53" s="736">
        <v>686802.22907436278</v>
      </c>
      <c r="L53" s="736">
        <v>161769.70341573871</v>
      </c>
      <c r="M53" s="736">
        <v>762710.88984743471</v>
      </c>
      <c r="N53" s="736">
        <v>8389637.979397729</v>
      </c>
      <c r="O53" s="1049" t="s">
        <v>30</v>
      </c>
      <c r="P53" s="1049" t="s">
        <v>30</v>
      </c>
      <c r="Q53" s="647"/>
      <c r="R53" s="577"/>
      <c r="S53" s="756">
        <f>SUM(T53:Y53)</f>
        <v>5122707.46318781</v>
      </c>
      <c r="T53" s="735">
        <v>2381556.76591514</v>
      </c>
      <c r="U53" s="735">
        <v>215068.30928129595</v>
      </c>
      <c r="V53" s="735">
        <v>103720.2079218828</v>
      </c>
      <c r="W53" s="735">
        <v>228669.47678988325</v>
      </c>
      <c r="X53" s="735">
        <v>103493.90033093898</v>
      </c>
      <c r="Y53" s="735">
        <v>2090198.8029486688</v>
      </c>
      <c r="Z53" s="735">
        <v>768623.61956322077</v>
      </c>
      <c r="AA53" s="735">
        <v>351006.50730314874</v>
      </c>
      <c r="AB53" s="735">
        <v>417617.11226007185</v>
      </c>
    </row>
    <row r="54" spans="1:28" ht="18" customHeight="1">
      <c r="A54" s="661"/>
      <c r="B54" s="661" t="s">
        <v>31</v>
      </c>
      <c r="C54" s="661"/>
      <c r="D54" s="577"/>
      <c r="E54" s="736">
        <v>35519268.21439784</v>
      </c>
      <c r="F54" s="736">
        <v>35117804.748801813</v>
      </c>
      <c r="G54" s="745">
        <f t="shared" si="2"/>
        <v>31256542.146060094</v>
      </c>
      <c r="H54" s="736">
        <v>20432916.161158144</v>
      </c>
      <c r="I54" s="736">
        <v>4197497.0434081387</v>
      </c>
      <c r="J54" s="736">
        <v>0</v>
      </c>
      <c r="K54" s="736">
        <v>558889.66974405828</v>
      </c>
      <c r="L54" s="736">
        <v>79777.430347824848</v>
      </c>
      <c r="M54" s="736">
        <v>608811.04356615397</v>
      </c>
      <c r="N54" s="736">
        <v>5378650.7978357729</v>
      </c>
      <c r="O54" s="661"/>
      <c r="P54" s="661" t="s">
        <v>31</v>
      </c>
      <c r="Q54" s="661"/>
      <c r="R54" s="577"/>
      <c r="S54" s="756">
        <f>SUM(T54:Y54)</f>
        <v>3861262.6027417406</v>
      </c>
      <c r="T54" s="735">
        <v>1535393.2219880316</v>
      </c>
      <c r="U54" s="735">
        <v>175127.18740496176</v>
      </c>
      <c r="V54" s="735">
        <v>85120.278602134815</v>
      </c>
      <c r="W54" s="735">
        <v>187768.58324403528</v>
      </c>
      <c r="X54" s="735">
        <v>49861.768173082368</v>
      </c>
      <c r="Y54" s="735">
        <v>1827991.5633294948</v>
      </c>
      <c r="Z54" s="735">
        <v>401463.46559602278</v>
      </c>
      <c r="AA54" s="735">
        <v>195738.82414356852</v>
      </c>
      <c r="AB54" s="735">
        <v>205724.64145245421</v>
      </c>
    </row>
    <row r="55" spans="1:28" ht="18" customHeight="1">
      <c r="A55" s="661"/>
      <c r="B55" s="1257" t="s">
        <v>32</v>
      </c>
      <c r="C55" s="1257"/>
      <c r="D55" s="577"/>
      <c r="E55" s="736">
        <v>74484230.322496623</v>
      </c>
      <c r="F55" s="736">
        <v>73040469.64179869</v>
      </c>
      <c r="G55" s="745">
        <f t="shared" si="2"/>
        <v>66751152.086880825</v>
      </c>
      <c r="H55" s="736">
        <v>42349882.823218502</v>
      </c>
      <c r="I55" s="736">
        <v>9275339.1503058653</v>
      </c>
      <c r="J55" s="736">
        <v>73390.675670112949</v>
      </c>
      <c r="K55" s="736">
        <v>730462.79651063983</v>
      </c>
      <c r="L55" s="736">
        <v>240560.8560666508</v>
      </c>
      <c r="M55" s="736">
        <v>1135344.7018274709</v>
      </c>
      <c r="N55" s="736">
        <v>12946171.083281584</v>
      </c>
      <c r="O55" s="661"/>
      <c r="P55" s="661" t="s">
        <v>32</v>
      </c>
      <c r="Q55" s="661"/>
      <c r="R55" s="577"/>
      <c r="S55" s="756">
        <f>SUM(T55:Y55)</f>
        <v>6289317.5549178086</v>
      </c>
      <c r="T55" s="735">
        <v>3012148.4070903556</v>
      </c>
      <c r="U55" s="735">
        <v>259074.29447399662</v>
      </c>
      <c r="V55" s="735">
        <v>128581.73809226141</v>
      </c>
      <c r="W55" s="735">
        <v>288545.87781363312</v>
      </c>
      <c r="X55" s="735">
        <v>156674.90686194907</v>
      </c>
      <c r="Y55" s="735">
        <v>2444292.3305856124</v>
      </c>
      <c r="Z55" s="735">
        <v>1443760.6806979598</v>
      </c>
      <c r="AA55" s="735">
        <v>616528.33910948213</v>
      </c>
      <c r="AB55" s="735">
        <v>827232.34158847725</v>
      </c>
    </row>
    <row r="56" spans="1:28" ht="18" customHeight="1">
      <c r="A56" s="661"/>
      <c r="B56" s="1257" t="s">
        <v>33</v>
      </c>
      <c r="C56" s="1257"/>
      <c r="D56" s="577"/>
      <c r="E56" s="736">
        <v>145848910.17397806</v>
      </c>
      <c r="F56" s="736">
        <v>143965739.62322542</v>
      </c>
      <c r="G56" s="745">
        <f t="shared" si="2"/>
        <v>132909440.27192485</v>
      </c>
      <c r="H56" s="736">
        <v>93520682.829059675</v>
      </c>
      <c r="I56" s="736">
        <v>15912602.890339728</v>
      </c>
      <c r="J56" s="736">
        <v>1124509.4053599981</v>
      </c>
      <c r="K56" s="736">
        <v>1424703.6235106224</v>
      </c>
      <c r="L56" s="736">
        <v>542037.32579985005</v>
      </c>
      <c r="M56" s="736">
        <v>1066272.9058278783</v>
      </c>
      <c r="N56" s="736">
        <v>19318631.292027086</v>
      </c>
      <c r="O56" s="661"/>
      <c r="P56" s="661" t="s">
        <v>33</v>
      </c>
      <c r="Q56" s="661"/>
      <c r="R56" s="577"/>
      <c r="S56" s="756">
        <f>SUM(T56:Y56)</f>
        <v>11056299.351300528</v>
      </c>
      <c r="T56" s="735">
        <v>6639100.5493480125</v>
      </c>
      <c r="U56" s="735">
        <v>390043.72317932977</v>
      </c>
      <c r="V56" s="735">
        <v>177229.68892839353</v>
      </c>
      <c r="W56" s="735">
        <v>380812.7348442222</v>
      </c>
      <c r="X56" s="735">
        <v>349233.13631926721</v>
      </c>
      <c r="Y56" s="735">
        <v>3119879.5186813017</v>
      </c>
      <c r="Z56" s="735">
        <v>1883170.5507526149</v>
      </c>
      <c r="AA56" s="735">
        <v>858813.17585980264</v>
      </c>
      <c r="AB56" s="735">
        <v>1024357.374892813</v>
      </c>
    </row>
    <row r="57" spans="1:28" ht="18" customHeight="1" thickBot="1">
      <c r="A57" s="1050" t="s">
        <v>34</v>
      </c>
      <c r="B57" s="1050"/>
      <c r="C57" s="662"/>
      <c r="D57" s="599"/>
      <c r="E57" s="752">
        <v>25857953.132615894</v>
      </c>
      <c r="F57" s="752">
        <v>25484687.800263949</v>
      </c>
      <c r="G57" s="751">
        <f t="shared" si="2"/>
        <v>22296724.092082471</v>
      </c>
      <c r="H57" s="752">
        <v>14212511.479087615</v>
      </c>
      <c r="I57" s="752">
        <v>3421757.3466677079</v>
      </c>
      <c r="J57" s="752">
        <v>370927.16571362503</v>
      </c>
      <c r="K57" s="752">
        <v>215449.30727309597</v>
      </c>
      <c r="L57" s="752">
        <v>84512.210521705434</v>
      </c>
      <c r="M57" s="752">
        <v>248166.30368957031</v>
      </c>
      <c r="N57" s="752">
        <v>3743400.2791291494</v>
      </c>
      <c r="O57" s="1050" t="s">
        <v>34</v>
      </c>
      <c r="P57" s="1050"/>
      <c r="Q57" s="662"/>
      <c r="R57" s="599"/>
      <c r="S57" s="754">
        <f>SUM(T57:Y57)</f>
        <v>3187963.7081815097</v>
      </c>
      <c r="T57" s="751">
        <v>1613185.9343791122</v>
      </c>
      <c r="U57" s="751">
        <v>167524.28815497315</v>
      </c>
      <c r="V57" s="751">
        <v>70883.872040817078</v>
      </c>
      <c r="W57" s="751">
        <v>141544.72728702167</v>
      </c>
      <c r="X57" s="751">
        <v>39359.776182667338</v>
      </c>
      <c r="Y57" s="751">
        <v>1155465.110136918</v>
      </c>
      <c r="Z57" s="751">
        <v>373265.33235190006</v>
      </c>
      <c r="AA57" s="751">
        <v>184787.76515618127</v>
      </c>
      <c r="AB57" s="751">
        <v>188477.56719571864</v>
      </c>
    </row>
    <row r="58" spans="1:28" s="104" customFormat="1">
      <c r="B58" s="14"/>
      <c r="C58" s="14"/>
      <c r="D58" s="15"/>
      <c r="I58" s="108"/>
    </row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</sheetData>
  <mergeCells count="90">
    <mergeCell ref="A26:C26"/>
    <mergeCell ref="O24:Q24"/>
    <mergeCell ref="O26:Q26"/>
    <mergeCell ref="X5:X6"/>
    <mergeCell ref="N5:N6"/>
    <mergeCell ref="T5:T6"/>
    <mergeCell ref="V5:V6"/>
    <mergeCell ref="A17:C17"/>
    <mergeCell ref="O17:Q17"/>
    <mergeCell ref="A16:C16"/>
    <mergeCell ref="O16:Q16"/>
    <mergeCell ref="A12:C12"/>
    <mergeCell ref="O12:Q12"/>
    <mergeCell ref="A11:C11"/>
    <mergeCell ref="O11:Q11"/>
    <mergeCell ref="A7:C7"/>
    <mergeCell ref="Y5:Y6"/>
    <mergeCell ref="S5:S6"/>
    <mergeCell ref="O3:Q6"/>
    <mergeCell ref="A1:H1"/>
    <mergeCell ref="I1:N1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S4:Y4"/>
    <mergeCell ref="W5:W6"/>
    <mergeCell ref="O13:Q13"/>
    <mergeCell ref="A9:C9"/>
    <mergeCell ref="O9:Q9"/>
    <mergeCell ref="A10:C10"/>
    <mergeCell ref="A8:C8"/>
    <mergeCell ref="A3:C6"/>
    <mergeCell ref="E3:E6"/>
    <mergeCell ref="F3:N3"/>
    <mergeCell ref="F4:F6"/>
    <mergeCell ref="A13:C13"/>
    <mergeCell ref="U5:U6"/>
    <mergeCell ref="O8:Q8"/>
    <mergeCell ref="K5:K6"/>
    <mergeCell ref="O10:Q10"/>
    <mergeCell ref="O7:Q7"/>
    <mergeCell ref="L5:L6"/>
    <mergeCell ref="M5:M6"/>
    <mergeCell ref="A52:C52"/>
    <mergeCell ref="O52:Q52"/>
    <mergeCell ref="A22:C22"/>
    <mergeCell ref="A19:C19"/>
    <mergeCell ref="O19:Q19"/>
    <mergeCell ref="A30:C30"/>
    <mergeCell ref="O30:Q30"/>
    <mergeCell ref="A27:C27"/>
    <mergeCell ref="O27:Q27"/>
    <mergeCell ref="A20:C20"/>
    <mergeCell ref="O20:Q20"/>
    <mergeCell ref="O22:Q22"/>
    <mergeCell ref="A23:C23"/>
    <mergeCell ref="O23:Q23"/>
    <mergeCell ref="A25:C25"/>
    <mergeCell ref="O25:Q25"/>
    <mergeCell ref="AD14:AF14"/>
    <mergeCell ref="A24:C24"/>
    <mergeCell ref="AQ14:AS14"/>
    <mergeCell ref="A14:C14"/>
    <mergeCell ref="O14:Q14"/>
    <mergeCell ref="A15:C15"/>
    <mergeCell ref="O15:Q15"/>
    <mergeCell ref="B55:C55"/>
    <mergeCell ref="B56:C56"/>
    <mergeCell ref="A18:C18"/>
    <mergeCell ref="O18:Q18"/>
    <mergeCell ref="A57:B57"/>
    <mergeCell ref="O57:P57"/>
    <mergeCell ref="A36:C36"/>
    <mergeCell ref="O36:Q36"/>
    <mergeCell ref="A37:B37"/>
    <mergeCell ref="O37:P37"/>
    <mergeCell ref="A51:B51"/>
    <mergeCell ref="O51:P51"/>
    <mergeCell ref="A21:C21"/>
    <mergeCell ref="O21:Q21"/>
    <mergeCell ref="A53:B53"/>
    <mergeCell ref="O53:P53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D88"/>
  <sheetViews>
    <sheetView view="pageBreakPreview" zoomScaleNormal="50" zoomScaleSheetLayoutView="75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8" width="15.85546875" style="572" customWidth="1"/>
    <col min="9" max="9" width="15.28515625" style="572" customWidth="1"/>
    <col min="10" max="10" width="15.28515625" style="574" customWidth="1"/>
    <col min="11" max="13" width="15.28515625" style="572" customWidth="1"/>
    <col min="14" max="14" width="15.28515625" style="574" customWidth="1"/>
    <col min="15" max="15" width="2.28515625" style="324" customWidth="1"/>
    <col min="16" max="16" width="17.28515625" style="324" customWidth="1"/>
    <col min="17" max="17" width="2.28515625" style="324" customWidth="1"/>
    <col min="18" max="18" width="1.7109375" style="325" customWidth="1"/>
    <col min="19" max="19" width="14.140625" style="572" customWidth="1"/>
    <col min="20" max="22" width="13.85546875" style="572" customWidth="1"/>
    <col min="23" max="23" width="13.28515625" style="572" customWidth="1"/>
    <col min="24" max="24" width="20.85546875" style="572" customWidth="1"/>
    <col min="25" max="25" width="19.28515625" style="572" customWidth="1"/>
    <col min="26" max="28" width="18.28515625" style="572" customWidth="1"/>
    <col min="29" max="29" width="11.42578125" style="572" customWidth="1"/>
    <col min="30" max="33" width="9.140625" style="572"/>
    <col min="34" max="36" width="13.5703125" style="572" bestFit="1" customWidth="1"/>
    <col min="37" max="37" width="12.28515625" style="572" bestFit="1" customWidth="1"/>
    <col min="38" max="41" width="11" style="572" bestFit="1" customWidth="1"/>
    <col min="42" max="42" width="12.28515625" style="572" bestFit="1" customWidth="1"/>
    <col min="43" max="46" width="9.140625" style="572"/>
    <col min="47" max="47" width="12.28515625" style="572" bestFit="1" customWidth="1"/>
    <col min="48" max="51" width="11" style="572" bestFit="1" customWidth="1"/>
    <col min="52" max="53" width="12.28515625" style="572" bestFit="1" customWidth="1"/>
    <col min="54" max="54" width="11" style="572" bestFit="1" customWidth="1"/>
    <col min="55" max="55" width="12.28515625" style="572" bestFit="1" customWidth="1"/>
    <col min="56" max="16384" width="9.140625" style="572"/>
  </cols>
  <sheetData>
    <row r="1" spans="1:55" s="326" customFormat="1" ht="35.1" customHeight="1">
      <c r="A1" s="1309" t="s">
        <v>566</v>
      </c>
      <c r="B1" s="1309"/>
      <c r="C1" s="1309"/>
      <c r="D1" s="1309"/>
      <c r="E1" s="1309"/>
      <c r="F1" s="1309"/>
      <c r="G1" s="1309"/>
      <c r="H1" s="1309"/>
      <c r="I1" s="1310" t="s">
        <v>366</v>
      </c>
      <c r="J1" s="1310"/>
      <c r="K1" s="1310"/>
      <c r="L1" s="1310"/>
      <c r="M1" s="1310"/>
      <c r="N1" s="1310"/>
      <c r="O1" s="1309" t="s">
        <v>567</v>
      </c>
      <c r="P1" s="1309"/>
      <c r="Q1" s="1309"/>
      <c r="R1" s="1309"/>
      <c r="S1" s="1309"/>
      <c r="T1" s="1309"/>
      <c r="U1" s="1309"/>
      <c r="V1" s="1309"/>
      <c r="W1" s="1309"/>
      <c r="X1" s="1310" t="s">
        <v>367</v>
      </c>
      <c r="Y1" s="1310"/>
      <c r="Z1" s="1310"/>
      <c r="AA1" s="1310"/>
      <c r="AB1" s="1310"/>
    </row>
    <row r="2" spans="1:55" ht="12.95" customHeight="1" thickBot="1">
      <c r="A2" s="572"/>
      <c r="B2" s="312"/>
      <c r="C2" s="312"/>
      <c r="D2" s="313"/>
      <c r="E2" s="573"/>
      <c r="F2" s="573"/>
      <c r="G2" s="573"/>
      <c r="H2" s="573"/>
      <c r="I2" s="573"/>
      <c r="K2" s="573"/>
      <c r="L2" s="573"/>
      <c r="M2" s="573"/>
      <c r="N2" s="314" t="s">
        <v>60</v>
      </c>
      <c r="O2" s="572"/>
      <c r="P2" s="312"/>
      <c r="Q2" s="312"/>
      <c r="R2" s="313"/>
      <c r="S2" s="573"/>
      <c r="T2" s="573"/>
      <c r="U2" s="314"/>
      <c r="V2" s="573"/>
      <c r="W2" s="573"/>
      <c r="X2" s="573"/>
      <c r="Y2" s="573"/>
      <c r="Z2" s="573"/>
      <c r="AA2" s="573"/>
      <c r="AB2" s="314" t="s">
        <v>60</v>
      </c>
    </row>
    <row r="3" spans="1:55" ht="15" customHeight="1">
      <c r="A3" s="1302" t="s">
        <v>18</v>
      </c>
      <c r="B3" s="1302"/>
      <c r="C3" s="1302"/>
      <c r="D3" s="315"/>
      <c r="E3" s="1305" t="s">
        <v>68</v>
      </c>
      <c r="F3" s="1307" t="s">
        <v>206</v>
      </c>
      <c r="G3" s="1308"/>
      <c r="H3" s="1308"/>
      <c r="I3" s="1308"/>
      <c r="J3" s="1308"/>
      <c r="K3" s="1308"/>
      <c r="L3" s="1308"/>
      <c r="M3" s="1308"/>
      <c r="N3" s="1308"/>
      <c r="O3" s="1302" t="s">
        <v>18</v>
      </c>
      <c r="P3" s="1302"/>
      <c r="Q3" s="1302"/>
      <c r="R3" s="315"/>
      <c r="S3" s="1314" t="s">
        <v>207</v>
      </c>
      <c r="T3" s="1211"/>
      <c r="U3" s="1211"/>
      <c r="V3" s="1211"/>
      <c r="W3" s="1211"/>
      <c r="X3" s="1211"/>
      <c r="Y3" s="1212"/>
      <c r="Z3" s="327" t="s">
        <v>1233</v>
      </c>
      <c r="AA3" s="327"/>
      <c r="AB3" s="328"/>
    </row>
    <row r="4" spans="1:55" ht="15" customHeight="1">
      <c r="A4" s="1303"/>
      <c r="B4" s="1303"/>
      <c r="C4" s="1303"/>
      <c r="D4" s="316"/>
      <c r="E4" s="1306"/>
      <c r="F4" s="1299" t="s">
        <v>184</v>
      </c>
      <c r="G4" s="1318" t="s">
        <v>208</v>
      </c>
      <c r="H4" s="1319"/>
      <c r="I4" s="1319"/>
      <c r="J4" s="1319"/>
      <c r="K4" s="1319"/>
      <c r="L4" s="1319"/>
      <c r="M4" s="1319"/>
      <c r="N4" s="1320"/>
      <c r="O4" s="1303"/>
      <c r="P4" s="1303"/>
      <c r="Q4" s="1303"/>
      <c r="R4" s="316"/>
      <c r="S4" s="1301" t="s">
        <v>209</v>
      </c>
      <c r="T4" s="1214"/>
      <c r="U4" s="1214"/>
      <c r="V4" s="1214"/>
      <c r="W4" s="1214"/>
      <c r="X4" s="1214"/>
      <c r="Y4" s="1215"/>
      <c r="Z4" s="1299" t="s">
        <v>184</v>
      </c>
      <c r="AA4" s="1299" t="s">
        <v>210</v>
      </c>
      <c r="AB4" s="1311" t="s">
        <v>497</v>
      </c>
    </row>
    <row r="5" spans="1:55" ht="15" customHeight="1">
      <c r="A5" s="1303"/>
      <c r="B5" s="1303"/>
      <c r="C5" s="1303"/>
      <c r="D5" s="316"/>
      <c r="E5" s="1306"/>
      <c r="F5" s="1306"/>
      <c r="G5" s="1299" t="s">
        <v>61</v>
      </c>
      <c r="H5" s="1299" t="s">
        <v>212</v>
      </c>
      <c r="I5" s="1312" t="s">
        <v>213</v>
      </c>
      <c r="J5" s="1299" t="s">
        <v>214</v>
      </c>
      <c r="K5" s="1299" t="s">
        <v>166</v>
      </c>
      <c r="L5" s="1299" t="s">
        <v>215</v>
      </c>
      <c r="M5" s="1299" t="s">
        <v>216</v>
      </c>
      <c r="N5" s="1299" t="s">
        <v>217</v>
      </c>
      <c r="O5" s="1303"/>
      <c r="P5" s="1303"/>
      <c r="Q5" s="1303"/>
      <c r="R5" s="316"/>
      <c r="S5" s="1299" t="s">
        <v>61</v>
      </c>
      <c r="T5" s="1299" t="s">
        <v>156</v>
      </c>
      <c r="U5" s="1299" t="s">
        <v>218</v>
      </c>
      <c r="V5" s="1299" t="s">
        <v>219</v>
      </c>
      <c r="W5" s="1299" t="s">
        <v>220</v>
      </c>
      <c r="X5" s="1312" t="s">
        <v>221</v>
      </c>
      <c r="Y5" s="1299" t="s">
        <v>222</v>
      </c>
      <c r="Z5" s="1218"/>
      <c r="AA5" s="1218"/>
      <c r="AB5" s="1216"/>
    </row>
    <row r="6" spans="1:55" ht="48.75" customHeight="1">
      <c r="A6" s="1304"/>
      <c r="B6" s="1304"/>
      <c r="C6" s="1304"/>
      <c r="D6" s="705"/>
      <c r="E6" s="1300"/>
      <c r="F6" s="1300"/>
      <c r="G6" s="1300"/>
      <c r="H6" s="1300"/>
      <c r="I6" s="1313"/>
      <c r="J6" s="1300"/>
      <c r="K6" s="1300"/>
      <c r="L6" s="1300"/>
      <c r="M6" s="1300"/>
      <c r="N6" s="1300"/>
      <c r="O6" s="1304"/>
      <c r="P6" s="1304"/>
      <c r="Q6" s="1304"/>
      <c r="R6" s="705"/>
      <c r="S6" s="1300"/>
      <c r="T6" s="1300"/>
      <c r="U6" s="1300"/>
      <c r="V6" s="1300"/>
      <c r="W6" s="1300"/>
      <c r="X6" s="1313"/>
      <c r="Y6" s="1300"/>
      <c r="Z6" s="1219"/>
      <c r="AA6" s="1219"/>
      <c r="AB6" s="1217"/>
    </row>
    <row r="7" spans="1:55" s="329" customFormat="1" ht="24.6" hidden="1" customHeight="1">
      <c r="A7" s="1298" t="s">
        <v>192</v>
      </c>
      <c r="B7" s="1298"/>
      <c r="C7" s="1298"/>
      <c r="D7" s="317"/>
      <c r="E7" s="318">
        <v>33164217</v>
      </c>
      <c r="F7" s="319">
        <v>31816173</v>
      </c>
      <c r="G7" s="319"/>
      <c r="H7" s="319">
        <v>18735446</v>
      </c>
      <c r="I7" s="319">
        <v>6632984</v>
      </c>
      <c r="J7" s="319">
        <v>240112</v>
      </c>
      <c r="K7" s="319">
        <v>283593</v>
      </c>
      <c r="L7" s="319">
        <v>46955</v>
      </c>
      <c r="M7" s="319">
        <v>267556</v>
      </c>
      <c r="N7" s="319">
        <v>2209893</v>
      </c>
      <c r="O7" s="1298" t="s">
        <v>192</v>
      </c>
      <c r="P7" s="1298"/>
      <c r="Q7" s="1298"/>
      <c r="R7" s="317"/>
      <c r="S7" s="319"/>
      <c r="T7" s="318">
        <v>1558551</v>
      </c>
      <c r="U7" s="319">
        <v>85271</v>
      </c>
      <c r="V7" s="319">
        <v>97919</v>
      </c>
      <c r="W7" s="319">
        <v>198580</v>
      </c>
      <c r="X7" s="319">
        <v>110347</v>
      </c>
      <c r="Y7" s="319">
        <v>1071222</v>
      </c>
      <c r="Z7" s="319">
        <v>1348044</v>
      </c>
      <c r="AA7" s="319">
        <v>709039</v>
      </c>
      <c r="AB7" s="319">
        <v>639005</v>
      </c>
    </row>
    <row r="8" spans="1:55" s="329" customFormat="1" ht="24.6" hidden="1" customHeight="1">
      <c r="A8" s="1297" t="s">
        <v>1234</v>
      </c>
      <c r="B8" s="1297"/>
      <c r="C8" s="1297"/>
      <c r="D8" s="317"/>
      <c r="E8" s="320">
        <v>32569579</v>
      </c>
      <c r="F8" s="321">
        <v>30497935</v>
      </c>
      <c r="G8" s="321"/>
      <c r="H8" s="321">
        <v>16632055</v>
      </c>
      <c r="I8" s="321">
        <v>6210973</v>
      </c>
      <c r="J8" s="321">
        <v>100491</v>
      </c>
      <c r="K8" s="321">
        <v>234783</v>
      </c>
      <c r="L8" s="321">
        <v>48324</v>
      </c>
      <c r="M8" s="321">
        <v>283747</v>
      </c>
      <c r="N8" s="321">
        <v>3743315</v>
      </c>
      <c r="O8" s="1297" t="s">
        <v>193</v>
      </c>
      <c r="P8" s="1297"/>
      <c r="Q8" s="1297"/>
      <c r="R8" s="317"/>
      <c r="S8" s="321"/>
      <c r="T8" s="320">
        <v>1497076</v>
      </c>
      <c r="U8" s="321">
        <v>79351</v>
      </c>
      <c r="V8" s="321">
        <v>95354</v>
      </c>
      <c r="W8" s="321">
        <v>176297</v>
      </c>
      <c r="X8" s="321">
        <v>158591</v>
      </c>
      <c r="Y8" s="321">
        <v>919943</v>
      </c>
      <c r="Z8" s="321">
        <v>2071644</v>
      </c>
      <c r="AA8" s="321">
        <v>1060079</v>
      </c>
      <c r="AB8" s="321">
        <v>1011565</v>
      </c>
    </row>
    <row r="9" spans="1:55" s="329" customFormat="1" ht="24.6" hidden="1" customHeight="1">
      <c r="A9" s="1297" t="s">
        <v>1214</v>
      </c>
      <c r="B9" s="1297"/>
      <c r="C9" s="1297"/>
      <c r="D9" s="317"/>
      <c r="E9" s="320">
        <v>29201524.025547665</v>
      </c>
      <c r="F9" s="321">
        <v>28297136.69193577</v>
      </c>
      <c r="G9" s="321"/>
      <c r="H9" s="321">
        <v>18772155.554229092</v>
      </c>
      <c r="I9" s="321">
        <v>4216461.2054557195</v>
      </c>
      <c r="J9" s="321">
        <v>119841.52092162597</v>
      </c>
      <c r="K9" s="321">
        <v>163522.35420521698</v>
      </c>
      <c r="L9" s="321">
        <v>45199.988061839656</v>
      </c>
      <c r="M9" s="321">
        <v>184681.12934996604</v>
      </c>
      <c r="N9" s="321">
        <v>1494556.8554885692</v>
      </c>
      <c r="O9" s="1297" t="s">
        <v>1214</v>
      </c>
      <c r="P9" s="1297"/>
      <c r="Q9" s="1297"/>
      <c r="R9" s="317"/>
      <c r="S9" s="321"/>
      <c r="T9" s="320">
        <v>1167945.47018445</v>
      </c>
      <c r="U9" s="321">
        <v>88504.864800334268</v>
      </c>
      <c r="V9" s="321">
        <v>85530.925804332641</v>
      </c>
      <c r="W9" s="321">
        <v>118027.9376828027</v>
      </c>
      <c r="X9" s="321">
        <v>83527.965140571832</v>
      </c>
      <c r="Y9" s="321">
        <v>1504531.7853518773</v>
      </c>
      <c r="Z9" s="321">
        <v>904387.33361189044</v>
      </c>
      <c r="AA9" s="321">
        <v>567391.69104041066</v>
      </c>
      <c r="AB9" s="321">
        <v>336995.64257147972</v>
      </c>
    </row>
    <row r="10" spans="1:55" s="329" customFormat="1" ht="19.5" hidden="1" customHeight="1">
      <c r="A10" s="1297" t="s">
        <v>1215</v>
      </c>
      <c r="B10" s="1297"/>
      <c r="C10" s="1297"/>
      <c r="D10" s="317"/>
      <c r="E10" s="320">
        <v>25087212.535658658</v>
      </c>
      <c r="F10" s="321">
        <v>23737494.640367161</v>
      </c>
      <c r="G10" s="321"/>
      <c r="H10" s="321">
        <v>12882690.680809325</v>
      </c>
      <c r="I10" s="321">
        <v>4067613.3498103791</v>
      </c>
      <c r="J10" s="321">
        <v>230862.17764400443</v>
      </c>
      <c r="K10" s="321">
        <v>190551.19871767145</v>
      </c>
      <c r="L10" s="321">
        <v>49495.545086136648</v>
      </c>
      <c r="M10" s="321">
        <v>269317.19912553782</v>
      </c>
      <c r="N10" s="321">
        <v>3464463.2458956982</v>
      </c>
      <c r="O10" s="1297" t="s">
        <v>1215</v>
      </c>
      <c r="P10" s="1297"/>
      <c r="Q10" s="1297"/>
      <c r="R10" s="317"/>
      <c r="S10" s="321"/>
      <c r="T10" s="320">
        <v>1399251.3642824898</v>
      </c>
      <c r="U10" s="321">
        <v>61182.034253389764</v>
      </c>
      <c r="V10" s="321">
        <v>81608.328833412612</v>
      </c>
      <c r="W10" s="321">
        <v>157574.9738807042</v>
      </c>
      <c r="X10" s="321">
        <v>206322.99131916655</v>
      </c>
      <c r="Y10" s="321">
        <v>676561.55070922768</v>
      </c>
      <c r="Z10" s="321">
        <f>AA10+AB10</f>
        <v>1344076.1577283787</v>
      </c>
      <c r="AA10" s="321">
        <v>516386.71295122779</v>
      </c>
      <c r="AB10" s="321">
        <v>827689.44477715099</v>
      </c>
    </row>
    <row r="11" spans="1:55" s="329" customFormat="1" ht="19.5" hidden="1" customHeight="1">
      <c r="A11" s="1297" t="s">
        <v>1216</v>
      </c>
      <c r="B11" s="1297"/>
      <c r="C11" s="1297"/>
      <c r="D11" s="317"/>
      <c r="E11" s="320">
        <v>28831743.493352219</v>
      </c>
      <c r="F11" s="321">
        <v>27623095.609976135</v>
      </c>
      <c r="G11" s="321"/>
      <c r="H11" s="321">
        <v>15872061.056433925</v>
      </c>
      <c r="I11" s="321">
        <v>4679300.595802715</v>
      </c>
      <c r="J11" s="321">
        <v>134082.74837730234</v>
      </c>
      <c r="K11" s="321">
        <v>250388.18022977101</v>
      </c>
      <c r="L11" s="321">
        <v>60296.178449042956</v>
      </c>
      <c r="M11" s="321">
        <v>253695.57969457618</v>
      </c>
      <c r="N11" s="321">
        <v>3786891.3702023816</v>
      </c>
      <c r="O11" s="1297" t="s">
        <v>1216</v>
      </c>
      <c r="P11" s="1297"/>
      <c r="Q11" s="1297"/>
      <c r="R11" s="317"/>
      <c r="S11" s="321"/>
      <c r="T11" s="320">
        <v>1415643.9064882374</v>
      </c>
      <c r="U11" s="321">
        <v>64698.294354612597</v>
      </c>
      <c r="V11" s="321">
        <v>85620.210751060702</v>
      </c>
      <c r="W11" s="321">
        <v>153108.98892748181</v>
      </c>
      <c r="X11" s="321">
        <v>129173.76020868019</v>
      </c>
      <c r="Y11" s="321">
        <v>738134.74005633092</v>
      </c>
      <c r="Z11" s="321">
        <v>1208647.8833760421</v>
      </c>
      <c r="AA11" s="321">
        <v>459899.36144985352</v>
      </c>
      <c r="AB11" s="321">
        <v>748748.52192618744</v>
      </c>
    </row>
    <row r="12" spans="1:55" s="23" customFormat="1" ht="15" hidden="1" customHeight="1">
      <c r="A12" s="1228" t="s">
        <v>1217</v>
      </c>
      <c r="B12" s="1228"/>
      <c r="C12" s="1228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28" t="s">
        <v>1217</v>
      </c>
      <c r="P12" s="1228"/>
      <c r="Q12" s="1228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329" customFormat="1" ht="19.5" hidden="1" customHeight="1">
      <c r="A13" s="1297" t="s">
        <v>1218</v>
      </c>
      <c r="B13" s="1297"/>
      <c r="C13" s="1297"/>
      <c r="D13" s="317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97" t="s">
        <v>1218</v>
      </c>
      <c r="P13" s="1297"/>
      <c r="Q13" s="1297"/>
      <c r="R13" s="317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329" customFormat="1" ht="13.7" hidden="1" customHeight="1">
      <c r="A14" s="1228" t="s">
        <v>1219</v>
      </c>
      <c r="B14" s="1228"/>
      <c r="C14" s="1228"/>
      <c r="D14" s="317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228" t="s">
        <v>1219</v>
      </c>
      <c r="P14" s="1228"/>
      <c r="Q14" s="1228"/>
      <c r="R14" s="317"/>
      <c r="S14" s="50">
        <f>SUM(T14:Y14)</f>
        <v>3581605.3787723361</v>
      </c>
      <c r="T14" s="50">
        <f t="shared" ref="T14:AB14" si="1">AU14/12.737</f>
        <v>1861637.6520249746</v>
      </c>
      <c r="U14" s="50">
        <f t="shared" si="1"/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181" t="s">
        <v>1207</v>
      </c>
      <c r="AE14" s="1181"/>
      <c r="AF14" s="1181"/>
      <c r="AG14" s="185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81" t="s">
        <v>1207</v>
      </c>
      <c r="AR14" s="1181"/>
      <c r="AS14" s="1181"/>
      <c r="AT14" s="185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329" customFormat="1" ht="13.7" hidden="1" customHeight="1">
      <c r="A15" s="1297" t="s">
        <v>1220</v>
      </c>
      <c r="B15" s="1297"/>
      <c r="C15" s="1297"/>
      <c r="D15" s="317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97" t="s">
        <v>1220</v>
      </c>
      <c r="P15" s="1297"/>
      <c r="Q15" s="1297"/>
      <c r="R15" s="317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329" customFormat="1" ht="13.7" hidden="1" customHeight="1">
      <c r="A16" s="1297" t="s">
        <v>1221</v>
      </c>
      <c r="B16" s="1297"/>
      <c r="C16" s="1297"/>
      <c r="D16" s="317"/>
      <c r="E16" s="320">
        <v>41831884.227947295</v>
      </c>
      <c r="F16" s="321">
        <v>40639292.013985299</v>
      </c>
      <c r="G16" s="50">
        <v>37144025.03356915</v>
      </c>
      <c r="H16" s="321">
        <v>25220554.404049248</v>
      </c>
      <c r="I16" s="321">
        <v>4528842.5505770566</v>
      </c>
      <c r="J16" s="321">
        <v>528069.32979502797</v>
      </c>
      <c r="K16" s="321">
        <v>306626.31201307115</v>
      </c>
      <c r="L16" s="321">
        <v>72384.646764055607</v>
      </c>
      <c r="M16" s="321">
        <v>264556.71945534582</v>
      </c>
      <c r="N16" s="321">
        <v>6222991.070915347</v>
      </c>
      <c r="O16" s="1297" t="s">
        <v>1221</v>
      </c>
      <c r="P16" s="1297"/>
      <c r="Q16" s="1297"/>
      <c r="R16" s="317"/>
      <c r="S16" s="50">
        <v>3495266.9804162392</v>
      </c>
      <c r="T16" s="50">
        <v>1677890.5310544758</v>
      </c>
      <c r="U16" s="321">
        <v>129480.98877031762</v>
      </c>
      <c r="V16" s="321">
        <v>87704.423459701793</v>
      </c>
      <c r="W16" s="321">
        <v>152052.8716760223</v>
      </c>
      <c r="X16" s="321">
        <v>120250.72469266465</v>
      </c>
      <c r="Y16" s="321">
        <v>1327887.4407630572</v>
      </c>
      <c r="Z16" s="321">
        <v>1192592.2139619431</v>
      </c>
      <c r="AA16" s="321">
        <v>432079.00909810874</v>
      </c>
      <c r="AB16" s="321">
        <v>760513.20486383454</v>
      </c>
    </row>
    <row r="17" spans="1:56" s="329" customFormat="1" ht="17.25" hidden="1" customHeight="1">
      <c r="A17" s="1297" t="s">
        <v>1210</v>
      </c>
      <c r="B17" s="1297"/>
      <c r="C17" s="1297"/>
      <c r="D17" s="317"/>
      <c r="E17" s="320">
        <v>36351802.774204522</v>
      </c>
      <c r="F17" s="321">
        <v>35749044.815590635</v>
      </c>
      <c r="G17" s="50">
        <f>H17+I17+J17+K17+L17+M17+N17</f>
        <v>32382352.940521002</v>
      </c>
      <c r="H17" s="321">
        <v>21903701.178061981</v>
      </c>
      <c r="I17" s="321">
        <v>4589259.9875735166</v>
      </c>
      <c r="J17" s="321">
        <v>504252.56089278834</v>
      </c>
      <c r="K17" s="321">
        <v>391515.31883234152</v>
      </c>
      <c r="L17" s="321">
        <v>80222.394129865919</v>
      </c>
      <c r="M17" s="321">
        <v>235464.23961526551</v>
      </c>
      <c r="N17" s="321">
        <v>4677937.261415245</v>
      </c>
      <c r="O17" s="1297" t="s">
        <v>1210</v>
      </c>
      <c r="P17" s="1297"/>
      <c r="Q17" s="1297"/>
      <c r="R17" s="317"/>
      <c r="S17" s="50">
        <f>T17+U17+V17+W17+X17+Y17</f>
        <v>3366691.8750696299</v>
      </c>
      <c r="T17" s="321">
        <v>1651137.6294629022</v>
      </c>
      <c r="U17" s="321">
        <v>122243.5883777549</v>
      </c>
      <c r="V17" s="321">
        <v>73591.683529628717</v>
      </c>
      <c r="W17" s="321">
        <v>150791.28913493053</v>
      </c>
      <c r="X17" s="321">
        <v>90016.913380786063</v>
      </c>
      <c r="Y17" s="321">
        <v>1278910.7711836274</v>
      </c>
      <c r="Z17" s="321">
        <v>602757.95861388464</v>
      </c>
      <c r="AA17" s="321">
        <v>223589.97104516294</v>
      </c>
      <c r="AB17" s="321">
        <v>379167.98756872257</v>
      </c>
    </row>
    <row r="18" spans="1:56" s="329" customFormat="1" ht="15" hidden="1" customHeight="1">
      <c r="A18" s="1297" t="s">
        <v>1157</v>
      </c>
      <c r="B18" s="1297"/>
      <c r="C18" s="1297"/>
      <c r="D18" s="317"/>
      <c r="E18" s="311">
        <v>39820027.144423097</v>
      </c>
      <c r="F18" s="311">
        <v>39297108.755200997</v>
      </c>
      <c r="G18" s="172">
        <f>SUM(H18:N18)</f>
        <v>35698591.665724911</v>
      </c>
      <c r="H18" s="311">
        <v>23847461.748577144</v>
      </c>
      <c r="I18" s="311">
        <v>4910125.0430121087</v>
      </c>
      <c r="J18" s="311">
        <v>180815.64004305933</v>
      </c>
      <c r="K18" s="311">
        <v>368448.10162745614</v>
      </c>
      <c r="L18" s="311">
        <v>75843.604297378479</v>
      </c>
      <c r="M18" s="311">
        <v>247212.02716947367</v>
      </c>
      <c r="N18" s="311">
        <v>6068685.5009982921</v>
      </c>
      <c r="O18" s="1297" t="s">
        <v>1157</v>
      </c>
      <c r="P18" s="1297"/>
      <c r="Q18" s="1297"/>
      <c r="R18" s="317"/>
      <c r="S18" s="154">
        <f>SUM(T18:Y18)</f>
        <v>3598517.089476089</v>
      </c>
      <c r="T18" s="311">
        <v>1787945.0079228687</v>
      </c>
      <c r="U18" s="311">
        <v>131014.24712993942</v>
      </c>
      <c r="V18" s="311">
        <v>84957.940175508556</v>
      </c>
      <c r="W18" s="311">
        <v>145924.7944457572</v>
      </c>
      <c r="X18" s="311">
        <v>79615.45602337498</v>
      </c>
      <c r="Y18" s="311">
        <v>1369059.6437786401</v>
      </c>
      <c r="Z18" s="311">
        <v>522918.38922212279</v>
      </c>
      <c r="AA18" s="311">
        <v>203114.99980638223</v>
      </c>
      <c r="AB18" s="311">
        <v>319803.38941573998</v>
      </c>
    </row>
    <row r="19" spans="1:56" s="329" customFormat="1" ht="15" hidden="1" customHeight="1">
      <c r="A19" s="1297" t="s">
        <v>1158</v>
      </c>
      <c r="B19" s="1297"/>
      <c r="C19" s="1297"/>
      <c r="D19" s="317"/>
      <c r="E19" s="311">
        <f>'[1]27'!E19/'[1]1'!$E$19*1000</f>
        <v>38731168.642797194</v>
      </c>
      <c r="F19" s="311">
        <f>'[1]27'!F19/'[1]1'!$E$19*1000</f>
        <v>37948680.708628163</v>
      </c>
      <c r="G19" s="311">
        <f>'[1]27'!G19/'[1]1'!$E$19*1000</f>
        <v>34390071.643255785</v>
      </c>
      <c r="H19" s="311">
        <f>'[1]27'!H19/'[1]1'!$E$19*1000</f>
        <v>23131522.16182119</v>
      </c>
      <c r="I19" s="311">
        <f>'[1]27'!I19/'[1]1'!$E$19*1000</f>
        <v>4811458.786175698</v>
      </c>
      <c r="J19" s="311">
        <f>'[1]27'!J19/'[1]1'!$E$19*1000</f>
        <v>268320.21658502525</v>
      </c>
      <c r="K19" s="311">
        <f>'[1]27'!K19/'[1]1'!$E$19*1000</f>
        <v>379357.30632263271</v>
      </c>
      <c r="L19" s="311">
        <f>'[1]27'!L19/'[1]1'!$E$19*1000</f>
        <v>84419.453244180826</v>
      </c>
      <c r="M19" s="311">
        <f>'[1]27'!M19/'[1]1'!$E$19*1000</f>
        <v>272357.22414207767</v>
      </c>
      <c r="N19" s="311">
        <f>'[1]27'!N19/'[1]1'!$E$19*1000</f>
        <v>5442636.4949649787</v>
      </c>
      <c r="O19" s="1297" t="s">
        <v>1158</v>
      </c>
      <c r="P19" s="1297"/>
      <c r="Q19" s="1297"/>
      <c r="R19" s="317"/>
      <c r="S19" s="311">
        <f>'[1]27'!S19/'[1]1'!$E$19*1000</f>
        <v>3558609.0653724414</v>
      </c>
      <c r="T19" s="311">
        <f>'[1]27'!T19/'[1]1'!$E$19*1000</f>
        <v>1729083.0239460042</v>
      </c>
      <c r="U19" s="311">
        <f>'[1]27'!U19/'[1]1'!$E$19*1000</f>
        <v>137004.3743022258</v>
      </c>
      <c r="V19" s="311">
        <f>'[1]27'!V19/'[1]1'!$E$19*1000</f>
        <v>79589.772452883422</v>
      </c>
      <c r="W19" s="311">
        <f>'[1]27'!W19/'[1]1'!$E$19*1000</f>
        <v>150021.32611465079</v>
      </c>
      <c r="X19" s="311">
        <f>'[1]27'!X19/'[1]1'!$E$19*1000</f>
        <v>85494.679066022261</v>
      </c>
      <c r="Y19" s="311">
        <f>'[1]27'!Y19/'[1]1'!$E$19*1000</f>
        <v>1377415.8894906547</v>
      </c>
      <c r="Z19" s="311">
        <f>'[1]27'!Z19/'[1]1'!$E$19*1000</f>
        <v>782487.93416902062</v>
      </c>
      <c r="AA19" s="311">
        <f>'[1]27'!AA19/'[1]1'!$E$19*1000</f>
        <v>321935.26692492998</v>
      </c>
      <c r="AB19" s="311">
        <f>'[1]27'!AB19/'[1]1'!$E$19*1000</f>
        <v>460552.6672440907</v>
      </c>
    </row>
    <row r="20" spans="1:56" s="329" customFormat="1" ht="15" hidden="1" customHeight="1">
      <c r="A20" s="1297" t="s">
        <v>1235</v>
      </c>
      <c r="B20" s="1297"/>
      <c r="C20" s="1297"/>
      <c r="D20" s="317"/>
      <c r="E20" s="311">
        <v>36707776.877159506</v>
      </c>
      <c r="F20" s="311">
        <v>36109927.227299348</v>
      </c>
      <c r="G20" s="154">
        <f>SUM(H20:N20)</f>
        <v>32582708.048462242</v>
      </c>
      <c r="H20" s="311">
        <v>21944892.469442315</v>
      </c>
      <c r="I20" s="311">
        <v>4613387.0277209803</v>
      </c>
      <c r="J20" s="311">
        <v>84306.807110392983</v>
      </c>
      <c r="K20" s="311">
        <v>349479.779129092</v>
      </c>
      <c r="L20" s="311">
        <v>90965.499421935863</v>
      </c>
      <c r="M20" s="311">
        <v>312094.9100682576</v>
      </c>
      <c r="N20" s="311">
        <v>5187581.5555692697</v>
      </c>
      <c r="O20" s="1297" t="s">
        <v>1235</v>
      </c>
      <c r="P20" s="1297"/>
      <c r="Q20" s="1297"/>
      <c r="R20" s="317"/>
      <c r="S20" s="154">
        <f>SUM(T20:Y20)</f>
        <v>3527219.1788371084</v>
      </c>
      <c r="T20" s="311">
        <v>1646567.00131221</v>
      </c>
      <c r="U20" s="311">
        <v>148853.27875719883</v>
      </c>
      <c r="V20" s="311">
        <v>75704.177905202319</v>
      </c>
      <c r="W20" s="311">
        <v>143084.10321228</v>
      </c>
      <c r="X20" s="311">
        <v>78544.680508857826</v>
      </c>
      <c r="Y20" s="311">
        <v>1434465.9371413596</v>
      </c>
      <c r="Z20" s="311">
        <v>597849.64986015542</v>
      </c>
      <c r="AA20" s="311">
        <v>234897.5389928284</v>
      </c>
      <c r="AB20" s="311">
        <v>362952.11086732667</v>
      </c>
    </row>
    <row r="21" spans="1:56" s="329" customFormat="1" ht="15" hidden="1" customHeight="1">
      <c r="A21" s="1297" t="s">
        <v>1160</v>
      </c>
      <c r="B21" s="1297"/>
      <c r="C21" s="1297"/>
      <c r="D21" s="317"/>
      <c r="E21" s="321">
        <v>36384650.84097667</v>
      </c>
      <c r="F21" s="321">
        <v>35758658.805392958</v>
      </c>
      <c r="G21" s="154">
        <f>SUM(H21:N21)</f>
        <v>32424972.655164994</v>
      </c>
      <c r="H21" s="321">
        <v>21430915.401220392</v>
      </c>
      <c r="I21" s="321">
        <v>4206994.3103250666</v>
      </c>
      <c r="J21" s="321">
        <v>254589.81023957525</v>
      </c>
      <c r="K21" s="321">
        <v>552082.55035323929</v>
      </c>
      <c r="L21" s="321">
        <v>133107.384415523</v>
      </c>
      <c r="M21" s="321">
        <v>463525.75636522658</v>
      </c>
      <c r="N21" s="321">
        <v>5383757.4422459686</v>
      </c>
      <c r="O21" s="1297" t="s">
        <v>1160</v>
      </c>
      <c r="P21" s="1297"/>
      <c r="Q21" s="1297"/>
      <c r="R21" s="317"/>
      <c r="S21" s="50">
        <f>SUM(T21:Y21)</f>
        <v>3333686.1502279462</v>
      </c>
      <c r="T21" s="321">
        <v>1545780.9203717569</v>
      </c>
      <c r="U21" s="321">
        <v>142785.79705631375</v>
      </c>
      <c r="V21" s="321">
        <v>67652.575744273257</v>
      </c>
      <c r="W21" s="321">
        <v>154443.40886367502</v>
      </c>
      <c r="X21" s="321">
        <v>68985.155228734351</v>
      </c>
      <c r="Y21" s="321">
        <v>1354038.2929631926</v>
      </c>
      <c r="Z21" s="321">
        <v>625992.03558372671</v>
      </c>
      <c r="AA21" s="321">
        <v>256469.74629398581</v>
      </c>
      <c r="AB21" s="321">
        <v>369522.28928974055</v>
      </c>
    </row>
    <row r="22" spans="1:56" s="329" customFormat="1" ht="15.6" customHeight="1">
      <c r="A22" s="1247" t="s">
        <v>1161</v>
      </c>
      <c r="B22" s="1247"/>
      <c r="C22" s="1247"/>
      <c r="D22" s="32"/>
      <c r="E22" s="311">
        <v>38180245.582422793</v>
      </c>
      <c r="F22" s="311">
        <v>37562421.366287068</v>
      </c>
      <c r="G22" s="154">
        <f>SUM(H22:N22)</f>
        <v>34040341.959376939</v>
      </c>
      <c r="H22" s="311">
        <v>23358123.538604774</v>
      </c>
      <c r="I22" s="311">
        <v>4471807.5374186626</v>
      </c>
      <c r="J22" s="311">
        <v>200045.66643148119</v>
      </c>
      <c r="K22" s="311">
        <v>372284.03011080495</v>
      </c>
      <c r="L22" s="311">
        <v>124354.28463366062</v>
      </c>
      <c r="M22" s="311">
        <v>351175.06538276246</v>
      </c>
      <c r="N22" s="311">
        <v>5162551.8367947908</v>
      </c>
      <c r="O22" s="1297" t="s">
        <v>1161</v>
      </c>
      <c r="P22" s="1297"/>
      <c r="Q22" s="1297"/>
      <c r="R22" s="317"/>
      <c r="S22" s="154">
        <f>SUM(T22:Y22)</f>
        <v>3522079.4069100781</v>
      </c>
      <c r="T22" s="311">
        <v>1641694.440087311</v>
      </c>
      <c r="U22" s="311">
        <v>149953.67267053155</v>
      </c>
      <c r="V22" s="311">
        <v>72570.890879590399</v>
      </c>
      <c r="W22" s="311">
        <v>168760.46264781919</v>
      </c>
      <c r="X22" s="311">
        <v>73403.46386352976</v>
      </c>
      <c r="Y22" s="311">
        <v>1415696.4767612964</v>
      </c>
      <c r="Z22" s="311">
        <v>617824.21613576845</v>
      </c>
      <c r="AA22" s="311">
        <v>263277.42664065841</v>
      </c>
      <c r="AB22" s="311">
        <v>354546.78949511022</v>
      </c>
    </row>
    <row r="23" spans="1:56" s="329" customFormat="1" ht="15.6" customHeight="1">
      <c r="A23" s="1247" t="s">
        <v>1162</v>
      </c>
      <c r="B23" s="1247"/>
      <c r="C23" s="1247"/>
      <c r="D23" s="32"/>
      <c r="E23" s="311">
        <v>37099225.316913657</v>
      </c>
      <c r="F23" s="311">
        <v>36354160.471500121</v>
      </c>
      <c r="G23" s="154">
        <f>SUM(H23:N23)</f>
        <v>32810343.420956161</v>
      </c>
      <c r="H23" s="311">
        <v>21585450.285761792</v>
      </c>
      <c r="I23" s="311">
        <v>4530244.1227941802</v>
      </c>
      <c r="J23" s="311">
        <v>169703.53043394125</v>
      </c>
      <c r="K23" s="311">
        <v>627466.3240918559</v>
      </c>
      <c r="L23" s="311">
        <v>167920.25383174527</v>
      </c>
      <c r="M23" s="311">
        <v>303342.0762695595</v>
      </c>
      <c r="N23" s="311">
        <v>5426216.8277730858</v>
      </c>
      <c r="O23" s="1297" t="s">
        <v>1162</v>
      </c>
      <c r="P23" s="1297"/>
      <c r="Q23" s="1297"/>
      <c r="R23" s="317"/>
      <c r="S23" s="154">
        <f>SUM(T23:Y23)</f>
        <v>3543817.0505438973</v>
      </c>
      <c r="T23" s="311">
        <v>1603873.9874431179</v>
      </c>
      <c r="U23" s="311">
        <v>166631.72778865224</v>
      </c>
      <c r="V23" s="311">
        <v>74963.177167107919</v>
      </c>
      <c r="W23" s="311">
        <v>153106.6319548116</v>
      </c>
      <c r="X23" s="311">
        <v>94979.457404389323</v>
      </c>
      <c r="Y23" s="311">
        <v>1450262.0687858185</v>
      </c>
      <c r="Z23" s="311">
        <v>745064.84541356505</v>
      </c>
      <c r="AA23" s="311">
        <v>243716.67051033836</v>
      </c>
      <c r="AB23" s="311">
        <v>501348.17490322533</v>
      </c>
    </row>
    <row r="24" spans="1:56" s="329" customFormat="1" ht="15.6" customHeight="1">
      <c r="A24" s="1247" t="s">
        <v>1163</v>
      </c>
      <c r="B24" s="1247"/>
      <c r="C24" s="1247"/>
      <c r="D24" s="32"/>
      <c r="E24" s="311">
        <v>34004943.652264342</v>
      </c>
      <c r="F24" s="311">
        <v>33454835.029327828</v>
      </c>
      <c r="G24" s="172" t="s">
        <v>1028</v>
      </c>
      <c r="H24" s="311">
        <v>21504880.880754568</v>
      </c>
      <c r="I24" s="638" t="s">
        <v>1029</v>
      </c>
      <c r="J24" s="311">
        <v>337683.53250726452</v>
      </c>
      <c r="K24" s="311">
        <v>164573.44105603496</v>
      </c>
      <c r="L24" s="638" t="s">
        <v>1030</v>
      </c>
      <c r="M24" s="638" t="s">
        <v>1028</v>
      </c>
      <c r="N24" s="311">
        <v>2494248.2196030826</v>
      </c>
      <c r="O24" s="1247" t="s">
        <v>1163</v>
      </c>
      <c r="P24" s="1247"/>
      <c r="Q24" s="1247"/>
      <c r="R24" s="32"/>
      <c r="S24" s="172" t="s">
        <v>1028</v>
      </c>
      <c r="T24" s="638" t="s">
        <v>1031</v>
      </c>
      <c r="U24" s="311">
        <v>217674.87556841911</v>
      </c>
      <c r="V24" s="638" t="s">
        <v>821</v>
      </c>
      <c r="W24" s="638" t="s">
        <v>821</v>
      </c>
      <c r="X24" s="311">
        <v>50746.406793167262</v>
      </c>
      <c r="Y24" s="311">
        <v>2676940.6431461689</v>
      </c>
      <c r="Z24" s="311">
        <v>550108.62293654284</v>
      </c>
      <c r="AA24" s="311">
        <v>280236.71153844404</v>
      </c>
      <c r="AB24" s="311">
        <v>269871.91139809799</v>
      </c>
    </row>
    <row r="25" spans="1:56" s="329" customFormat="1" ht="15.6" customHeight="1">
      <c r="A25" s="1247" t="s">
        <v>1155</v>
      </c>
      <c r="B25" s="1247"/>
      <c r="C25" s="1247"/>
      <c r="D25" s="32"/>
      <c r="E25" s="311">
        <v>32879487.357863698</v>
      </c>
      <c r="F25" s="311">
        <v>32355563.102524891</v>
      </c>
      <c r="G25" s="154">
        <f>H25+I25+J25+K25+L25+M25+N25</f>
        <v>28703566.439601332</v>
      </c>
      <c r="H25" s="311">
        <v>18008699.757196754</v>
      </c>
      <c r="I25" s="311">
        <v>4288958.1596180638</v>
      </c>
      <c r="J25" s="311">
        <v>140190.14842389349</v>
      </c>
      <c r="K25" s="311">
        <v>434860.36959829234</v>
      </c>
      <c r="L25" s="311">
        <v>90164.078689305796</v>
      </c>
      <c r="M25" s="311">
        <v>376532.2600289312</v>
      </c>
      <c r="N25" s="311">
        <v>5364161.6660460858</v>
      </c>
      <c r="O25" s="1297" t="s">
        <v>1155</v>
      </c>
      <c r="P25" s="1297"/>
      <c r="Q25" s="1297"/>
      <c r="R25" s="317"/>
      <c r="S25" s="154">
        <f>SUM(T25:Y25)</f>
        <v>3651996.6629235689</v>
      </c>
      <c r="T25" s="311">
        <v>1665043.1022418027</v>
      </c>
      <c r="U25" s="311">
        <v>178650.92964955204</v>
      </c>
      <c r="V25" s="311">
        <v>75208.99168098456</v>
      </c>
      <c r="W25" s="311">
        <v>163530.89444353475</v>
      </c>
      <c r="X25" s="311">
        <v>73236.32991308879</v>
      </c>
      <c r="Y25" s="311">
        <v>1496326.4149946056</v>
      </c>
      <c r="Z25" s="311">
        <v>523924.25533883437</v>
      </c>
      <c r="AA25" s="311">
        <v>219074.00121149188</v>
      </c>
      <c r="AB25" s="311">
        <v>304850.25412734307</v>
      </c>
    </row>
    <row r="26" spans="1:56" s="329" customFormat="1" ht="15.6" customHeight="1">
      <c r="A26" s="1247" t="s">
        <v>1149</v>
      </c>
      <c r="B26" s="1247"/>
      <c r="C26" s="1247"/>
      <c r="D26" s="32"/>
      <c r="E26" s="311">
        <v>36089159.634324804</v>
      </c>
      <c r="F26" s="311">
        <v>35578063.996118903</v>
      </c>
      <c r="G26" s="154">
        <f>H26+I26+J26+K26+L26+M26+N26</f>
        <v>31715607.474386901</v>
      </c>
      <c r="H26" s="311">
        <v>20658589.825140685</v>
      </c>
      <c r="I26" s="311">
        <v>4485860.0602269229</v>
      </c>
      <c r="J26" s="311">
        <v>289213.78778406384</v>
      </c>
      <c r="K26" s="311">
        <v>379772.95870152791</v>
      </c>
      <c r="L26" s="311">
        <v>111445.81535444749</v>
      </c>
      <c r="M26" s="311">
        <v>427547.48774392554</v>
      </c>
      <c r="N26" s="311">
        <v>5363177.5394353289</v>
      </c>
      <c r="O26" s="1247" t="s">
        <v>1149</v>
      </c>
      <c r="P26" s="1247"/>
      <c r="Q26" s="1247"/>
      <c r="R26" s="317"/>
      <c r="S26" s="154">
        <f>SUM(T26:Y26)</f>
        <v>3862456.5217320155</v>
      </c>
      <c r="T26" s="311">
        <v>1881056.3449551072</v>
      </c>
      <c r="U26" s="311">
        <v>184099.14489970732</v>
      </c>
      <c r="V26" s="311">
        <v>82331.316963588077</v>
      </c>
      <c r="W26" s="311">
        <v>171918.26759178241</v>
      </c>
      <c r="X26" s="311">
        <v>61718.295614210678</v>
      </c>
      <c r="Y26" s="311">
        <v>1481333.1517076201</v>
      </c>
      <c r="Z26" s="311">
        <v>511095.63820591988</v>
      </c>
      <c r="AA26" s="311">
        <v>242735.15315804581</v>
      </c>
      <c r="AB26" s="311">
        <v>268360.4850478741</v>
      </c>
    </row>
    <row r="27" spans="1:56" s="732" customFormat="1" ht="13.7" customHeight="1">
      <c r="A27" s="1045" t="s">
        <v>12</v>
      </c>
      <c r="B27" s="1045"/>
      <c r="C27" s="1045"/>
      <c r="D27" s="2"/>
      <c r="E27" s="728"/>
      <c r="F27" s="311"/>
      <c r="G27" s="311"/>
      <c r="H27" s="311"/>
      <c r="I27" s="311"/>
      <c r="J27" s="729"/>
      <c r="K27" s="730"/>
      <c r="L27" s="730"/>
      <c r="M27" s="730"/>
      <c r="N27" s="730"/>
      <c r="O27" s="1045" t="s">
        <v>12</v>
      </c>
      <c r="P27" s="1045"/>
      <c r="Q27" s="1045"/>
      <c r="R27" s="731"/>
      <c r="S27" s="730"/>
      <c r="T27" s="730"/>
      <c r="U27" s="730"/>
      <c r="V27" s="730"/>
      <c r="W27" s="730"/>
      <c r="X27" s="730"/>
      <c r="Y27" s="730"/>
      <c r="Z27" s="730"/>
      <c r="AA27" s="730"/>
      <c r="AB27" s="730"/>
    </row>
    <row r="28" spans="1:56" s="104" customFormat="1" ht="13.7" customHeight="1">
      <c r="A28" s="661"/>
      <c r="B28" s="121" t="s">
        <v>1154</v>
      </c>
      <c r="C28" s="661"/>
      <c r="D28" s="122"/>
      <c r="E28" s="733">
        <v>11956177.491622372</v>
      </c>
      <c r="F28" s="734">
        <v>11845053.639947498</v>
      </c>
      <c r="G28" s="735">
        <f t="shared" ref="G28:G66" si="2">H28+I28+J28+K28+L28+M28+N28</f>
        <v>10183272.551955719</v>
      </c>
      <c r="H28" s="736">
        <v>7070387.4978533266</v>
      </c>
      <c r="I28" s="736">
        <v>1230585.8939855446</v>
      </c>
      <c r="J28" s="737">
        <v>101160.94688711705</v>
      </c>
      <c r="K28" s="736">
        <v>128640.1617420469</v>
      </c>
      <c r="L28" s="736">
        <v>40263.524562984356</v>
      </c>
      <c r="M28" s="736">
        <v>142517.20205995615</v>
      </c>
      <c r="N28" s="736">
        <v>1469717.3248647435</v>
      </c>
      <c r="O28" s="661"/>
      <c r="P28" s="121" t="s">
        <v>1154</v>
      </c>
      <c r="Q28" s="661"/>
      <c r="R28" s="738"/>
      <c r="S28" s="735">
        <f t="shared" ref="S28:S33" si="3">SUM(T28:Y28)</f>
        <v>1661781.0879917513</v>
      </c>
      <c r="T28" s="736">
        <v>665142.64655915555</v>
      </c>
      <c r="U28" s="736">
        <v>79405.958876356905</v>
      </c>
      <c r="V28" s="736">
        <v>36404.717659887501</v>
      </c>
      <c r="W28" s="736">
        <v>89845.42589027356</v>
      </c>
      <c r="X28" s="736">
        <v>10746.514184652402</v>
      </c>
      <c r="Y28" s="736">
        <v>780235.82482142537</v>
      </c>
      <c r="Z28" s="736">
        <v>111123.85167487022</v>
      </c>
      <c r="AA28" s="736">
        <v>58981.778159132802</v>
      </c>
      <c r="AB28" s="736">
        <v>52142.073515737531</v>
      </c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39"/>
      <c r="AU28" s="739"/>
      <c r="AV28" s="739"/>
      <c r="AW28" s="739"/>
      <c r="AX28" s="739"/>
      <c r="AY28" s="739"/>
      <c r="AZ28" s="739"/>
      <c r="BA28" s="739"/>
      <c r="BB28" s="739"/>
      <c r="BC28" s="739"/>
      <c r="BD28" s="739"/>
    </row>
    <row r="29" spans="1:56" s="104" customFormat="1" ht="13.7" customHeight="1">
      <c r="A29" s="661"/>
      <c r="B29" s="121" t="s">
        <v>1144</v>
      </c>
      <c r="C29" s="661"/>
      <c r="D29" s="122"/>
      <c r="E29" s="733">
        <v>50144413.328337252</v>
      </c>
      <c r="F29" s="734">
        <v>49469544.335904226</v>
      </c>
      <c r="G29" s="735">
        <f t="shared" si="2"/>
        <v>43223368.057683378</v>
      </c>
      <c r="H29" s="734">
        <v>29745365.505365722</v>
      </c>
      <c r="I29" s="736">
        <v>6196255.939448732</v>
      </c>
      <c r="J29" s="737">
        <v>129.58466197876592</v>
      </c>
      <c r="K29" s="736">
        <v>421975.22256042232</v>
      </c>
      <c r="L29" s="736">
        <v>136975.84093965802</v>
      </c>
      <c r="M29" s="736">
        <v>484437.17252434214</v>
      </c>
      <c r="N29" s="736">
        <v>6238228.7921825312</v>
      </c>
      <c r="O29" s="661"/>
      <c r="P29" s="121" t="s">
        <v>1144</v>
      </c>
      <c r="Q29" s="661"/>
      <c r="R29" s="738"/>
      <c r="S29" s="735">
        <f t="shared" si="3"/>
        <v>6246176.2782207932</v>
      </c>
      <c r="T29" s="736">
        <v>2906259.6836173604</v>
      </c>
      <c r="U29" s="736">
        <v>338803.34521234286</v>
      </c>
      <c r="V29" s="736">
        <v>164157.85703331913</v>
      </c>
      <c r="W29" s="736">
        <v>272526.02136945206</v>
      </c>
      <c r="X29" s="736">
        <v>79339.517809190438</v>
      </c>
      <c r="Y29" s="736">
        <v>2485089.8531791288</v>
      </c>
      <c r="Z29" s="736">
        <v>674868.99243305286</v>
      </c>
      <c r="AA29" s="736">
        <v>423325.89869166602</v>
      </c>
      <c r="AB29" s="736">
        <v>251543.09374138602</v>
      </c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39"/>
      <c r="BD29" s="739"/>
    </row>
    <row r="30" spans="1:56" s="104" customFormat="1" ht="13.7" customHeight="1">
      <c r="A30" s="661"/>
      <c r="B30" s="121" t="s">
        <v>1145</v>
      </c>
      <c r="C30" s="661"/>
      <c r="D30" s="122"/>
      <c r="E30" s="733">
        <v>136639604.37278277</v>
      </c>
      <c r="F30" s="734">
        <v>134852061.38207999</v>
      </c>
      <c r="G30" s="735">
        <f t="shared" si="2"/>
        <v>121924181.63841847</v>
      </c>
      <c r="H30" s="734">
        <v>76927153.015516222</v>
      </c>
      <c r="I30" s="736">
        <v>18740215.6065364</v>
      </c>
      <c r="J30" s="737">
        <v>2753709.0750378636</v>
      </c>
      <c r="K30" s="736">
        <v>1051905.6886347574</v>
      </c>
      <c r="L30" s="736">
        <v>321284.28394965356</v>
      </c>
      <c r="M30" s="736">
        <v>1451804.4307538969</v>
      </c>
      <c r="N30" s="736">
        <v>20678109.537989654</v>
      </c>
      <c r="O30" s="661"/>
      <c r="P30" s="121" t="s">
        <v>1145</v>
      </c>
      <c r="Q30" s="661"/>
      <c r="R30" s="738"/>
      <c r="S30" s="735">
        <f t="shared" si="3"/>
        <v>12927879.743661568</v>
      </c>
      <c r="T30" s="736">
        <v>6941243.2553283246</v>
      </c>
      <c r="U30" s="736">
        <v>657475.65673989407</v>
      </c>
      <c r="V30" s="736">
        <v>224858.157756259</v>
      </c>
      <c r="W30" s="736">
        <v>499770.15159255371</v>
      </c>
      <c r="X30" s="736">
        <v>297606.17237105587</v>
      </c>
      <c r="Y30" s="736">
        <v>4306926.3498734804</v>
      </c>
      <c r="Z30" s="736">
        <v>1787542.9907027327</v>
      </c>
      <c r="AA30" s="736">
        <v>850171.43629182922</v>
      </c>
      <c r="AB30" s="736">
        <v>937371.5544109029</v>
      </c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39"/>
      <c r="AR30" s="739"/>
      <c r="AS30" s="739"/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</row>
    <row r="31" spans="1:56" s="104" customFormat="1" ht="13.7" customHeight="1">
      <c r="A31" s="661"/>
      <c r="B31" s="121" t="s">
        <v>1146</v>
      </c>
      <c r="C31" s="661"/>
      <c r="D31" s="122"/>
      <c r="E31" s="733">
        <v>356320545.50519288</v>
      </c>
      <c r="F31" s="734">
        <v>350705841.6813817</v>
      </c>
      <c r="G31" s="735">
        <f t="shared" si="2"/>
        <v>313639432.31689739</v>
      </c>
      <c r="H31" s="734">
        <v>172254081.52431881</v>
      </c>
      <c r="I31" s="736">
        <v>50787128.798658133</v>
      </c>
      <c r="J31" s="736">
        <v>2913536.4939534366</v>
      </c>
      <c r="K31" s="736">
        <v>7692179.1916370764</v>
      </c>
      <c r="L31" s="736">
        <v>1288524.380730171</v>
      </c>
      <c r="M31" s="736">
        <v>7255373.3181494698</v>
      </c>
      <c r="N31" s="736">
        <v>71448608.609450281</v>
      </c>
      <c r="O31" s="661"/>
      <c r="P31" s="121" t="s">
        <v>1146</v>
      </c>
      <c r="Q31" s="661"/>
      <c r="R31" s="738"/>
      <c r="S31" s="735">
        <f t="shared" si="3"/>
        <v>37066409.364484295</v>
      </c>
      <c r="T31" s="736">
        <v>19632693.16737758</v>
      </c>
      <c r="U31" s="736">
        <v>1502485.6760966305</v>
      </c>
      <c r="V31" s="736">
        <v>915455.17541792779</v>
      </c>
      <c r="W31" s="736">
        <v>1640588.7020374096</v>
      </c>
      <c r="X31" s="736">
        <v>643502.11843891582</v>
      </c>
      <c r="Y31" s="736">
        <v>12731684.525115835</v>
      </c>
      <c r="Z31" s="736">
        <v>5614703.8238111809</v>
      </c>
      <c r="AA31" s="736">
        <v>3212577.2180060674</v>
      </c>
      <c r="AB31" s="736">
        <v>2402126.605805113</v>
      </c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</row>
    <row r="32" spans="1:56" s="104" customFormat="1" ht="13.7" customHeight="1">
      <c r="A32" s="661"/>
      <c r="B32" s="121" t="s">
        <v>1147</v>
      </c>
      <c r="C32" s="661"/>
      <c r="D32" s="122"/>
      <c r="E32" s="733">
        <v>779196225.17250204</v>
      </c>
      <c r="F32" s="734">
        <v>762073905.4123385</v>
      </c>
      <c r="G32" s="735">
        <f t="shared" si="2"/>
        <v>688560612.43993247</v>
      </c>
      <c r="H32" s="734">
        <v>427489251.36980355</v>
      </c>
      <c r="I32" s="736">
        <v>106853451.73386343</v>
      </c>
      <c r="J32" s="736">
        <v>1420282.5722940757</v>
      </c>
      <c r="K32" s="736">
        <v>6894440.836227336</v>
      </c>
      <c r="L32" s="736">
        <v>1941242.5857140829</v>
      </c>
      <c r="M32" s="736">
        <v>8958780.7636889778</v>
      </c>
      <c r="N32" s="736">
        <v>135003162.57834113</v>
      </c>
      <c r="O32" s="661"/>
      <c r="P32" s="121" t="s">
        <v>1147</v>
      </c>
      <c r="Q32" s="661"/>
      <c r="R32" s="738"/>
      <c r="S32" s="735">
        <f t="shared" si="3"/>
        <v>73513292.972406</v>
      </c>
      <c r="T32" s="736">
        <v>43033631.517410398</v>
      </c>
      <c r="U32" s="736">
        <v>3543550.1242964701</v>
      </c>
      <c r="V32" s="736">
        <v>1087974.352355364</v>
      </c>
      <c r="W32" s="736">
        <v>2239791.7284204857</v>
      </c>
      <c r="X32" s="736">
        <v>1800775.9891333391</v>
      </c>
      <c r="Y32" s="736">
        <v>21807569.260789946</v>
      </c>
      <c r="Z32" s="736">
        <v>17122319.760163538</v>
      </c>
      <c r="AA32" s="736">
        <v>6217911.8042739974</v>
      </c>
      <c r="AB32" s="736">
        <v>10904407.955889538</v>
      </c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</row>
    <row r="33" spans="1:56" s="104" customFormat="1" ht="13.7" customHeight="1">
      <c r="A33" s="661"/>
      <c r="B33" s="121" t="s">
        <v>1148</v>
      </c>
      <c r="C33" s="661"/>
      <c r="D33" s="122"/>
      <c r="E33" s="733">
        <v>3090186112.75</v>
      </c>
      <c r="F33" s="734">
        <v>3034514240.3571429</v>
      </c>
      <c r="G33" s="735">
        <f t="shared" si="2"/>
        <v>2843949852.3214283</v>
      </c>
      <c r="H33" s="734">
        <v>1871637359.3571429</v>
      </c>
      <c r="I33" s="736">
        <v>383420404.28571427</v>
      </c>
      <c r="J33" s="736">
        <v>10457164.642857144</v>
      </c>
      <c r="K33" s="736">
        <v>31488565.607142858</v>
      </c>
      <c r="L33" s="736">
        <v>12504853.607142856</v>
      </c>
      <c r="M33" s="736">
        <v>32034314.142857142</v>
      </c>
      <c r="N33" s="736">
        <v>502407190.6785714</v>
      </c>
      <c r="O33" s="661"/>
      <c r="P33" s="121" t="s">
        <v>1148</v>
      </c>
      <c r="Q33" s="661"/>
      <c r="R33" s="738"/>
      <c r="S33" s="735">
        <f t="shared" si="3"/>
        <v>190564388.03571427</v>
      </c>
      <c r="T33" s="736">
        <v>116733002.5</v>
      </c>
      <c r="U33" s="736">
        <v>6572758.75</v>
      </c>
      <c r="V33" s="736">
        <v>3978162.6071428573</v>
      </c>
      <c r="W33" s="736">
        <v>7017224.4285714282</v>
      </c>
      <c r="X33" s="736">
        <v>6559546.1071428573</v>
      </c>
      <c r="Y33" s="736">
        <v>49703693.642857142</v>
      </c>
      <c r="Z33" s="736">
        <v>55671872.392857142</v>
      </c>
      <c r="AA33" s="736">
        <v>19934637.035714287</v>
      </c>
      <c r="AB33" s="736">
        <v>35737235.357142858</v>
      </c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</row>
    <row r="34" spans="1:56" s="104" customFormat="1" ht="13.5" customHeight="1">
      <c r="A34" s="1045" t="s">
        <v>13</v>
      </c>
      <c r="B34" s="1045"/>
      <c r="C34" s="1045"/>
      <c r="D34" s="2"/>
      <c r="E34" s="733"/>
      <c r="F34" s="734"/>
      <c r="G34" s="736"/>
      <c r="H34" s="734"/>
      <c r="I34" s="736"/>
      <c r="J34" s="736"/>
      <c r="K34" s="736"/>
      <c r="L34" s="736"/>
      <c r="M34" s="736"/>
      <c r="N34" s="736"/>
      <c r="O34" s="1045" t="s">
        <v>13</v>
      </c>
      <c r="P34" s="1045"/>
      <c r="Q34" s="1045"/>
      <c r="R34" s="738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</row>
    <row r="35" spans="1:56" s="104" customFormat="1" ht="13.7" customHeight="1">
      <c r="A35" s="661"/>
      <c r="B35" s="62" t="s">
        <v>455</v>
      </c>
      <c r="C35" s="661"/>
      <c r="D35" s="122"/>
      <c r="E35" s="733">
        <v>3077380.3563710353</v>
      </c>
      <c r="F35" s="734">
        <v>3014762.7848169087</v>
      </c>
      <c r="G35" s="735">
        <f t="shared" si="2"/>
        <v>2209463.1819098657</v>
      </c>
      <c r="H35" s="734">
        <v>1403137.4090056692</v>
      </c>
      <c r="I35" s="736">
        <v>373436.1982461398</v>
      </c>
      <c r="J35" s="736">
        <v>6022.9230555625236</v>
      </c>
      <c r="K35" s="736">
        <v>34607.506838065128</v>
      </c>
      <c r="L35" s="736">
        <v>14355.433753640724</v>
      </c>
      <c r="M35" s="736">
        <v>71902.10321555374</v>
      </c>
      <c r="N35" s="736">
        <v>306001.60779523454</v>
      </c>
      <c r="O35" s="661"/>
      <c r="P35" s="62" t="s">
        <v>455</v>
      </c>
      <c r="Q35" s="661"/>
      <c r="R35" s="738"/>
      <c r="S35" s="735">
        <f t="shared" ref="S35:S44" si="4">SUM(T35:Y35)</f>
        <v>805299.60290704668</v>
      </c>
      <c r="T35" s="736">
        <v>385545.39807789522</v>
      </c>
      <c r="U35" s="736">
        <v>46970.405612413779</v>
      </c>
      <c r="V35" s="736">
        <v>26595.358465596106</v>
      </c>
      <c r="W35" s="736">
        <v>57478.904478963173</v>
      </c>
      <c r="X35" s="736">
        <v>2747.6249495840425</v>
      </c>
      <c r="Y35" s="736">
        <v>285961.91132259439</v>
      </c>
      <c r="Z35" s="736">
        <v>62617.571554126313</v>
      </c>
      <c r="AA35" s="736">
        <v>39543.661713965368</v>
      </c>
      <c r="AB35" s="736">
        <v>23073.909840160995</v>
      </c>
      <c r="AC35" s="739"/>
      <c r="AD35" s="739"/>
      <c r="AE35" s="739"/>
      <c r="AF35" s="739"/>
      <c r="AG35" s="739"/>
      <c r="AH35" s="739"/>
      <c r="AI35" s="739"/>
      <c r="AJ35" s="739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39"/>
      <c r="AX35" s="739"/>
      <c r="AY35" s="739"/>
      <c r="AZ35" s="739"/>
      <c r="BA35" s="739"/>
      <c r="BB35" s="739"/>
      <c r="BC35" s="739"/>
      <c r="BD35" s="739"/>
    </row>
    <row r="36" spans="1:56" s="104" customFormat="1" ht="13.7" customHeight="1">
      <c r="A36" s="661"/>
      <c r="B36" s="62" t="s">
        <v>456</v>
      </c>
      <c r="C36" s="661"/>
      <c r="D36" s="122"/>
      <c r="E36" s="733">
        <v>8119345.4653584789</v>
      </c>
      <c r="F36" s="734">
        <v>8009613.6434426242</v>
      </c>
      <c r="G36" s="735">
        <f t="shared" si="2"/>
        <v>6451880.4459478054</v>
      </c>
      <c r="H36" s="734">
        <v>4172082.7216580175</v>
      </c>
      <c r="I36" s="736">
        <v>1015670.8418695336</v>
      </c>
      <c r="J36" s="736">
        <v>0</v>
      </c>
      <c r="K36" s="736">
        <v>157592.8148467922</v>
      </c>
      <c r="L36" s="736">
        <v>56415.637677043458</v>
      </c>
      <c r="M36" s="736">
        <v>146836.33962953932</v>
      </c>
      <c r="N36" s="736">
        <v>903282.09026687872</v>
      </c>
      <c r="O36" s="661"/>
      <c r="P36" s="62" t="s">
        <v>456</v>
      </c>
      <c r="Q36" s="661"/>
      <c r="R36" s="738"/>
      <c r="S36" s="735">
        <f t="shared" si="4"/>
        <v>1557733.197494817</v>
      </c>
      <c r="T36" s="736">
        <v>731364.6342557579</v>
      </c>
      <c r="U36" s="736">
        <v>53480.592641989781</v>
      </c>
      <c r="V36" s="736">
        <v>33584.126605555575</v>
      </c>
      <c r="W36" s="736">
        <v>77521.517915183751</v>
      </c>
      <c r="X36" s="736">
        <v>9852.3178555735758</v>
      </c>
      <c r="Y36" s="736">
        <v>651930.00822075643</v>
      </c>
      <c r="Z36" s="736">
        <v>109731.82191585333</v>
      </c>
      <c r="AA36" s="736">
        <v>46282.008839340699</v>
      </c>
      <c r="AB36" s="736">
        <v>63449.813076512626</v>
      </c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</row>
    <row r="37" spans="1:56" s="104" customFormat="1" ht="13.7" customHeight="1">
      <c r="A37" s="121"/>
      <c r="B37" s="62" t="s">
        <v>457</v>
      </c>
      <c r="C37" s="121"/>
      <c r="D37" s="122"/>
      <c r="E37" s="733">
        <v>13388119.970859045</v>
      </c>
      <c r="F37" s="734">
        <v>13291474.823407892</v>
      </c>
      <c r="G37" s="735">
        <f t="shared" si="2"/>
        <v>11067309.212813124</v>
      </c>
      <c r="H37" s="734">
        <v>7556333.3563870052</v>
      </c>
      <c r="I37" s="736">
        <v>1528111.4212064815</v>
      </c>
      <c r="J37" s="736">
        <v>7888.5155393538153</v>
      </c>
      <c r="K37" s="736">
        <v>170882.3270458738</v>
      </c>
      <c r="L37" s="736">
        <v>48614.073674719082</v>
      </c>
      <c r="M37" s="736">
        <v>170446.00165608467</v>
      </c>
      <c r="N37" s="736">
        <v>1585033.5173036053</v>
      </c>
      <c r="O37" s="121"/>
      <c r="P37" s="62" t="s">
        <v>457</v>
      </c>
      <c r="Q37" s="121"/>
      <c r="R37" s="738"/>
      <c r="S37" s="735">
        <f t="shared" si="4"/>
        <v>2224165.6105947723</v>
      </c>
      <c r="T37" s="736">
        <v>918712.35109392309</v>
      </c>
      <c r="U37" s="736">
        <v>107234.79612955128</v>
      </c>
      <c r="V37" s="736">
        <v>40773.758947698712</v>
      </c>
      <c r="W37" s="736">
        <v>104603.65858382818</v>
      </c>
      <c r="X37" s="736">
        <v>16125.913380822552</v>
      </c>
      <c r="Y37" s="736">
        <v>1036715.1324589483</v>
      </c>
      <c r="Z37" s="736">
        <v>96645.147451149387</v>
      </c>
      <c r="AA37" s="736">
        <v>55637.998413096786</v>
      </c>
      <c r="AB37" s="736">
        <v>41007.149038052667</v>
      </c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739"/>
      <c r="BC37" s="739"/>
      <c r="BD37" s="739"/>
    </row>
    <row r="38" spans="1:56" s="104" customFormat="1" ht="13.7" customHeight="1">
      <c r="A38" s="121"/>
      <c r="B38" s="62" t="s">
        <v>458</v>
      </c>
      <c r="C38" s="121"/>
      <c r="D38" s="122"/>
      <c r="E38" s="733">
        <v>29134272.896550979</v>
      </c>
      <c r="F38" s="734">
        <v>28748004.275937587</v>
      </c>
      <c r="G38" s="735">
        <f t="shared" si="2"/>
        <v>24330175.379464086</v>
      </c>
      <c r="H38" s="734">
        <v>16268656.866324147</v>
      </c>
      <c r="I38" s="736">
        <v>3578992.2891949504</v>
      </c>
      <c r="J38" s="736">
        <v>83904.666595111645</v>
      </c>
      <c r="K38" s="736">
        <v>263119.34945185122</v>
      </c>
      <c r="L38" s="736">
        <v>53362.713388906108</v>
      </c>
      <c r="M38" s="736">
        <v>352033.43391823053</v>
      </c>
      <c r="N38" s="736">
        <v>3730106.0605908907</v>
      </c>
      <c r="O38" s="121"/>
      <c r="P38" s="62" t="s">
        <v>458</v>
      </c>
      <c r="Q38" s="121"/>
      <c r="R38" s="738"/>
      <c r="S38" s="735">
        <f t="shared" si="4"/>
        <v>4417828.8964734823</v>
      </c>
      <c r="T38" s="736">
        <v>1926940.5852130088</v>
      </c>
      <c r="U38" s="736">
        <v>257310.8211235684</v>
      </c>
      <c r="V38" s="736">
        <v>78973.62599477591</v>
      </c>
      <c r="W38" s="736">
        <v>221866.55233694467</v>
      </c>
      <c r="X38" s="736">
        <v>36153.091223304546</v>
      </c>
      <c r="Y38" s="736">
        <v>1896584.2205818798</v>
      </c>
      <c r="Z38" s="736">
        <v>386268.62061341153</v>
      </c>
      <c r="AA38" s="736">
        <v>220179.70536402229</v>
      </c>
      <c r="AB38" s="736">
        <v>166088.91524938933</v>
      </c>
      <c r="AC38" s="739"/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39"/>
      <c r="AR38" s="739"/>
      <c r="AS38" s="739"/>
      <c r="AT38" s="739"/>
      <c r="AU38" s="739"/>
      <c r="AV38" s="739"/>
      <c r="AW38" s="739"/>
      <c r="AX38" s="739"/>
      <c r="AY38" s="739"/>
      <c r="AZ38" s="739"/>
      <c r="BA38" s="739"/>
      <c r="BB38" s="739"/>
      <c r="BC38" s="739"/>
      <c r="BD38" s="739"/>
    </row>
    <row r="39" spans="1:56" s="104" customFormat="1" ht="13.7" customHeight="1">
      <c r="A39" s="121"/>
      <c r="B39" s="62" t="s">
        <v>459</v>
      </c>
      <c r="C39" s="121"/>
      <c r="D39" s="122"/>
      <c r="E39" s="733">
        <v>66315707.995461479</v>
      </c>
      <c r="F39" s="734">
        <v>65500765.091084138</v>
      </c>
      <c r="G39" s="735">
        <f t="shared" si="2"/>
        <v>58182957.347741216</v>
      </c>
      <c r="H39" s="734">
        <v>39653546.561284371</v>
      </c>
      <c r="I39" s="736">
        <v>8209363.4566681776</v>
      </c>
      <c r="J39" s="736">
        <v>94530.489749519707</v>
      </c>
      <c r="K39" s="736">
        <v>557417.73738744028</v>
      </c>
      <c r="L39" s="736">
        <v>193446.29975030295</v>
      </c>
      <c r="M39" s="736">
        <v>620593.81312702328</v>
      </c>
      <c r="N39" s="736">
        <v>8854058.9897743724</v>
      </c>
      <c r="O39" s="121"/>
      <c r="P39" s="62" t="s">
        <v>459</v>
      </c>
      <c r="Q39" s="121"/>
      <c r="R39" s="738"/>
      <c r="S39" s="735">
        <f t="shared" si="4"/>
        <v>7317807.7433429379</v>
      </c>
      <c r="T39" s="736">
        <v>3578864.8781823036</v>
      </c>
      <c r="U39" s="736">
        <v>324489.2062869136</v>
      </c>
      <c r="V39" s="736">
        <v>140605.76487312248</v>
      </c>
      <c r="W39" s="736">
        <v>324681.37271436647</v>
      </c>
      <c r="X39" s="736">
        <v>102378.87941881825</v>
      </c>
      <c r="Y39" s="736">
        <v>2846787.6418674132</v>
      </c>
      <c r="Z39" s="736">
        <v>814942.90437735</v>
      </c>
      <c r="AA39" s="736">
        <v>456484.19606952637</v>
      </c>
      <c r="AB39" s="736">
        <v>358458.70830782369</v>
      </c>
      <c r="AC39" s="739"/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39"/>
      <c r="AR39" s="739"/>
      <c r="AS39" s="739"/>
      <c r="AT39" s="739"/>
      <c r="AU39" s="739"/>
      <c r="AV39" s="739"/>
      <c r="AW39" s="739"/>
      <c r="AX39" s="739"/>
      <c r="AY39" s="739"/>
      <c r="AZ39" s="739"/>
      <c r="BA39" s="739"/>
      <c r="BB39" s="739"/>
      <c r="BC39" s="739"/>
      <c r="BD39" s="739"/>
    </row>
    <row r="40" spans="1:56" s="104" customFormat="1" ht="13.7" customHeight="1">
      <c r="A40" s="121"/>
      <c r="B40" s="62" t="s">
        <v>460</v>
      </c>
      <c r="C40" s="121"/>
      <c r="D40" s="122"/>
      <c r="E40" s="733">
        <v>150416503.61353567</v>
      </c>
      <c r="F40" s="734">
        <v>148643554.71064132</v>
      </c>
      <c r="G40" s="735">
        <f t="shared" si="2"/>
        <v>133894723.96163318</v>
      </c>
      <c r="H40" s="734">
        <v>84524652.191062406</v>
      </c>
      <c r="I40" s="736">
        <v>19859698.842185505</v>
      </c>
      <c r="J40" s="736">
        <v>1421701.497666395</v>
      </c>
      <c r="K40" s="736">
        <v>1404164.0872103292</v>
      </c>
      <c r="L40" s="736">
        <v>437481.5076447975</v>
      </c>
      <c r="M40" s="736">
        <v>1647200.6698974655</v>
      </c>
      <c r="N40" s="736">
        <v>24599825.165966276</v>
      </c>
      <c r="O40" s="121"/>
      <c r="P40" s="62" t="s">
        <v>460</v>
      </c>
      <c r="Q40" s="121"/>
      <c r="R40" s="738"/>
      <c r="S40" s="735">
        <f t="shared" si="4"/>
        <v>14748830.74900816</v>
      </c>
      <c r="T40" s="736">
        <v>6940862.4621867482</v>
      </c>
      <c r="U40" s="736">
        <v>731915.56333270937</v>
      </c>
      <c r="V40" s="736">
        <v>331870.41805216169</v>
      </c>
      <c r="W40" s="736">
        <v>581184.97767841385</v>
      </c>
      <c r="X40" s="736">
        <v>201241.84265313848</v>
      </c>
      <c r="Y40" s="736">
        <v>5961755.4851049883</v>
      </c>
      <c r="Z40" s="736">
        <v>1772948.9028943807</v>
      </c>
      <c r="AA40" s="736">
        <v>1019059.8893522113</v>
      </c>
      <c r="AB40" s="736">
        <v>753889.0135421704</v>
      </c>
      <c r="AC40" s="739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39"/>
      <c r="AR40" s="739"/>
      <c r="AS40" s="739"/>
      <c r="AT40" s="739"/>
      <c r="AU40" s="739"/>
      <c r="AV40" s="739"/>
      <c r="AW40" s="739"/>
      <c r="AX40" s="739"/>
      <c r="AY40" s="739"/>
      <c r="AZ40" s="739"/>
      <c r="BA40" s="739"/>
      <c r="BB40" s="739"/>
      <c r="BC40" s="739"/>
      <c r="BD40" s="739"/>
    </row>
    <row r="41" spans="1:56" s="104" customFormat="1" ht="13.7" customHeight="1">
      <c r="A41" s="121"/>
      <c r="B41" s="62" t="s">
        <v>461</v>
      </c>
      <c r="C41" s="121"/>
      <c r="D41" s="122"/>
      <c r="E41" s="733">
        <v>359235005.19651908</v>
      </c>
      <c r="F41" s="734">
        <v>354671586.41329628</v>
      </c>
      <c r="G41" s="735">
        <f t="shared" si="2"/>
        <v>329162956.56100029</v>
      </c>
      <c r="H41" s="734">
        <v>199200777.256161</v>
      </c>
      <c r="I41" s="736">
        <v>45510873.035308115</v>
      </c>
      <c r="J41" s="736">
        <v>8163187.4118648944</v>
      </c>
      <c r="K41" s="736">
        <v>3996607.269002174</v>
      </c>
      <c r="L41" s="736">
        <v>935176.76237555314</v>
      </c>
      <c r="M41" s="736">
        <v>5334657.0254993374</v>
      </c>
      <c r="N41" s="736">
        <v>66021677.800789155</v>
      </c>
      <c r="O41" s="121"/>
      <c r="P41" s="62" t="s">
        <v>461</v>
      </c>
      <c r="Q41" s="121"/>
      <c r="R41" s="738"/>
      <c r="S41" s="735">
        <f t="shared" si="4"/>
        <v>25508629.852296095</v>
      </c>
      <c r="T41" s="736">
        <v>13203082.549176766</v>
      </c>
      <c r="U41" s="736">
        <v>1292995.493477877</v>
      </c>
      <c r="V41" s="736">
        <v>489569.56817002129</v>
      </c>
      <c r="W41" s="736">
        <v>784935.1718240655</v>
      </c>
      <c r="X41" s="736">
        <v>605055.35186786635</v>
      </c>
      <c r="Y41" s="736">
        <v>9132991.7177795004</v>
      </c>
      <c r="Z41" s="736">
        <v>4563418.7832227964</v>
      </c>
      <c r="AA41" s="736">
        <v>1660862.4503730377</v>
      </c>
      <c r="AB41" s="736">
        <v>2902556.3328497577</v>
      </c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</row>
    <row r="42" spans="1:56" s="104" customFormat="1" ht="13.7" customHeight="1">
      <c r="A42" s="121"/>
      <c r="B42" s="62" t="s">
        <v>462</v>
      </c>
      <c r="C42" s="121"/>
      <c r="D42" s="122"/>
      <c r="E42" s="733">
        <v>592756792.78608918</v>
      </c>
      <c r="F42" s="734">
        <v>577339163.45932186</v>
      </c>
      <c r="G42" s="735">
        <f t="shared" si="2"/>
        <v>528681035.75882125</v>
      </c>
      <c r="H42" s="734">
        <v>336465994.41435695</v>
      </c>
      <c r="I42" s="736">
        <v>77510477.504636124</v>
      </c>
      <c r="J42" s="736">
        <v>2264083.4126984468</v>
      </c>
      <c r="K42" s="736">
        <v>12813236.64635038</v>
      </c>
      <c r="L42" s="736">
        <v>1883109.8538112203</v>
      </c>
      <c r="M42" s="736">
        <v>7170613.4982917057</v>
      </c>
      <c r="N42" s="736">
        <v>90573520.428676456</v>
      </c>
      <c r="O42" s="121"/>
      <c r="P42" s="62" t="s">
        <v>462</v>
      </c>
      <c r="Q42" s="121"/>
      <c r="R42" s="738"/>
      <c r="S42" s="735">
        <f t="shared" si="4"/>
        <v>48658127.700500622</v>
      </c>
      <c r="T42" s="736">
        <v>26748717.202686667</v>
      </c>
      <c r="U42" s="736">
        <v>2161479.7846347052</v>
      </c>
      <c r="V42" s="736">
        <v>1295356.3055810835</v>
      </c>
      <c r="W42" s="736">
        <v>1920918.2480912218</v>
      </c>
      <c r="X42" s="736">
        <v>1059435.556931423</v>
      </c>
      <c r="Y42" s="736">
        <v>15472220.602575528</v>
      </c>
      <c r="Z42" s="736">
        <v>15417629.326767273</v>
      </c>
      <c r="AA42" s="736">
        <v>5681012.8191354377</v>
      </c>
      <c r="AB42" s="736">
        <v>9736616.5076318365</v>
      </c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</row>
    <row r="43" spans="1:56" s="104" customFormat="1" ht="13.7" customHeight="1">
      <c r="A43" s="121"/>
      <c r="B43" s="62" t="s">
        <v>463</v>
      </c>
      <c r="C43" s="121"/>
      <c r="D43" s="122"/>
      <c r="E43" s="733">
        <v>1527852304.4642856</v>
      </c>
      <c r="F43" s="734">
        <v>1504201691</v>
      </c>
      <c r="G43" s="735">
        <f t="shared" si="2"/>
        <v>1387346210.3214285</v>
      </c>
      <c r="H43" s="734">
        <v>921500467.64285719</v>
      </c>
      <c r="I43" s="736">
        <v>184551375.625</v>
      </c>
      <c r="J43" s="736">
        <v>32158062.553571429</v>
      </c>
      <c r="K43" s="736">
        <v>8091719.8928571427</v>
      </c>
      <c r="L43" s="736">
        <v>3729139.4464285714</v>
      </c>
      <c r="M43" s="736">
        <v>14172603.125</v>
      </c>
      <c r="N43" s="736">
        <v>223142842.0357143</v>
      </c>
      <c r="O43" s="121"/>
      <c r="P43" s="62" t="s">
        <v>463</v>
      </c>
      <c r="Q43" s="121"/>
      <c r="R43" s="738"/>
      <c r="S43" s="735">
        <f t="shared" si="4"/>
        <v>116855480.67857143</v>
      </c>
      <c r="T43" s="736">
        <v>68323135.178571433</v>
      </c>
      <c r="U43" s="736">
        <v>4584054.8928571427</v>
      </c>
      <c r="V43" s="736">
        <v>2293114.5</v>
      </c>
      <c r="W43" s="736">
        <v>3101434.5714285714</v>
      </c>
      <c r="X43" s="736">
        <v>3441780.7857142859</v>
      </c>
      <c r="Y43" s="736">
        <v>35111960.75</v>
      </c>
      <c r="Z43" s="736">
        <v>23650613.464285713</v>
      </c>
      <c r="AA43" s="736">
        <v>10863029.964285715</v>
      </c>
      <c r="AB43" s="736">
        <v>12787583.5</v>
      </c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39"/>
      <c r="AO43" s="739"/>
      <c r="AP43" s="739"/>
      <c r="AQ43" s="739"/>
      <c r="AR43" s="739"/>
      <c r="AS43" s="739"/>
      <c r="AT43" s="739"/>
      <c r="AU43" s="739"/>
      <c r="AV43" s="739"/>
      <c r="AW43" s="739"/>
      <c r="AX43" s="739"/>
      <c r="AY43" s="739"/>
      <c r="AZ43" s="739"/>
      <c r="BA43" s="739"/>
      <c r="BB43" s="739"/>
      <c r="BC43" s="739"/>
      <c r="BD43" s="739"/>
    </row>
    <row r="44" spans="1:56" s="104" customFormat="1" ht="13.7" customHeight="1">
      <c r="A44" s="121"/>
      <c r="B44" s="62" t="s">
        <v>403</v>
      </c>
      <c r="C44" s="121"/>
      <c r="D44" s="122"/>
      <c r="E44" s="733">
        <v>4887726771</v>
      </c>
      <c r="F44" s="734">
        <v>4819827773.166667</v>
      </c>
      <c r="G44" s="735">
        <f t="shared" si="2"/>
        <v>4567906188.416666</v>
      </c>
      <c r="H44" s="734">
        <v>2995652749.5</v>
      </c>
      <c r="I44" s="736">
        <v>572177447.25</v>
      </c>
      <c r="J44" s="736">
        <v>0</v>
      </c>
      <c r="K44" s="736">
        <v>52321392.166666664</v>
      </c>
      <c r="L44" s="736">
        <v>21358025.666666668</v>
      </c>
      <c r="M44" s="736">
        <v>54049885.416666664</v>
      </c>
      <c r="N44" s="736">
        <v>872346688.41666663</v>
      </c>
      <c r="O44" s="121"/>
      <c r="P44" s="62" t="s">
        <v>403</v>
      </c>
      <c r="Q44" s="121"/>
      <c r="R44" s="738"/>
      <c r="S44" s="735">
        <f t="shared" si="4"/>
        <v>251921584.75</v>
      </c>
      <c r="T44" s="736">
        <v>142653308.5</v>
      </c>
      <c r="U44" s="736">
        <v>6873938.916666667</v>
      </c>
      <c r="V44" s="736">
        <v>4754718.833333333</v>
      </c>
      <c r="W44" s="736">
        <v>12393216.083333334</v>
      </c>
      <c r="X44" s="736">
        <v>14832328.083333334</v>
      </c>
      <c r="Y44" s="736">
        <v>70414074.333333328</v>
      </c>
      <c r="Z44" s="736">
        <v>67898997.833333328</v>
      </c>
      <c r="AA44" s="736">
        <v>20646431.916666668</v>
      </c>
      <c r="AB44" s="736">
        <v>47252565.916666664</v>
      </c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</row>
    <row r="45" spans="1:56" s="104" customFormat="1" ht="13.7" customHeight="1">
      <c r="A45" s="1045" t="s">
        <v>14</v>
      </c>
      <c r="B45" s="1045"/>
      <c r="C45" s="1045"/>
      <c r="D45" s="122"/>
      <c r="E45" s="733"/>
      <c r="F45" s="734"/>
      <c r="G45" s="736"/>
      <c r="H45" s="734"/>
      <c r="I45" s="736"/>
      <c r="J45" s="736"/>
      <c r="K45" s="736"/>
      <c r="L45" s="736"/>
      <c r="M45" s="736"/>
      <c r="N45" s="736"/>
      <c r="O45" s="1045" t="s">
        <v>14</v>
      </c>
      <c r="P45" s="1045"/>
      <c r="Q45" s="1045"/>
      <c r="R45" s="738"/>
      <c r="S45" s="735"/>
      <c r="T45" s="736"/>
      <c r="U45" s="736"/>
      <c r="V45" s="736"/>
      <c r="W45" s="736"/>
      <c r="X45" s="736"/>
      <c r="Y45" s="736"/>
      <c r="Z45" s="736"/>
      <c r="AA45" s="736"/>
      <c r="AB45" s="736"/>
      <c r="AC45" s="739"/>
      <c r="AD45" s="739"/>
      <c r="AE45" s="739"/>
      <c r="AF45" s="739"/>
      <c r="AG45" s="739"/>
      <c r="AH45" s="739"/>
      <c r="AI45" s="739"/>
      <c r="AJ45" s="739"/>
      <c r="AK45" s="739"/>
      <c r="AL45" s="739"/>
      <c r="AM45" s="739"/>
      <c r="AN45" s="739"/>
      <c r="AO45" s="739"/>
      <c r="AP45" s="739"/>
      <c r="AQ45" s="739"/>
      <c r="AR45" s="739"/>
      <c r="AS45" s="739"/>
      <c r="AT45" s="739"/>
      <c r="AU45" s="739"/>
      <c r="AV45" s="739"/>
      <c r="AW45" s="739"/>
      <c r="AX45" s="739"/>
      <c r="AY45" s="739"/>
      <c r="AZ45" s="739"/>
      <c r="BA45" s="739"/>
      <c r="BB45" s="739"/>
      <c r="BC45" s="739"/>
      <c r="BD45" s="739"/>
    </row>
    <row r="46" spans="1:56" s="104" customFormat="1" ht="13.7" customHeight="1">
      <c r="A46" s="121"/>
      <c r="B46" s="62" t="s">
        <v>455</v>
      </c>
      <c r="C46" s="121"/>
      <c r="D46" s="122"/>
      <c r="E46" s="733">
        <v>2538399.1840955364</v>
      </c>
      <c r="F46" s="734">
        <v>2467526.0610871501</v>
      </c>
      <c r="G46" s="735">
        <f t="shared" si="2"/>
        <v>1691637.5401178391</v>
      </c>
      <c r="H46" s="734">
        <v>1011674.4975999498</v>
      </c>
      <c r="I46" s="736">
        <v>324288.70978705818</v>
      </c>
      <c r="J46" s="736">
        <v>6199.499494569186</v>
      </c>
      <c r="K46" s="736">
        <v>36042.011844955676</v>
      </c>
      <c r="L46" s="736">
        <v>13102.22494357749</v>
      </c>
      <c r="M46" s="736">
        <v>66988.099799947915</v>
      </c>
      <c r="N46" s="736">
        <v>233342.49664778108</v>
      </c>
      <c r="O46" s="121"/>
      <c r="P46" s="62" t="s">
        <v>455</v>
      </c>
      <c r="Q46" s="121"/>
      <c r="R46" s="738"/>
      <c r="S46" s="735">
        <f t="shared" ref="S46:S55" si="5">SUM(T46:Y46)</f>
        <v>775888.52096931334</v>
      </c>
      <c r="T46" s="736">
        <v>360081.04129258601</v>
      </c>
      <c r="U46" s="736">
        <v>55351.386424136763</v>
      </c>
      <c r="V46" s="736">
        <v>22961.973873200972</v>
      </c>
      <c r="W46" s="736">
        <v>61812.15853588107</v>
      </c>
      <c r="X46" s="736">
        <v>4199.5096234072134</v>
      </c>
      <c r="Y46" s="736">
        <v>271482.45122010127</v>
      </c>
      <c r="Z46" s="736">
        <v>70873.123008385955</v>
      </c>
      <c r="AA46" s="736">
        <v>37015.955564669675</v>
      </c>
      <c r="AB46" s="736">
        <v>33857.167443716273</v>
      </c>
      <c r="AC46" s="739"/>
      <c r="AD46" s="739"/>
      <c r="AE46" s="739"/>
      <c r="AF46" s="739"/>
      <c r="AG46" s="739"/>
      <c r="AH46" s="739"/>
      <c r="AI46" s="739"/>
      <c r="AJ46" s="739"/>
      <c r="AK46" s="739"/>
      <c r="AL46" s="739"/>
      <c r="AM46" s="739"/>
      <c r="AN46" s="739"/>
      <c r="AO46" s="739"/>
      <c r="AP46" s="739"/>
      <c r="AQ46" s="739"/>
      <c r="AR46" s="739"/>
      <c r="AS46" s="739"/>
      <c r="AT46" s="739"/>
      <c r="AU46" s="739"/>
      <c r="AV46" s="739"/>
      <c r="AW46" s="739"/>
      <c r="AX46" s="739"/>
      <c r="AY46" s="739"/>
      <c r="AZ46" s="739"/>
      <c r="BA46" s="739"/>
      <c r="BB46" s="739"/>
      <c r="BC46" s="739"/>
      <c r="BD46" s="739"/>
    </row>
    <row r="47" spans="1:56" s="104" customFormat="1" ht="13.7" customHeight="1">
      <c r="A47" s="121"/>
      <c r="B47" s="62" t="s">
        <v>456</v>
      </c>
      <c r="C47" s="121"/>
      <c r="D47" s="122"/>
      <c r="E47" s="733">
        <v>7526484.5930120554</v>
      </c>
      <c r="F47" s="734">
        <v>7479506.8716047229</v>
      </c>
      <c r="G47" s="735">
        <f t="shared" si="2"/>
        <v>5952066.9535882501</v>
      </c>
      <c r="H47" s="734">
        <v>3882123.6427879469</v>
      </c>
      <c r="I47" s="736">
        <v>954073.95325894596</v>
      </c>
      <c r="J47" s="736">
        <v>11336.83408125001</v>
      </c>
      <c r="K47" s="736">
        <v>125848.188579081</v>
      </c>
      <c r="L47" s="736">
        <v>53376.690932731181</v>
      </c>
      <c r="M47" s="736">
        <v>125200.67121419223</v>
      </c>
      <c r="N47" s="736">
        <v>800106.97273410298</v>
      </c>
      <c r="O47" s="121"/>
      <c r="P47" s="62" t="s">
        <v>456</v>
      </c>
      <c r="Q47" s="121"/>
      <c r="R47" s="738"/>
      <c r="S47" s="735">
        <f t="shared" si="5"/>
        <v>1527439.9180164686</v>
      </c>
      <c r="T47" s="736">
        <v>723726.63467220752</v>
      </c>
      <c r="U47" s="736">
        <v>57476.518961392969</v>
      </c>
      <c r="V47" s="736">
        <v>37169.567800304205</v>
      </c>
      <c r="W47" s="736">
        <v>69309.181062651725</v>
      </c>
      <c r="X47" s="736">
        <v>11798.894854965576</v>
      </c>
      <c r="Y47" s="736">
        <v>627959.12066494662</v>
      </c>
      <c r="Z47" s="736">
        <v>46977.721407331708</v>
      </c>
      <c r="AA47" s="736">
        <v>34998.07188756072</v>
      </c>
      <c r="AB47" s="736">
        <v>11979.649519770992</v>
      </c>
      <c r="AC47" s="739"/>
      <c r="AD47" s="739"/>
      <c r="AE47" s="739"/>
      <c r="AF47" s="739"/>
      <c r="AG47" s="739"/>
      <c r="AH47" s="739"/>
      <c r="AI47" s="739"/>
      <c r="AJ47" s="739"/>
      <c r="AK47" s="739"/>
      <c r="AL47" s="739"/>
      <c r="AM47" s="739"/>
      <c r="AN47" s="739"/>
      <c r="AO47" s="739"/>
      <c r="AP47" s="739"/>
      <c r="AQ47" s="739"/>
      <c r="AR47" s="739"/>
      <c r="AS47" s="739"/>
      <c r="AT47" s="739"/>
      <c r="AU47" s="739"/>
      <c r="AV47" s="739"/>
      <c r="AW47" s="739"/>
      <c r="AX47" s="739"/>
      <c r="AY47" s="739"/>
      <c r="AZ47" s="739"/>
      <c r="BA47" s="739"/>
      <c r="BB47" s="739"/>
      <c r="BC47" s="739"/>
      <c r="BD47" s="739"/>
    </row>
    <row r="48" spans="1:56" s="104" customFormat="1" ht="13.7" customHeight="1">
      <c r="A48" s="121"/>
      <c r="B48" s="62" t="s">
        <v>457</v>
      </c>
      <c r="C48" s="121"/>
      <c r="D48" s="122"/>
      <c r="E48" s="733">
        <v>13079010.465914467</v>
      </c>
      <c r="F48" s="734">
        <v>12962635.181537289</v>
      </c>
      <c r="G48" s="735">
        <f t="shared" si="2"/>
        <v>10841730.698423194</v>
      </c>
      <c r="H48" s="734">
        <v>7196233.2598032849</v>
      </c>
      <c r="I48" s="736">
        <v>1552654.5737472728</v>
      </c>
      <c r="J48" s="736">
        <v>198464.37216285212</v>
      </c>
      <c r="K48" s="736">
        <v>163168.16734007219</v>
      </c>
      <c r="L48" s="736">
        <v>49642.746862916196</v>
      </c>
      <c r="M48" s="736">
        <v>176314.95959218615</v>
      </c>
      <c r="N48" s="736">
        <v>1505252.6189146093</v>
      </c>
      <c r="O48" s="121"/>
      <c r="P48" s="62" t="s">
        <v>457</v>
      </c>
      <c r="Q48" s="121"/>
      <c r="R48" s="738"/>
      <c r="S48" s="735">
        <f t="shared" si="5"/>
        <v>2120904.4831140949</v>
      </c>
      <c r="T48" s="736">
        <v>882462.660837495</v>
      </c>
      <c r="U48" s="736">
        <v>105739.92372311388</v>
      </c>
      <c r="V48" s="736">
        <v>44359.047542457542</v>
      </c>
      <c r="W48" s="736">
        <v>99221.089927633235</v>
      </c>
      <c r="X48" s="736">
        <v>14995.800840011232</v>
      </c>
      <c r="Y48" s="736">
        <v>974125.960243384</v>
      </c>
      <c r="Z48" s="736">
        <v>116375.28437717503</v>
      </c>
      <c r="AA48" s="736">
        <v>74308.138660702694</v>
      </c>
      <c r="AB48" s="736">
        <v>42067.145716472412</v>
      </c>
      <c r="AC48" s="739"/>
      <c r="AD48" s="739"/>
      <c r="AE48" s="739"/>
      <c r="AF48" s="739"/>
      <c r="AG48" s="739"/>
      <c r="AH48" s="739"/>
      <c r="AI48" s="739"/>
      <c r="AJ48" s="739"/>
      <c r="AK48" s="739"/>
      <c r="AL48" s="739"/>
      <c r="AM48" s="739"/>
      <c r="AN48" s="739"/>
      <c r="AO48" s="739"/>
      <c r="AP48" s="739"/>
      <c r="AQ48" s="739"/>
      <c r="AR48" s="739"/>
      <c r="AS48" s="739"/>
      <c r="AT48" s="739"/>
      <c r="AU48" s="739"/>
      <c r="AV48" s="739"/>
      <c r="AW48" s="739"/>
      <c r="AX48" s="739"/>
      <c r="AY48" s="739"/>
      <c r="AZ48" s="739"/>
      <c r="BA48" s="739"/>
      <c r="BB48" s="739"/>
      <c r="BC48" s="739"/>
      <c r="BD48" s="739"/>
    </row>
    <row r="49" spans="1:56" s="104" customFormat="1" ht="13.7" customHeight="1">
      <c r="A49" s="661"/>
      <c r="B49" s="62" t="s">
        <v>458</v>
      </c>
      <c r="C49" s="661"/>
      <c r="D49" s="122"/>
      <c r="E49" s="733">
        <v>28417372.591527738</v>
      </c>
      <c r="F49" s="734">
        <v>28048109.282485068</v>
      </c>
      <c r="G49" s="735">
        <f t="shared" si="2"/>
        <v>23659308.838632096</v>
      </c>
      <c r="H49" s="734">
        <v>15926722.494265441</v>
      </c>
      <c r="I49" s="736">
        <v>3320953.5755095547</v>
      </c>
      <c r="J49" s="736">
        <v>67175.423752679868</v>
      </c>
      <c r="K49" s="736">
        <v>268288.77407610166</v>
      </c>
      <c r="L49" s="736">
        <v>45325.508267525511</v>
      </c>
      <c r="M49" s="736">
        <v>344608.5859246247</v>
      </c>
      <c r="N49" s="736">
        <v>3686234.4768361687</v>
      </c>
      <c r="O49" s="661"/>
      <c r="P49" s="62" t="s">
        <v>458</v>
      </c>
      <c r="Q49" s="661"/>
      <c r="R49" s="738"/>
      <c r="S49" s="735">
        <f t="shared" si="5"/>
        <v>4388800.443852976</v>
      </c>
      <c r="T49" s="736">
        <v>1899667.5827799018</v>
      </c>
      <c r="U49" s="736">
        <v>221350.03472737948</v>
      </c>
      <c r="V49" s="736">
        <v>76960.866669970826</v>
      </c>
      <c r="W49" s="736">
        <v>214966.23401437441</v>
      </c>
      <c r="X49" s="736">
        <v>48776.339813358631</v>
      </c>
      <c r="Y49" s="736">
        <v>1927079.3858479911</v>
      </c>
      <c r="Z49" s="736">
        <v>369263.30904267781</v>
      </c>
      <c r="AA49" s="736">
        <v>212349.00113260621</v>
      </c>
      <c r="AB49" s="736">
        <v>156914.30791007151</v>
      </c>
      <c r="AC49" s="739"/>
      <c r="AD49" s="739"/>
      <c r="AE49" s="739"/>
      <c r="AF49" s="739"/>
      <c r="AG49" s="739"/>
      <c r="AH49" s="739"/>
      <c r="AI49" s="739"/>
      <c r="AJ49" s="739"/>
      <c r="AK49" s="739"/>
      <c r="AL49" s="739"/>
      <c r="AM49" s="739"/>
      <c r="AN49" s="739"/>
      <c r="AO49" s="739"/>
      <c r="AP49" s="739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39"/>
      <c r="BC49" s="739"/>
      <c r="BD49" s="739"/>
    </row>
    <row r="50" spans="1:56" s="104" customFormat="1" ht="13.7" customHeight="1">
      <c r="A50" s="661"/>
      <c r="B50" s="62" t="s">
        <v>459</v>
      </c>
      <c r="C50" s="661"/>
      <c r="D50" s="122"/>
      <c r="E50" s="733">
        <v>65825424.761857562</v>
      </c>
      <c r="F50" s="734">
        <v>65068874.319781415</v>
      </c>
      <c r="G50" s="735">
        <f t="shared" si="2"/>
        <v>57983785.389505722</v>
      </c>
      <c r="H50" s="734">
        <v>37935497.811622687</v>
      </c>
      <c r="I50" s="736">
        <v>8063395.231358856</v>
      </c>
      <c r="J50" s="736">
        <v>1610298.2968322444</v>
      </c>
      <c r="K50" s="736">
        <v>533494.6695308137</v>
      </c>
      <c r="L50" s="736">
        <v>209372.50589929798</v>
      </c>
      <c r="M50" s="736">
        <v>620652.00783154403</v>
      </c>
      <c r="N50" s="736">
        <v>9011074.8664302826</v>
      </c>
      <c r="O50" s="661"/>
      <c r="P50" s="62" t="s">
        <v>459</v>
      </c>
      <c r="Q50" s="661"/>
      <c r="R50" s="738"/>
      <c r="S50" s="735">
        <f t="shared" si="5"/>
        <v>7085088.9302756973</v>
      </c>
      <c r="T50" s="736">
        <v>3423392.5547858528</v>
      </c>
      <c r="U50" s="736">
        <v>330097.75495249336</v>
      </c>
      <c r="V50" s="736">
        <v>136620.61563562081</v>
      </c>
      <c r="W50" s="736">
        <v>318981.8717311612</v>
      </c>
      <c r="X50" s="736">
        <v>101986.30671154073</v>
      </c>
      <c r="Y50" s="736">
        <v>2774009.8264590278</v>
      </c>
      <c r="Z50" s="736">
        <v>756550.44207612588</v>
      </c>
      <c r="AA50" s="736">
        <v>422136.50672720617</v>
      </c>
      <c r="AB50" s="736">
        <v>334413.93534891977</v>
      </c>
      <c r="AC50" s="739"/>
      <c r="AD50" s="739"/>
      <c r="AE50" s="739"/>
      <c r="AF50" s="739"/>
      <c r="AG50" s="739"/>
      <c r="AH50" s="739"/>
      <c r="AI50" s="739"/>
      <c r="AJ50" s="739"/>
      <c r="AK50" s="739"/>
      <c r="AL50" s="739"/>
      <c r="AM50" s="739"/>
      <c r="AN50" s="739"/>
      <c r="AO50" s="739"/>
      <c r="AP50" s="739"/>
      <c r="AQ50" s="739"/>
      <c r="AR50" s="739"/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39"/>
      <c r="BD50" s="739"/>
    </row>
    <row r="51" spans="1:56" s="104" customFormat="1" ht="13.7" customHeight="1">
      <c r="A51" s="661"/>
      <c r="B51" s="62" t="s">
        <v>460</v>
      </c>
      <c r="C51" s="661"/>
      <c r="D51" s="122"/>
      <c r="E51" s="733">
        <v>149917541.87667555</v>
      </c>
      <c r="F51" s="734">
        <v>147989102.01262259</v>
      </c>
      <c r="G51" s="735">
        <f t="shared" si="2"/>
        <v>132908906.36731939</v>
      </c>
      <c r="H51" s="734">
        <v>85248675.247091249</v>
      </c>
      <c r="I51" s="736">
        <v>19944114.447385211</v>
      </c>
      <c r="J51" s="736">
        <v>1607232.0034999754</v>
      </c>
      <c r="K51" s="736">
        <v>1362062.4238395139</v>
      </c>
      <c r="L51" s="736">
        <v>414893.19011396595</v>
      </c>
      <c r="M51" s="736">
        <v>1606343.258465237</v>
      </c>
      <c r="N51" s="736">
        <v>22725585.796924263</v>
      </c>
      <c r="O51" s="661"/>
      <c r="P51" s="62" t="s">
        <v>460</v>
      </c>
      <c r="Q51" s="661"/>
      <c r="R51" s="738"/>
      <c r="S51" s="735">
        <f t="shared" si="5"/>
        <v>15080195.645303177</v>
      </c>
      <c r="T51" s="736">
        <v>7281783.2059998801</v>
      </c>
      <c r="U51" s="736">
        <v>715064.33183195686</v>
      </c>
      <c r="V51" s="736">
        <v>341219.79837046331</v>
      </c>
      <c r="W51" s="736">
        <v>570603.7374244614</v>
      </c>
      <c r="X51" s="736">
        <v>211290.90910166167</v>
      </c>
      <c r="Y51" s="736">
        <v>5960233.6625747532</v>
      </c>
      <c r="Z51" s="736">
        <v>1928439.8640529774</v>
      </c>
      <c r="AA51" s="736">
        <v>1090988.5930055087</v>
      </c>
      <c r="AB51" s="736">
        <v>837451.27104746934</v>
      </c>
      <c r="AC51" s="739"/>
      <c r="AD51" s="739"/>
      <c r="AE51" s="739"/>
      <c r="AF51" s="739"/>
      <c r="AG51" s="739"/>
      <c r="AH51" s="739"/>
      <c r="AI51" s="739"/>
      <c r="AJ51" s="739"/>
      <c r="AK51" s="739"/>
      <c r="AL51" s="739"/>
      <c r="AM51" s="739"/>
      <c r="AN51" s="739"/>
      <c r="AO51" s="739"/>
      <c r="AP51" s="739"/>
      <c r="AQ51" s="739"/>
      <c r="AR51" s="739"/>
      <c r="AS51" s="739"/>
      <c r="AT51" s="739"/>
      <c r="AU51" s="739"/>
      <c r="AV51" s="739"/>
      <c r="AW51" s="739"/>
      <c r="AX51" s="739"/>
      <c r="AY51" s="739"/>
      <c r="AZ51" s="739"/>
      <c r="BA51" s="739"/>
      <c r="BB51" s="739"/>
      <c r="BC51" s="739"/>
      <c r="BD51" s="739"/>
    </row>
    <row r="52" spans="1:56" s="104" customFormat="1" ht="13.7" customHeight="1">
      <c r="A52" s="661"/>
      <c r="B52" s="62" t="s">
        <v>461</v>
      </c>
      <c r="C52" s="661"/>
      <c r="D52" s="122"/>
      <c r="E52" s="733">
        <v>347203043.04194582</v>
      </c>
      <c r="F52" s="734">
        <v>342771873.49177557</v>
      </c>
      <c r="G52" s="735">
        <f t="shared" si="2"/>
        <v>317361894.83096606</v>
      </c>
      <c r="H52" s="734">
        <v>215737971.11573449</v>
      </c>
      <c r="I52" s="736">
        <v>44936555.182469465</v>
      </c>
      <c r="J52" s="736">
        <v>963732.90205313801</v>
      </c>
      <c r="K52" s="736">
        <v>3032345.8748290157</v>
      </c>
      <c r="L52" s="736">
        <v>630354.10928080627</v>
      </c>
      <c r="M52" s="736">
        <v>3874309.9119630721</v>
      </c>
      <c r="N52" s="736">
        <v>48186625.734636068</v>
      </c>
      <c r="O52" s="661"/>
      <c r="P52" s="62" t="s">
        <v>461</v>
      </c>
      <c r="Q52" s="661"/>
      <c r="R52" s="738"/>
      <c r="S52" s="735">
        <f t="shared" si="5"/>
        <v>25409978.660809547</v>
      </c>
      <c r="T52" s="736">
        <v>13383602.035554575</v>
      </c>
      <c r="U52" s="736">
        <v>1271804.9345908831</v>
      </c>
      <c r="V52" s="736">
        <v>444681.1880924204</v>
      </c>
      <c r="W52" s="736">
        <v>791664.7870671649</v>
      </c>
      <c r="X52" s="736">
        <v>674017.61187116336</v>
      </c>
      <c r="Y52" s="736">
        <v>8844208.1036333404</v>
      </c>
      <c r="Z52" s="736">
        <v>4431169.5501703387</v>
      </c>
      <c r="AA52" s="736">
        <v>1409302.502573065</v>
      </c>
      <c r="AB52" s="736">
        <v>3021867.0475972733</v>
      </c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W52" s="739"/>
      <c r="AX52" s="739"/>
      <c r="AY52" s="739"/>
      <c r="AZ52" s="739"/>
      <c r="BA52" s="739"/>
      <c r="BB52" s="739"/>
      <c r="BC52" s="739"/>
      <c r="BD52" s="739"/>
    </row>
    <row r="53" spans="1:56" s="104" customFormat="1" ht="13.7" customHeight="1">
      <c r="A53" s="661"/>
      <c r="B53" s="62" t="s">
        <v>462</v>
      </c>
      <c r="C53" s="661"/>
      <c r="D53" s="122"/>
      <c r="E53" s="733">
        <v>666169173.96922755</v>
      </c>
      <c r="F53" s="734">
        <v>649602337.73730767</v>
      </c>
      <c r="G53" s="735">
        <f t="shared" si="2"/>
        <v>598891883.78774989</v>
      </c>
      <c r="H53" s="734">
        <v>363201295.87954462</v>
      </c>
      <c r="I53" s="740">
        <v>90655857.611851975</v>
      </c>
      <c r="J53" s="736">
        <v>2451871.4401951889</v>
      </c>
      <c r="K53" s="736">
        <v>14170088.872164235</v>
      </c>
      <c r="L53" s="736">
        <v>2182707.8842727374</v>
      </c>
      <c r="M53" s="736">
        <v>8411977.5992099717</v>
      </c>
      <c r="N53" s="736">
        <v>117818084.50051112</v>
      </c>
      <c r="O53" s="661"/>
      <c r="P53" s="62" t="s">
        <v>462</v>
      </c>
      <c r="Q53" s="661"/>
      <c r="R53" s="738"/>
      <c r="S53" s="735">
        <f t="shared" si="5"/>
        <v>50710453.949557677</v>
      </c>
      <c r="T53" s="736">
        <v>27599214.885213457</v>
      </c>
      <c r="U53" s="736">
        <v>2352881.3845556336</v>
      </c>
      <c r="V53" s="736">
        <v>1388969.7623962492</v>
      </c>
      <c r="W53" s="736">
        <v>2062133.8685668104</v>
      </c>
      <c r="X53" s="736">
        <v>1089477.9196632009</v>
      </c>
      <c r="Y53" s="736">
        <v>16217776.129162325</v>
      </c>
      <c r="Z53" s="736">
        <v>16566836.231919985</v>
      </c>
      <c r="AA53" s="736">
        <v>6109539.2083627759</v>
      </c>
      <c r="AB53" s="736">
        <v>10457297.023557208</v>
      </c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W53" s="739"/>
      <c r="AX53" s="739"/>
      <c r="AY53" s="739"/>
      <c r="AZ53" s="739"/>
      <c r="BA53" s="739"/>
      <c r="BB53" s="739"/>
      <c r="BC53" s="739"/>
      <c r="BD53" s="739"/>
    </row>
    <row r="54" spans="1:56" s="104" customFormat="1" ht="13.7" customHeight="1">
      <c r="A54" s="661"/>
      <c r="B54" s="62" t="s">
        <v>463</v>
      </c>
      <c r="C54" s="661"/>
      <c r="D54" s="122"/>
      <c r="E54" s="741">
        <v>1670480354.2608695</v>
      </c>
      <c r="F54" s="742">
        <v>1644672768.2173913</v>
      </c>
      <c r="G54" s="735">
        <f t="shared" si="2"/>
        <v>1508568751.6086955</v>
      </c>
      <c r="H54" s="743">
        <v>933302683.13043475</v>
      </c>
      <c r="I54" s="742">
        <v>217852366.97826087</v>
      </c>
      <c r="J54" s="736">
        <v>8822302.3043478262</v>
      </c>
      <c r="K54" s="736">
        <v>11610892.934782609</v>
      </c>
      <c r="L54" s="736">
        <v>5293691.2391304346</v>
      </c>
      <c r="M54" s="736">
        <v>18890515.782608695</v>
      </c>
      <c r="N54" s="736">
        <v>312796299.23913044</v>
      </c>
      <c r="O54" s="661"/>
      <c r="P54" s="62" t="s">
        <v>463</v>
      </c>
      <c r="Q54" s="661"/>
      <c r="R54" s="738"/>
      <c r="S54" s="735">
        <f t="shared" si="5"/>
        <v>136104016.60869566</v>
      </c>
      <c r="T54" s="736">
        <v>79185286.369565219</v>
      </c>
      <c r="U54" s="736">
        <v>5264815.1739130439</v>
      </c>
      <c r="V54" s="736">
        <v>2950317.2173913042</v>
      </c>
      <c r="W54" s="736">
        <v>4121479.913043478</v>
      </c>
      <c r="X54" s="736">
        <v>2752487.2826086958</v>
      </c>
      <c r="Y54" s="736">
        <v>41829630.652173914</v>
      </c>
      <c r="Z54" s="736">
        <v>25807586.043478262</v>
      </c>
      <c r="AA54" s="736">
        <v>11598186.543478262</v>
      </c>
      <c r="AB54" s="736">
        <v>14209399.5</v>
      </c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739"/>
      <c r="AN54" s="739"/>
      <c r="AO54" s="739"/>
      <c r="AP54" s="739"/>
      <c r="AQ54" s="739"/>
      <c r="AR54" s="739"/>
      <c r="AS54" s="739"/>
      <c r="AT54" s="739"/>
      <c r="AU54" s="739"/>
      <c r="AV54" s="739"/>
      <c r="AW54" s="739"/>
      <c r="AX54" s="739"/>
      <c r="AY54" s="739"/>
      <c r="AZ54" s="739"/>
      <c r="BA54" s="739"/>
      <c r="BB54" s="739"/>
      <c r="BC54" s="739"/>
      <c r="BD54" s="739"/>
    </row>
    <row r="55" spans="1:56" s="104" customFormat="1" ht="13.7" customHeight="1">
      <c r="A55" s="661"/>
      <c r="B55" s="62" t="s">
        <v>403</v>
      </c>
      <c r="C55" s="661"/>
      <c r="D55" s="122"/>
      <c r="E55" s="744">
        <v>4971933941.4615383</v>
      </c>
      <c r="F55" s="737">
        <v>4905856196.3846149</v>
      </c>
      <c r="G55" s="735">
        <f t="shared" si="2"/>
        <v>4682386444.5384617</v>
      </c>
      <c r="H55" s="737">
        <v>3281773697.1538463</v>
      </c>
      <c r="I55" s="737">
        <v>494512743.53846157</v>
      </c>
      <c r="J55" s="736">
        <v>0</v>
      </c>
      <c r="K55" s="736">
        <v>52159656.769230768</v>
      </c>
      <c r="L55" s="736">
        <v>19289809</v>
      </c>
      <c r="M55" s="736">
        <v>55400402.538461536</v>
      </c>
      <c r="N55" s="736">
        <v>779250135.53846157</v>
      </c>
      <c r="O55" s="661"/>
      <c r="P55" s="62" t="s">
        <v>403</v>
      </c>
      <c r="Q55" s="661"/>
      <c r="R55" s="738"/>
      <c r="S55" s="735">
        <f t="shared" si="5"/>
        <v>223469751.84615386</v>
      </c>
      <c r="T55" s="736">
        <v>130123550.15384616</v>
      </c>
      <c r="U55" s="736">
        <v>5976529.230769231</v>
      </c>
      <c r="V55" s="736">
        <v>3055413.230769231</v>
      </c>
      <c r="W55" s="736">
        <v>9440524.0769230761</v>
      </c>
      <c r="X55" s="736">
        <v>13879006.461538462</v>
      </c>
      <c r="Y55" s="736">
        <v>60994728.692307696</v>
      </c>
      <c r="Z55" s="736">
        <v>66077745.07692308</v>
      </c>
      <c r="AA55" s="736">
        <v>20494320.923076924</v>
      </c>
      <c r="AB55" s="736">
        <v>45583424.153846152</v>
      </c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739"/>
      <c r="AW55" s="739"/>
      <c r="AX55" s="739"/>
      <c r="AY55" s="739"/>
      <c r="AZ55" s="739"/>
      <c r="BA55" s="739"/>
      <c r="BB55" s="739"/>
      <c r="BC55" s="739"/>
      <c r="BD55" s="739"/>
    </row>
    <row r="56" spans="1:56" s="104" customFormat="1" ht="13.7" customHeight="1">
      <c r="A56" s="1045" t="s">
        <v>15</v>
      </c>
      <c r="B56" s="1045"/>
      <c r="C56" s="1045"/>
      <c r="D56" s="2"/>
      <c r="E56" s="744"/>
      <c r="F56" s="737"/>
      <c r="G56" s="737"/>
      <c r="H56" s="737"/>
      <c r="I56" s="737"/>
      <c r="J56" s="736"/>
      <c r="K56" s="736"/>
      <c r="L56" s="736"/>
      <c r="M56" s="736"/>
      <c r="N56" s="736"/>
      <c r="O56" s="1045" t="s">
        <v>15</v>
      </c>
      <c r="P56" s="1045"/>
      <c r="Q56" s="1045"/>
      <c r="R56" s="738"/>
      <c r="S56" s="736"/>
      <c r="T56" s="736"/>
      <c r="U56" s="736"/>
      <c r="V56" s="736"/>
      <c r="W56" s="736"/>
      <c r="X56" s="736"/>
      <c r="Y56" s="736"/>
      <c r="Z56" s="736"/>
      <c r="AA56" s="736"/>
      <c r="AB56" s="736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739"/>
      <c r="AN56" s="739"/>
      <c r="AO56" s="739"/>
      <c r="AP56" s="739"/>
      <c r="AQ56" s="739"/>
      <c r="AR56" s="739"/>
      <c r="AS56" s="739"/>
      <c r="AT56" s="739"/>
      <c r="AU56" s="739"/>
      <c r="AV56" s="739"/>
      <c r="AW56" s="739"/>
      <c r="AX56" s="739"/>
      <c r="AY56" s="739"/>
      <c r="AZ56" s="739"/>
      <c r="BA56" s="739"/>
      <c r="BB56" s="739"/>
      <c r="BC56" s="739"/>
      <c r="BD56" s="739"/>
    </row>
    <row r="57" spans="1:56" s="104" customFormat="1" ht="13.7" customHeight="1">
      <c r="A57" s="108"/>
      <c r="B57" s="62" t="s">
        <v>455</v>
      </c>
      <c r="C57" s="108"/>
      <c r="D57" s="123"/>
      <c r="E57" s="744">
        <v>3934084.2100431682</v>
      </c>
      <c r="F57" s="737">
        <v>3926162.4794473974</v>
      </c>
      <c r="G57" s="745">
        <f t="shared" si="2"/>
        <v>3282068.3518521227</v>
      </c>
      <c r="H57" s="737">
        <v>2162770.4333803048</v>
      </c>
      <c r="I57" s="737">
        <v>400719.28431062325</v>
      </c>
      <c r="J57" s="736">
        <v>0</v>
      </c>
      <c r="K57" s="736">
        <v>27700.528084399415</v>
      </c>
      <c r="L57" s="736">
        <v>27836.282231910871</v>
      </c>
      <c r="M57" s="736">
        <v>88704.328779675285</v>
      </c>
      <c r="N57" s="736">
        <v>574337.49506520887</v>
      </c>
      <c r="O57" s="108"/>
      <c r="P57" s="62" t="s">
        <v>455</v>
      </c>
      <c r="Q57" s="108"/>
      <c r="R57" s="738"/>
      <c r="S57" s="735">
        <f t="shared" ref="S57:S66" si="6">SUM(T57:Y57)</f>
        <v>644094.12759527634</v>
      </c>
      <c r="T57" s="736">
        <v>203356.37229805285</v>
      </c>
      <c r="U57" s="736">
        <v>15538.588962739766</v>
      </c>
      <c r="V57" s="736">
        <v>16185.586551134111</v>
      </c>
      <c r="W57" s="736">
        <v>36510.768009250998</v>
      </c>
      <c r="X57" s="736">
        <v>5385.3358629398444</v>
      </c>
      <c r="Y57" s="736">
        <v>367117.47591115872</v>
      </c>
      <c r="Z57" s="736">
        <v>7921.7305957699809</v>
      </c>
      <c r="AA57" s="736">
        <v>4952.8557967284578</v>
      </c>
      <c r="AB57" s="736">
        <v>2968.8747990415263</v>
      </c>
      <c r="AC57" s="739"/>
      <c r="AD57" s="739"/>
      <c r="AE57" s="739"/>
      <c r="AF57" s="739"/>
      <c r="AG57" s="739"/>
      <c r="AH57" s="739"/>
      <c r="AI57" s="739"/>
      <c r="AJ57" s="739"/>
      <c r="AK57" s="739"/>
      <c r="AL57" s="739"/>
      <c r="AM57" s="739"/>
      <c r="AN57" s="739"/>
      <c r="AO57" s="739"/>
      <c r="AP57" s="739"/>
      <c r="AQ57" s="739"/>
      <c r="AR57" s="739"/>
      <c r="AS57" s="739"/>
      <c r="AT57" s="739"/>
      <c r="AU57" s="739"/>
      <c r="AV57" s="739"/>
      <c r="AW57" s="739"/>
      <c r="AX57" s="739"/>
      <c r="AY57" s="739"/>
      <c r="AZ57" s="739"/>
      <c r="BA57" s="739"/>
      <c r="BB57" s="739"/>
      <c r="BC57" s="739"/>
      <c r="BD57" s="739"/>
    </row>
    <row r="58" spans="1:56" s="104" customFormat="1" ht="13.7" customHeight="1">
      <c r="A58" s="6"/>
      <c r="B58" s="62" t="s">
        <v>456</v>
      </c>
      <c r="C58" s="6"/>
      <c r="D58" s="2"/>
      <c r="E58" s="744">
        <v>7627102.6560501242</v>
      </c>
      <c r="F58" s="737">
        <v>7602829.2268815506</v>
      </c>
      <c r="G58" s="745">
        <f t="shared" si="2"/>
        <v>6386544.004304816</v>
      </c>
      <c r="H58" s="737">
        <v>4254925.8709504912</v>
      </c>
      <c r="I58" s="737">
        <v>1022017.0957053285</v>
      </c>
      <c r="J58" s="736">
        <v>944.26352775767543</v>
      </c>
      <c r="K58" s="736">
        <v>104367.49273395923</v>
      </c>
      <c r="L58" s="736">
        <v>34368.966965593339</v>
      </c>
      <c r="M58" s="736">
        <v>82532.891793907213</v>
      </c>
      <c r="N58" s="736">
        <v>887387.42262777872</v>
      </c>
      <c r="O58" s="6"/>
      <c r="P58" s="62" t="s">
        <v>456</v>
      </c>
      <c r="Q58" s="6"/>
      <c r="R58" s="746"/>
      <c r="S58" s="735">
        <f t="shared" si="6"/>
        <v>1216285.2225767402</v>
      </c>
      <c r="T58" s="747">
        <v>431322.47490423219</v>
      </c>
      <c r="U58" s="747">
        <v>34352.384764264993</v>
      </c>
      <c r="V58" s="747">
        <v>28134.55032177407</v>
      </c>
      <c r="W58" s="747">
        <v>77767.477152494219</v>
      </c>
      <c r="X58" s="747">
        <v>594.80864665989577</v>
      </c>
      <c r="Y58" s="747">
        <v>644113.52678731491</v>
      </c>
      <c r="Z58" s="747">
        <v>24273.429168571867</v>
      </c>
      <c r="AA58" s="747">
        <v>13184.001655589589</v>
      </c>
      <c r="AB58" s="747">
        <v>11089.427512982273</v>
      </c>
    </row>
    <row r="59" spans="1:56" s="104" customFormat="1" ht="13.7" customHeight="1">
      <c r="A59" s="661"/>
      <c r="B59" s="62" t="s">
        <v>457</v>
      </c>
      <c r="C59" s="661"/>
      <c r="D59" s="122"/>
      <c r="E59" s="744">
        <v>10673830.748635003</v>
      </c>
      <c r="F59" s="737">
        <v>10625452.904711004</v>
      </c>
      <c r="G59" s="745">
        <f t="shared" si="2"/>
        <v>8701198.5103613064</v>
      </c>
      <c r="H59" s="737">
        <v>6343064.9545533005</v>
      </c>
      <c r="I59" s="737">
        <v>1056196.9716691808</v>
      </c>
      <c r="J59" s="736">
        <v>0</v>
      </c>
      <c r="K59" s="736">
        <v>119033.25183840521</v>
      </c>
      <c r="L59" s="736">
        <v>24158.256772736069</v>
      </c>
      <c r="M59" s="736">
        <v>167096.11296058897</v>
      </c>
      <c r="N59" s="736">
        <v>991648.9625670939</v>
      </c>
      <c r="O59" s="661"/>
      <c r="P59" s="62" t="s">
        <v>457</v>
      </c>
      <c r="Q59" s="661"/>
      <c r="R59" s="738"/>
      <c r="S59" s="735">
        <f t="shared" si="6"/>
        <v>1924254.394349698</v>
      </c>
      <c r="T59" s="736">
        <v>639006.72988360387</v>
      </c>
      <c r="U59" s="736">
        <v>82147.255964685406</v>
      </c>
      <c r="V59" s="736">
        <v>32956.601945339316</v>
      </c>
      <c r="W59" s="736">
        <v>73168.034795187006</v>
      </c>
      <c r="X59" s="736">
        <v>18542.356158734285</v>
      </c>
      <c r="Y59" s="736">
        <v>1078433.415602148</v>
      </c>
      <c r="Z59" s="736">
        <v>48377.84392399752</v>
      </c>
      <c r="AA59" s="736">
        <v>41740.146328550087</v>
      </c>
      <c r="AB59" s="736">
        <v>6637.6975954474265</v>
      </c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</row>
    <row r="60" spans="1:56" s="104" customFormat="1" ht="13.7" customHeight="1">
      <c r="A60" s="661"/>
      <c r="B60" s="62" t="s">
        <v>458</v>
      </c>
      <c r="C60" s="661"/>
      <c r="D60" s="122"/>
      <c r="E60" s="744">
        <v>20459587.176471911</v>
      </c>
      <c r="F60" s="737">
        <v>20345557.510525864</v>
      </c>
      <c r="G60" s="745">
        <f t="shared" si="2"/>
        <v>17368046.427304141</v>
      </c>
      <c r="H60" s="737">
        <v>11784039.631329404</v>
      </c>
      <c r="I60" s="737">
        <v>2257932.771499258</v>
      </c>
      <c r="J60" s="736">
        <v>0</v>
      </c>
      <c r="K60" s="736">
        <v>196356.14319042634</v>
      </c>
      <c r="L60" s="736">
        <v>62325.282977545794</v>
      </c>
      <c r="M60" s="736">
        <v>234982.18776372654</v>
      </c>
      <c r="N60" s="736">
        <v>2832410.4105437826</v>
      </c>
      <c r="O60" s="661"/>
      <c r="P60" s="62" t="s">
        <v>458</v>
      </c>
      <c r="Q60" s="661"/>
      <c r="R60" s="738"/>
      <c r="S60" s="735">
        <f t="shared" si="6"/>
        <v>2977511.0832217075</v>
      </c>
      <c r="T60" s="736">
        <v>1310020.9026421066</v>
      </c>
      <c r="U60" s="736">
        <v>134890.33652129635</v>
      </c>
      <c r="V60" s="736">
        <v>57032.84265185328</v>
      </c>
      <c r="W60" s="736">
        <v>147845.27992936139</v>
      </c>
      <c r="X60" s="736">
        <v>8692.1911857497289</v>
      </c>
      <c r="Y60" s="736">
        <v>1319029.5302913401</v>
      </c>
      <c r="Z60" s="736">
        <v>114029.66594606504</v>
      </c>
      <c r="AA60" s="736">
        <v>88657.414478074046</v>
      </c>
      <c r="AB60" s="736">
        <v>25372.251467990955</v>
      </c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</row>
    <row r="61" spans="1:56" s="104" customFormat="1" ht="13.7" customHeight="1">
      <c r="A61" s="661"/>
      <c r="B61" s="62" t="s">
        <v>459</v>
      </c>
      <c r="C61" s="661"/>
      <c r="D61" s="122"/>
      <c r="E61" s="744">
        <v>35017385.481188484</v>
      </c>
      <c r="F61" s="737">
        <v>34599665.229154184</v>
      </c>
      <c r="G61" s="745">
        <f t="shared" si="2"/>
        <v>29861740.736058831</v>
      </c>
      <c r="H61" s="737">
        <v>20030201.160747327</v>
      </c>
      <c r="I61" s="737">
        <v>4703790.2487302115</v>
      </c>
      <c r="J61" s="736">
        <v>62107.523791013169</v>
      </c>
      <c r="K61" s="736">
        <v>467280.13672583835</v>
      </c>
      <c r="L61" s="736">
        <v>110562.43110353356</v>
      </c>
      <c r="M61" s="736">
        <v>411792.2464806611</v>
      </c>
      <c r="N61" s="736">
        <v>4076006.9884802448</v>
      </c>
      <c r="O61" s="661"/>
      <c r="P61" s="62" t="s">
        <v>459</v>
      </c>
      <c r="Q61" s="661"/>
      <c r="R61" s="738"/>
      <c r="S61" s="735">
        <f t="shared" si="6"/>
        <v>4737924.4930953784</v>
      </c>
      <c r="T61" s="736">
        <v>2255316.3237346779</v>
      </c>
      <c r="U61" s="736">
        <v>309328.4104096666</v>
      </c>
      <c r="V61" s="736">
        <v>151472.50042898866</v>
      </c>
      <c r="W61" s="736">
        <v>237795.7092931309</v>
      </c>
      <c r="X61" s="736">
        <v>40639.793233555603</v>
      </c>
      <c r="Y61" s="736">
        <v>1743371.755995359</v>
      </c>
      <c r="Z61" s="736">
        <v>417720.25203432702</v>
      </c>
      <c r="AA61" s="736">
        <v>249097.84441397514</v>
      </c>
      <c r="AB61" s="736">
        <v>168622.40762035191</v>
      </c>
      <c r="AC61" s="739"/>
      <c r="AD61" s="739"/>
      <c r="AE61" s="739"/>
      <c r="AF61" s="739"/>
      <c r="AG61" s="739"/>
      <c r="AH61" s="739"/>
      <c r="AI61" s="739"/>
      <c r="AJ61" s="739"/>
      <c r="AK61" s="739"/>
      <c r="AL61" s="739"/>
      <c r="AM61" s="739"/>
      <c r="AN61" s="739"/>
      <c r="AO61" s="739"/>
      <c r="AP61" s="739"/>
      <c r="AQ61" s="739"/>
      <c r="AR61" s="739"/>
      <c r="AS61" s="739"/>
      <c r="AT61" s="739"/>
      <c r="AU61" s="739"/>
      <c r="AV61" s="739"/>
      <c r="AW61" s="739"/>
      <c r="AX61" s="739"/>
      <c r="AY61" s="739"/>
      <c r="AZ61" s="739"/>
      <c r="BA61" s="739"/>
      <c r="BB61" s="739"/>
      <c r="BC61" s="739"/>
      <c r="BD61" s="739"/>
    </row>
    <row r="62" spans="1:56" s="104" customFormat="1" ht="13.7" customHeight="1">
      <c r="A62" s="661"/>
      <c r="B62" s="62" t="s">
        <v>460</v>
      </c>
      <c r="C62" s="661"/>
      <c r="D62" s="122"/>
      <c r="E62" s="744">
        <v>70181873.467110008</v>
      </c>
      <c r="F62" s="737">
        <v>69224309.098318666</v>
      </c>
      <c r="G62" s="745">
        <f t="shared" si="2"/>
        <v>62016071.903045967</v>
      </c>
      <c r="H62" s="737">
        <v>41770887.985517681</v>
      </c>
      <c r="I62" s="737">
        <v>7944643.1783079095</v>
      </c>
      <c r="J62" s="736">
        <v>956984.82542756503</v>
      </c>
      <c r="K62" s="736">
        <v>524735.84524195921</v>
      </c>
      <c r="L62" s="736">
        <v>147090.28362798863</v>
      </c>
      <c r="M62" s="736">
        <v>666194.89539967885</v>
      </c>
      <c r="N62" s="736">
        <v>10005534.889523195</v>
      </c>
      <c r="O62" s="661"/>
      <c r="P62" s="62" t="s">
        <v>460</v>
      </c>
      <c r="Q62" s="661"/>
      <c r="R62" s="738"/>
      <c r="S62" s="735">
        <f t="shared" si="6"/>
        <v>7208237.195272658</v>
      </c>
      <c r="T62" s="736">
        <v>3763811.2180456417</v>
      </c>
      <c r="U62" s="736">
        <v>372307.34341600153</v>
      </c>
      <c r="V62" s="736">
        <v>148576.06481348648</v>
      </c>
      <c r="W62" s="736">
        <v>340062.04545060272</v>
      </c>
      <c r="X62" s="736">
        <v>73790.112633231663</v>
      </c>
      <c r="Y62" s="736">
        <v>2509690.4109136942</v>
      </c>
      <c r="Z62" s="736">
        <v>957564.36879140267</v>
      </c>
      <c r="AA62" s="736">
        <v>503601.8475463473</v>
      </c>
      <c r="AB62" s="736">
        <v>453962.52124505577</v>
      </c>
      <c r="AC62" s="739"/>
      <c r="AD62" s="739"/>
      <c r="AE62" s="739"/>
      <c r="AF62" s="739"/>
      <c r="AG62" s="739"/>
      <c r="AH62" s="739"/>
      <c r="AI62" s="739"/>
      <c r="AJ62" s="739"/>
      <c r="AK62" s="739"/>
      <c r="AL62" s="739"/>
      <c r="AM62" s="739"/>
      <c r="AN62" s="739"/>
      <c r="AO62" s="739"/>
      <c r="AP62" s="739"/>
      <c r="AQ62" s="739"/>
      <c r="AR62" s="739"/>
      <c r="AS62" s="739"/>
      <c r="AT62" s="739"/>
      <c r="AU62" s="739"/>
      <c r="AV62" s="739"/>
      <c r="AW62" s="739"/>
      <c r="AX62" s="739"/>
      <c r="AY62" s="739"/>
      <c r="AZ62" s="739"/>
      <c r="BA62" s="739"/>
      <c r="BB62" s="739"/>
      <c r="BC62" s="739"/>
      <c r="BD62" s="739"/>
    </row>
    <row r="63" spans="1:56" s="104" customFormat="1" ht="13.7" customHeight="1">
      <c r="A63" s="661"/>
      <c r="B63" s="62" t="s">
        <v>461</v>
      </c>
      <c r="C63" s="661"/>
      <c r="D63" s="122"/>
      <c r="E63" s="744">
        <v>123692510.34406058</v>
      </c>
      <c r="F63" s="737">
        <v>122501857.37299632</v>
      </c>
      <c r="G63" s="745">
        <f t="shared" si="2"/>
        <v>112082802.56136724</v>
      </c>
      <c r="H63" s="737">
        <v>75341241.1814477</v>
      </c>
      <c r="I63" s="737">
        <v>16898412.683178697</v>
      </c>
      <c r="J63" s="748">
        <v>92447.64461769638</v>
      </c>
      <c r="K63" s="736">
        <v>1061776.4143683813</v>
      </c>
      <c r="L63" s="736">
        <v>216818.30834824036</v>
      </c>
      <c r="M63" s="736">
        <v>1288431.7116245322</v>
      </c>
      <c r="N63" s="736">
        <v>17183674.617782012</v>
      </c>
      <c r="O63" s="661"/>
      <c r="P63" s="62" t="s">
        <v>461</v>
      </c>
      <c r="Q63" s="661"/>
      <c r="R63" s="738"/>
      <c r="S63" s="735">
        <f t="shared" si="6"/>
        <v>10419054.811629046</v>
      </c>
      <c r="T63" s="736">
        <v>5074089.4892626526</v>
      </c>
      <c r="U63" s="736">
        <v>650871.8400873834</v>
      </c>
      <c r="V63" s="736">
        <v>194903.25240903534</v>
      </c>
      <c r="W63" s="736">
        <v>520808.99058533262</v>
      </c>
      <c r="X63" s="736">
        <v>140005.3766274431</v>
      </c>
      <c r="Y63" s="736">
        <v>3838375.8626571996</v>
      </c>
      <c r="Z63" s="736">
        <v>1190652.9710643138</v>
      </c>
      <c r="AA63" s="736">
        <v>668219.79036524484</v>
      </c>
      <c r="AB63" s="736">
        <v>522433.18069906888</v>
      </c>
      <c r="AC63" s="739"/>
      <c r="AD63" s="739"/>
      <c r="AE63" s="739"/>
      <c r="AF63" s="739"/>
      <c r="AG63" s="739"/>
      <c r="AH63" s="739"/>
      <c r="AI63" s="739"/>
      <c r="AJ63" s="739"/>
      <c r="AK63" s="739"/>
      <c r="AL63" s="739"/>
      <c r="AM63" s="739"/>
      <c r="AN63" s="739"/>
      <c r="AO63" s="739"/>
      <c r="AP63" s="739"/>
      <c r="AQ63" s="739"/>
      <c r="AR63" s="739"/>
      <c r="AS63" s="739"/>
      <c r="AT63" s="739"/>
      <c r="AU63" s="739"/>
      <c r="AV63" s="739"/>
      <c r="AW63" s="739"/>
      <c r="AX63" s="739"/>
      <c r="AY63" s="739"/>
      <c r="AZ63" s="739"/>
      <c r="BA63" s="739"/>
      <c r="BB63" s="739"/>
      <c r="BC63" s="739"/>
      <c r="BD63" s="739"/>
    </row>
    <row r="64" spans="1:56" s="104" customFormat="1" ht="13.7" customHeight="1">
      <c r="A64" s="661"/>
      <c r="B64" s="62" t="s">
        <v>462</v>
      </c>
      <c r="C64" s="661"/>
      <c r="D64" s="122"/>
      <c r="E64" s="744">
        <v>171540167.84406421</v>
      </c>
      <c r="F64" s="737">
        <v>169003526.61281949</v>
      </c>
      <c r="G64" s="745">
        <f t="shared" si="2"/>
        <v>150618815.25769815</v>
      </c>
      <c r="H64" s="737">
        <v>93204825.43198885</v>
      </c>
      <c r="I64" s="737">
        <v>28111060.271938223</v>
      </c>
      <c r="J64" s="737">
        <v>0</v>
      </c>
      <c r="K64" s="736">
        <v>3078975.8494346351</v>
      </c>
      <c r="L64" s="736">
        <v>453148.14602127078</v>
      </c>
      <c r="M64" s="736">
        <v>1998308.8102439847</v>
      </c>
      <c r="N64" s="736">
        <v>23772496.748071201</v>
      </c>
      <c r="O64" s="661"/>
      <c r="P64" s="62" t="s">
        <v>462</v>
      </c>
      <c r="Q64" s="661"/>
      <c r="R64" s="738"/>
      <c r="S64" s="735">
        <f t="shared" si="6"/>
        <v>18384711.355121255</v>
      </c>
      <c r="T64" s="736">
        <v>10320708.354960157</v>
      </c>
      <c r="U64" s="736">
        <v>1057028.4301420511</v>
      </c>
      <c r="V64" s="736">
        <v>317283.37197073147</v>
      </c>
      <c r="W64" s="736">
        <v>683389.6978784065</v>
      </c>
      <c r="X64" s="736">
        <v>386730.18403380975</v>
      </c>
      <c r="Y64" s="736">
        <v>5619571.3161361013</v>
      </c>
      <c r="Z64" s="736">
        <v>2536641.2312448109</v>
      </c>
      <c r="AA64" s="736">
        <v>1279893.8766317235</v>
      </c>
      <c r="AB64" s="736">
        <v>1256747.3546130871</v>
      </c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739"/>
      <c r="AO64" s="739"/>
      <c r="AP64" s="739"/>
      <c r="AQ64" s="739"/>
      <c r="AR64" s="739"/>
      <c r="AS64" s="739"/>
      <c r="AT64" s="739"/>
      <c r="AU64" s="739"/>
      <c r="AV64" s="739"/>
      <c r="AW64" s="739"/>
      <c r="AX64" s="739"/>
      <c r="AY64" s="739"/>
      <c r="AZ64" s="739"/>
      <c r="BA64" s="739"/>
      <c r="BB64" s="739"/>
      <c r="BC64" s="739"/>
      <c r="BD64" s="739"/>
    </row>
    <row r="65" spans="1:56" s="104" customFormat="1" ht="13.7" customHeight="1">
      <c r="A65" s="661"/>
      <c r="B65" s="62" t="s">
        <v>463</v>
      </c>
      <c r="C65" s="661"/>
      <c r="D65" s="122"/>
      <c r="E65" s="744">
        <v>348912047.12411165</v>
      </c>
      <c r="F65" s="737">
        <v>342106911.14661747</v>
      </c>
      <c r="G65" s="745">
        <f t="shared" si="2"/>
        <v>308760108.9839803</v>
      </c>
      <c r="H65" s="737">
        <v>179788658.08360034</v>
      </c>
      <c r="I65" s="737">
        <v>47889594.15638347</v>
      </c>
      <c r="J65" s="737">
        <v>13017509.372866901</v>
      </c>
      <c r="K65" s="740">
        <v>3496764.4391823704</v>
      </c>
      <c r="L65" s="740">
        <v>1040214.5894049546</v>
      </c>
      <c r="M65" s="740">
        <v>3598453.2236524113</v>
      </c>
      <c r="N65" s="740">
        <v>59928915.118889853</v>
      </c>
      <c r="O65" s="661"/>
      <c r="P65" s="62" t="s">
        <v>463</v>
      </c>
      <c r="Q65" s="661"/>
      <c r="R65" s="738"/>
      <c r="S65" s="735">
        <f t="shared" si="6"/>
        <v>33346802.162637211</v>
      </c>
      <c r="T65" s="740">
        <v>18594699.613028683</v>
      </c>
      <c r="U65" s="740">
        <v>1775094.4418246674</v>
      </c>
      <c r="V65" s="740">
        <v>523902.48372911342</v>
      </c>
      <c r="W65" s="740">
        <v>1389916.7315698576</v>
      </c>
      <c r="X65" s="740">
        <v>1055760.4397370375</v>
      </c>
      <c r="Y65" s="740">
        <v>10007428.452747857</v>
      </c>
      <c r="Z65" s="740">
        <v>6805135.9774941206</v>
      </c>
      <c r="AA65" s="740">
        <v>2628853.7353195809</v>
      </c>
      <c r="AB65" s="740">
        <v>4176282.2421745402</v>
      </c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39"/>
      <c r="AN65" s="739"/>
      <c r="AO65" s="739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39"/>
      <c r="BC65" s="739"/>
      <c r="BD65" s="739"/>
    </row>
    <row r="66" spans="1:56" s="108" customFormat="1" ht="13.7" customHeight="1" thickBot="1">
      <c r="A66" s="662"/>
      <c r="B66" s="63" t="s">
        <v>403</v>
      </c>
      <c r="C66" s="662"/>
      <c r="D66" s="124"/>
      <c r="E66" s="749">
        <v>1612697168.813046</v>
      </c>
      <c r="F66" s="750">
        <v>1578654922.2538214</v>
      </c>
      <c r="G66" s="751">
        <f t="shared" si="2"/>
        <v>1461409482.6795855</v>
      </c>
      <c r="H66" s="750">
        <v>941982456.79421401</v>
      </c>
      <c r="I66" s="750">
        <v>188514810.66266376</v>
      </c>
      <c r="J66" s="750">
        <v>5677641.8523471616</v>
      </c>
      <c r="K66" s="752">
        <v>16186321.214246726</v>
      </c>
      <c r="L66" s="752">
        <v>6064420.8078602627</v>
      </c>
      <c r="M66" s="752">
        <v>20476380.157205243</v>
      </c>
      <c r="N66" s="752">
        <v>282507451.19104809</v>
      </c>
      <c r="O66" s="662"/>
      <c r="P66" s="63" t="s">
        <v>403</v>
      </c>
      <c r="Q66" s="662"/>
      <c r="R66" s="753"/>
      <c r="S66" s="754">
        <f t="shared" si="6"/>
        <v>117245439.57423583</v>
      </c>
      <c r="T66" s="752">
        <v>67174639.19241266</v>
      </c>
      <c r="U66" s="752">
        <v>4448372.6962336246</v>
      </c>
      <c r="V66" s="752">
        <v>2887831.1591157205</v>
      </c>
      <c r="W66" s="752">
        <v>4030065.9473253279</v>
      </c>
      <c r="X66" s="752">
        <v>3671589.7835698691</v>
      </c>
      <c r="Y66" s="752">
        <v>35032940.795578606</v>
      </c>
      <c r="Z66" s="752">
        <v>34042246.559224896</v>
      </c>
      <c r="AA66" s="752">
        <v>14003171.663482534</v>
      </c>
      <c r="AB66" s="752">
        <v>20039074.895742361</v>
      </c>
      <c r="AC66" s="755"/>
      <c r="AD66" s="755"/>
      <c r="AE66" s="755"/>
      <c r="AF66" s="755"/>
      <c r="AG66" s="755"/>
      <c r="AH66" s="755"/>
      <c r="AI66" s="755"/>
      <c r="AJ66" s="755"/>
      <c r="AK66" s="755"/>
      <c r="AL66" s="755"/>
      <c r="AM66" s="755"/>
      <c r="AN66" s="755"/>
      <c r="AO66" s="755"/>
      <c r="AP66" s="755"/>
      <c r="AQ66" s="755"/>
      <c r="AR66" s="755"/>
      <c r="AS66" s="755"/>
      <c r="AT66" s="755"/>
      <c r="AU66" s="755"/>
      <c r="AV66" s="755"/>
      <c r="AW66" s="755"/>
      <c r="AX66" s="755"/>
      <c r="AY66" s="755"/>
      <c r="AZ66" s="755"/>
      <c r="BA66" s="755"/>
      <c r="BB66" s="755"/>
      <c r="BC66" s="755"/>
      <c r="BD66" s="755"/>
    </row>
    <row r="67" spans="1:56" s="104" customFormat="1">
      <c r="B67" s="14"/>
      <c r="C67" s="14"/>
      <c r="D67" s="15"/>
      <c r="I67" s="108"/>
    </row>
    <row r="68" spans="1:56" ht="26.1" customHeight="1"/>
    <row r="69" spans="1:56" ht="26.1" customHeight="1"/>
    <row r="70" spans="1:56" ht="26.1" customHeight="1"/>
    <row r="71" spans="1:56" ht="26.1" customHeight="1"/>
    <row r="72" spans="1:56" ht="26.1" customHeight="1"/>
    <row r="73" spans="1:56" ht="26.1" customHeight="1"/>
    <row r="74" spans="1:56" ht="26.1" customHeight="1"/>
    <row r="75" spans="1:56" ht="26.1" customHeight="1"/>
    <row r="76" spans="1:56" ht="26.1" customHeight="1"/>
    <row r="77" spans="1:56" ht="26.1" customHeight="1"/>
    <row r="78" spans="1:56" ht="26.1" customHeight="1"/>
    <row r="79" spans="1:56" ht="26.1" customHeight="1"/>
    <row r="80" spans="1:56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</sheetData>
  <mergeCells count="80">
    <mergeCell ref="A8:C8"/>
    <mergeCell ref="A1:H1"/>
    <mergeCell ref="I1:N1"/>
    <mergeCell ref="A7:C7"/>
    <mergeCell ref="A13:C13"/>
    <mergeCell ref="A3:C6"/>
    <mergeCell ref="E3:E6"/>
    <mergeCell ref="N5:N6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V5:V6"/>
    <mergeCell ref="W5:W6"/>
    <mergeCell ref="U5:U6"/>
    <mergeCell ref="F3:N3"/>
    <mergeCell ref="F4:F6"/>
    <mergeCell ref="O13:Q13"/>
    <mergeCell ref="A9:C9"/>
    <mergeCell ref="O9:Q9"/>
    <mergeCell ref="A10:C10"/>
    <mergeCell ref="O10:Q10"/>
    <mergeCell ref="A12:C12"/>
    <mergeCell ref="O12:Q12"/>
    <mergeCell ref="A11:C11"/>
    <mergeCell ref="O11:Q11"/>
    <mergeCell ref="O8:Q8"/>
    <mergeCell ref="K5:K6"/>
    <mergeCell ref="S4:Y4"/>
    <mergeCell ref="S5:S6"/>
    <mergeCell ref="O3:Q6"/>
    <mergeCell ref="Y5:Y6"/>
    <mergeCell ref="X5:X6"/>
    <mergeCell ref="T5:T6"/>
    <mergeCell ref="O7:Q7"/>
    <mergeCell ref="L5:L6"/>
    <mergeCell ref="M5:M6"/>
    <mergeCell ref="AQ14:AS14"/>
    <mergeCell ref="A14:C14"/>
    <mergeCell ref="O14:Q14"/>
    <mergeCell ref="A27:C27"/>
    <mergeCell ref="O27:Q27"/>
    <mergeCell ref="A17:C17"/>
    <mergeCell ref="O17:Q17"/>
    <mergeCell ref="A15:C15"/>
    <mergeCell ref="O15:Q15"/>
    <mergeCell ref="A18:C18"/>
    <mergeCell ref="O18:Q18"/>
    <mergeCell ref="A16:C16"/>
    <mergeCell ref="O16:Q16"/>
    <mergeCell ref="A23:C23"/>
    <mergeCell ref="O23:Q23"/>
    <mergeCell ref="A24:C24"/>
    <mergeCell ref="A22:C22"/>
    <mergeCell ref="O22:Q22"/>
    <mergeCell ref="A25:C25"/>
    <mergeCell ref="O25:Q25"/>
    <mergeCell ref="AD14:AF14"/>
    <mergeCell ref="A19:C19"/>
    <mergeCell ref="O19:Q19"/>
    <mergeCell ref="A21:C21"/>
    <mergeCell ref="O21:Q21"/>
    <mergeCell ref="A20:C20"/>
    <mergeCell ref="O20:Q20"/>
    <mergeCell ref="O26:Q26"/>
    <mergeCell ref="O24:Q24"/>
    <mergeCell ref="A45:C45"/>
    <mergeCell ref="O45:Q45"/>
    <mergeCell ref="A56:C56"/>
    <mergeCell ref="O56:Q56"/>
    <mergeCell ref="A34:C34"/>
    <mergeCell ref="O34:Q34"/>
    <mergeCell ref="A26:C2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0000"/>
  </sheetPr>
  <dimension ref="A1:AE148"/>
  <sheetViews>
    <sheetView view="pageBreakPreview" topLeftCell="C1" zoomScaleNormal="7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9" width="14.28515625" style="531" customWidth="1"/>
    <col min="10" max="13" width="18.28515625" style="531" customWidth="1"/>
    <col min="14" max="14" width="18.28515625" style="552" customWidth="1"/>
    <col min="15" max="15" width="17.28515625" style="552" customWidth="1"/>
    <col min="16" max="17" width="17.28515625" style="531" customWidth="1"/>
    <col min="18" max="18" width="16.7109375" style="531" customWidth="1"/>
    <col min="19" max="19" width="22.5703125" style="531" customWidth="1"/>
    <col min="20" max="22" width="19.140625" style="531" bestFit="1" customWidth="1"/>
    <col min="23" max="23" width="18.7109375" style="531" bestFit="1" customWidth="1"/>
    <col min="24" max="24" width="29" style="531" customWidth="1"/>
    <col min="25" max="25" width="18.7109375" style="531" bestFit="1" customWidth="1"/>
    <col min="26" max="26" width="20.5703125" style="531" bestFit="1" customWidth="1"/>
    <col min="27" max="27" width="22.140625" style="531" customWidth="1"/>
    <col min="28" max="28" width="26.85546875" style="531" customWidth="1"/>
    <col min="29" max="29" width="26.5703125" style="531" customWidth="1"/>
    <col min="30" max="30" width="19.28515625" style="531" bestFit="1" customWidth="1"/>
    <col min="31" max="31" width="20.28515625" style="531" customWidth="1"/>
    <col min="32" max="32" width="20" style="531" bestFit="1" customWidth="1"/>
    <col min="33" max="16384" width="9.140625" style="531"/>
  </cols>
  <sheetData>
    <row r="1" spans="1:31" s="24" customFormat="1" ht="35.1" customHeight="1" thickBot="1">
      <c r="A1" s="679"/>
      <c r="B1" s="679"/>
      <c r="C1" s="679"/>
      <c r="D1" s="679"/>
      <c r="E1" s="679"/>
      <c r="F1" s="679"/>
      <c r="G1" s="679"/>
      <c r="H1" s="679"/>
      <c r="I1" s="679" t="s">
        <v>568</v>
      </c>
      <c r="J1" s="669" t="s">
        <v>291</v>
      </c>
      <c r="K1" s="669"/>
      <c r="L1" s="669"/>
      <c r="M1" s="669"/>
      <c r="N1" s="669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31" ht="12.95" customHeight="1" thickBot="1">
      <c r="A2" s="531"/>
      <c r="B2" s="26"/>
      <c r="C2" s="26"/>
      <c r="D2" s="27"/>
      <c r="E2" s="608"/>
      <c r="F2" s="608"/>
      <c r="G2" s="608"/>
      <c r="H2" s="608"/>
      <c r="I2" s="608"/>
      <c r="J2" s="608"/>
      <c r="K2" s="608"/>
      <c r="L2" s="608"/>
      <c r="N2" s="265" t="s">
        <v>224</v>
      </c>
      <c r="O2" s="330"/>
      <c r="P2" s="330"/>
      <c r="Q2" s="330"/>
      <c r="R2" s="330"/>
      <c r="S2" s="330"/>
      <c r="T2" s="330"/>
      <c r="U2" s="50"/>
      <c r="V2" s="50"/>
      <c r="W2" s="50"/>
      <c r="X2" s="330"/>
      <c r="Y2" s="330"/>
      <c r="Z2" s="331" t="s">
        <v>251</v>
      </c>
      <c r="AA2" s="33"/>
      <c r="AB2" s="33"/>
      <c r="AC2" s="33"/>
      <c r="AD2" s="1323" t="s">
        <v>169</v>
      </c>
      <c r="AE2" s="33"/>
    </row>
    <row r="3" spans="1:31" ht="19.5" customHeight="1">
      <c r="A3" s="1127" t="s">
        <v>18</v>
      </c>
      <c r="B3" s="1127"/>
      <c r="C3" s="1127"/>
      <c r="D3" s="267"/>
      <c r="E3" s="1321" t="s">
        <v>70</v>
      </c>
      <c r="F3" s="1321" t="s">
        <v>53</v>
      </c>
      <c r="G3" s="1321" t="s">
        <v>54</v>
      </c>
      <c r="H3" s="1321" t="s">
        <v>54</v>
      </c>
      <c r="I3" s="1326" t="s">
        <v>225</v>
      </c>
      <c r="J3" s="1332" t="s">
        <v>1228</v>
      </c>
      <c r="K3" s="1326" t="s">
        <v>226</v>
      </c>
      <c r="L3" s="1326" t="s">
        <v>1229</v>
      </c>
      <c r="M3" s="1326" t="s">
        <v>227</v>
      </c>
      <c r="N3" s="1329" t="s">
        <v>228</v>
      </c>
      <c r="O3" s="330"/>
      <c r="P3" s="330"/>
      <c r="Q3" s="330"/>
      <c r="R3" s="330"/>
      <c r="S3" s="330"/>
      <c r="T3" s="332"/>
      <c r="U3" s="330"/>
      <c r="V3" s="330"/>
      <c r="W3" s="330"/>
      <c r="X3" s="330"/>
      <c r="Y3" s="330"/>
      <c r="Z3" s="331" t="s">
        <v>1230</v>
      </c>
      <c r="AA3" s="333" t="s">
        <v>243</v>
      </c>
      <c r="AB3" s="33"/>
      <c r="AC3" s="33"/>
      <c r="AD3" s="1324"/>
      <c r="AE3" s="33"/>
    </row>
    <row r="4" spans="1:31" ht="19.5" customHeight="1">
      <c r="A4" s="1128"/>
      <c r="B4" s="1128"/>
      <c r="C4" s="1128"/>
      <c r="D4" s="269"/>
      <c r="E4" s="1322"/>
      <c r="F4" s="1322"/>
      <c r="G4" s="1322"/>
      <c r="H4" s="1322"/>
      <c r="I4" s="1327"/>
      <c r="J4" s="1333"/>
      <c r="K4" s="1327"/>
      <c r="L4" s="1327"/>
      <c r="M4" s="1327"/>
      <c r="N4" s="1330"/>
      <c r="O4" s="330" t="s">
        <v>52</v>
      </c>
      <c r="P4" s="330" t="s">
        <v>120</v>
      </c>
      <c r="Q4" s="330" t="s">
        <v>121</v>
      </c>
      <c r="R4" s="330" t="s">
        <v>122</v>
      </c>
      <c r="S4" s="331" t="s">
        <v>242</v>
      </c>
      <c r="T4" s="330" t="s">
        <v>124</v>
      </c>
      <c r="U4" s="330" t="s">
        <v>125</v>
      </c>
      <c r="V4" s="331" t="s">
        <v>243</v>
      </c>
      <c r="W4" s="331" t="s">
        <v>238</v>
      </c>
      <c r="X4" s="330" t="s">
        <v>127</v>
      </c>
      <c r="Y4" s="331" t="s">
        <v>1231</v>
      </c>
      <c r="Z4" s="330" t="s">
        <v>128</v>
      </c>
      <c r="AA4" s="333" t="s">
        <v>244</v>
      </c>
      <c r="AB4" s="333" t="s">
        <v>229</v>
      </c>
      <c r="AC4" s="334" t="s">
        <v>223</v>
      </c>
      <c r="AD4" s="1325"/>
      <c r="AE4" s="33" t="s">
        <v>236</v>
      </c>
    </row>
    <row r="5" spans="1:31" ht="39.950000000000003" customHeight="1">
      <c r="A5" s="1129"/>
      <c r="B5" s="1129"/>
      <c r="C5" s="1129"/>
      <c r="D5" s="335"/>
      <c r="E5" s="686" t="s">
        <v>14</v>
      </c>
      <c r="F5" s="685" t="s">
        <v>70</v>
      </c>
      <c r="G5" s="685" t="s">
        <v>70</v>
      </c>
      <c r="H5" s="685" t="s">
        <v>53</v>
      </c>
      <c r="I5" s="1328"/>
      <c r="J5" s="1334"/>
      <c r="K5" s="1328"/>
      <c r="L5" s="1328"/>
      <c r="M5" s="1328"/>
      <c r="N5" s="1331"/>
      <c r="O5" s="636" t="s">
        <v>119</v>
      </c>
      <c r="P5" s="636" t="s">
        <v>406</v>
      </c>
      <c r="Q5" s="636" t="s">
        <v>407</v>
      </c>
      <c r="R5" s="636" t="s">
        <v>122</v>
      </c>
      <c r="S5" s="636" t="s">
        <v>408</v>
      </c>
      <c r="T5" s="636" t="s">
        <v>409</v>
      </c>
      <c r="U5" s="636" t="s">
        <v>410</v>
      </c>
      <c r="V5" s="636" t="s">
        <v>411</v>
      </c>
      <c r="W5" s="636" t="s">
        <v>237</v>
      </c>
      <c r="X5" s="636" t="s">
        <v>412</v>
      </c>
      <c r="Y5" s="636" t="s">
        <v>413</v>
      </c>
      <c r="Z5" s="636" t="s">
        <v>414</v>
      </c>
      <c r="AA5" s="636" t="s">
        <v>415</v>
      </c>
      <c r="AB5" s="636" t="s">
        <v>416</v>
      </c>
      <c r="AC5" s="636" t="s">
        <v>417</v>
      </c>
      <c r="AD5" s="636" t="s">
        <v>418</v>
      </c>
      <c r="AE5" s="636"/>
    </row>
    <row r="6" spans="1:31" s="33" customFormat="1" ht="24.6" hidden="1" customHeight="1">
      <c r="A6" s="1250" t="s">
        <v>1232</v>
      </c>
      <c r="B6" s="1250"/>
      <c r="C6" s="1250"/>
      <c r="D6" s="32"/>
      <c r="E6" s="336">
        <f t="shared" ref="E6:E17" si="0">P6/O6*100</f>
        <v>39.159057081163667</v>
      </c>
      <c r="F6" s="292">
        <f t="shared" ref="F6:F17" si="1">Q6/P6*100</f>
        <v>95.893901506664136</v>
      </c>
      <c r="G6" s="292">
        <f t="shared" ref="G6:G17" si="2">R6/P6*100</f>
        <v>30.979612562810278</v>
      </c>
      <c r="H6" s="292">
        <f t="shared" ref="H6:H17" si="3">R6/Q6*100</f>
        <v>32.306134254697469</v>
      </c>
      <c r="I6" s="292">
        <f t="shared" ref="I6:I17" si="4">AE6/(T6+U6+V6)*100</f>
        <v>164.3810855635858</v>
      </c>
      <c r="J6" s="292">
        <f t="shared" ref="J6:J17" si="5">S6/X6*100</f>
        <v>296.20892707576695</v>
      </c>
      <c r="K6" s="294">
        <f t="shared" ref="K6:K17" si="6">S6/W6*100</f>
        <v>66.218705974246106</v>
      </c>
      <c r="L6" s="294">
        <f t="shared" ref="L6:L17" si="7">S6/AD6*100</f>
        <v>61.170091896278599</v>
      </c>
      <c r="M6" s="292">
        <f t="shared" ref="M6:M17" si="8">R6/Z6*100</f>
        <v>13.191179487175416</v>
      </c>
      <c r="N6" s="294">
        <f t="shared" ref="N6:N12" si="9">(S6-AC6+AA6-AB6)/S6*100</f>
        <v>11.863929472327426</v>
      </c>
      <c r="O6" s="337">
        <v>603026494</v>
      </c>
      <c r="P6" s="337">
        <v>236139489</v>
      </c>
      <c r="Q6" s="337">
        <v>226443369</v>
      </c>
      <c r="R6" s="337">
        <v>73155098.799999997</v>
      </c>
      <c r="S6" s="337">
        <v>540752397</v>
      </c>
      <c r="T6" s="337">
        <v>37601085</v>
      </c>
      <c r="U6" s="337">
        <v>19002633</v>
      </c>
      <c r="V6" s="337">
        <v>217723483</v>
      </c>
      <c r="W6" s="337">
        <v>816615772</v>
      </c>
      <c r="X6" s="337">
        <v>182557765</v>
      </c>
      <c r="Y6" s="337">
        <v>868143845</v>
      </c>
      <c r="Z6" s="337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24.6" hidden="1" customHeight="1">
      <c r="A7" s="1247" t="s">
        <v>193</v>
      </c>
      <c r="B7" s="1247"/>
      <c r="C7" s="1247"/>
      <c r="D7" s="32"/>
      <c r="E7" s="336">
        <f t="shared" si="0"/>
        <v>31.302914484738647</v>
      </c>
      <c r="F7" s="292">
        <f t="shared" si="1"/>
        <v>94.015397937558532</v>
      </c>
      <c r="G7" s="292">
        <f t="shared" si="2"/>
        <v>-3.1124320453568264</v>
      </c>
      <c r="H7" s="292">
        <f t="shared" si="3"/>
        <v>-3.3105556256050583</v>
      </c>
      <c r="I7" s="292">
        <f t="shared" si="4"/>
        <v>83.422109007693663</v>
      </c>
      <c r="J7" s="292">
        <f t="shared" si="5"/>
        <v>256.33322992972302</v>
      </c>
      <c r="K7" s="294">
        <f t="shared" si="6"/>
        <v>42.074050953030479</v>
      </c>
      <c r="L7" s="294">
        <f t="shared" si="7"/>
        <v>39.981089959108076</v>
      </c>
      <c r="M7" s="292">
        <f t="shared" si="8"/>
        <v>-0.96165306482751489</v>
      </c>
      <c r="N7" s="294">
        <f t="shared" si="9"/>
        <v>3.5934807779870326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24.6" hidden="1" customHeight="1">
      <c r="A8" s="1247" t="s">
        <v>1214</v>
      </c>
      <c r="B8" s="1247"/>
      <c r="C8" s="1247"/>
      <c r="D8" s="32"/>
      <c r="E8" s="336">
        <f t="shared" si="0"/>
        <v>25.530615044573246</v>
      </c>
      <c r="F8" s="292">
        <f t="shared" si="1"/>
        <v>94.159782079898761</v>
      </c>
      <c r="G8" s="292">
        <f t="shared" si="2"/>
        <v>8.0523164144689918</v>
      </c>
      <c r="H8" s="292">
        <f t="shared" si="3"/>
        <v>8.5517577001572107</v>
      </c>
      <c r="I8" s="292">
        <f t="shared" si="4"/>
        <v>110.83914720013858</v>
      </c>
      <c r="J8" s="292">
        <f t="shared" si="5"/>
        <v>168.61271552710116</v>
      </c>
      <c r="K8" s="294">
        <f t="shared" si="6"/>
        <v>52.59843364257604</v>
      </c>
      <c r="L8" s="294">
        <f t="shared" si="7"/>
        <v>52.009150298776284</v>
      </c>
      <c r="M8" s="292">
        <f t="shared" si="8"/>
        <v>1.9768252487342577</v>
      </c>
      <c r="N8" s="294">
        <f t="shared" si="9"/>
        <v>7.4056438143676235</v>
      </c>
      <c r="O8" s="338">
        <v>487002541</v>
      </c>
      <c r="P8" s="338">
        <v>124334744</v>
      </c>
      <c r="Q8" s="338">
        <v>117073324</v>
      </c>
      <c r="R8" s="338">
        <v>10011827</v>
      </c>
      <c r="S8" s="338">
        <v>493350989</v>
      </c>
      <c r="T8" s="338">
        <v>33961983</v>
      </c>
      <c r="U8" s="338">
        <v>12274553</v>
      </c>
      <c r="V8" s="338">
        <v>331576729</v>
      </c>
      <c r="W8" s="338">
        <v>937957568</v>
      </c>
      <c r="X8" s="338">
        <v>292594178</v>
      </c>
      <c r="Y8" s="338">
        <v>1002605338</v>
      </c>
      <c r="Z8" s="338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9.5" hidden="1" customHeight="1">
      <c r="A9" s="1247" t="s">
        <v>1215</v>
      </c>
      <c r="B9" s="1247"/>
      <c r="C9" s="1247"/>
      <c r="D9" s="32"/>
      <c r="E9" s="336">
        <f t="shared" si="0"/>
        <v>28.105158709072125</v>
      </c>
      <c r="F9" s="292">
        <f t="shared" si="1"/>
        <v>92.000857751363284</v>
      </c>
      <c r="G9" s="292">
        <f t="shared" si="2"/>
        <v>-5.5500622360532725</v>
      </c>
      <c r="H9" s="292">
        <f t="shared" si="3"/>
        <v>-6.032620099100142</v>
      </c>
      <c r="I9" s="292">
        <f t="shared" si="4"/>
        <v>104.05500194865802</v>
      </c>
      <c r="J9" s="292">
        <f t="shared" si="5"/>
        <v>276.13295058213993</v>
      </c>
      <c r="K9" s="294">
        <f t="shared" si="6"/>
        <v>44.791633994790978</v>
      </c>
      <c r="L9" s="294">
        <f t="shared" si="7"/>
        <v>43.806786794920235</v>
      </c>
      <c r="M9" s="292">
        <f t="shared" si="8"/>
        <v>-1.6099947384883067</v>
      </c>
      <c r="N9" s="294">
        <f t="shared" si="9"/>
        <v>-6.416660750463671</v>
      </c>
      <c r="O9" s="339">
        <v>414737390.60567915</v>
      </c>
      <c r="P9" s="339">
        <v>116562601.85559051</v>
      </c>
      <c r="Q9" s="339">
        <v>107238593.52444977</v>
      </c>
      <c r="R9" s="339">
        <v>-6469296.9469482601</v>
      </c>
      <c r="S9" s="339">
        <v>388977009.02661127</v>
      </c>
      <c r="T9" s="339">
        <v>52581956.153102256</v>
      </c>
      <c r="U9" s="339">
        <v>10688689.552511062</v>
      </c>
      <c r="V9" s="339">
        <v>276449626.26490414</v>
      </c>
      <c r="W9" s="339">
        <v>868414421.03194356</v>
      </c>
      <c r="X9" s="339">
        <v>140865843.140623</v>
      </c>
      <c r="Y9" s="339">
        <v>918177961.13841772</v>
      </c>
      <c r="Z9" s="339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157">
        <v>353495935.61890829</v>
      </c>
    </row>
    <row r="10" spans="1:31" s="33" customFormat="1" ht="19.5" hidden="1" customHeight="1">
      <c r="A10" s="1247" t="s">
        <v>1216</v>
      </c>
      <c r="B10" s="1247"/>
      <c r="C10" s="1247"/>
      <c r="D10" s="32"/>
      <c r="E10" s="336">
        <f t="shared" si="0"/>
        <v>28.400671778339742</v>
      </c>
      <c r="F10" s="292">
        <f t="shared" si="1"/>
        <v>93.312710913259394</v>
      </c>
      <c r="G10" s="292">
        <f t="shared" si="2"/>
        <v>5.7843453557033495</v>
      </c>
      <c r="H10" s="292">
        <f t="shared" si="3"/>
        <v>6.1988825521105033</v>
      </c>
      <c r="I10" s="292">
        <f t="shared" si="4"/>
        <v>90.35374365033455</v>
      </c>
      <c r="J10" s="292">
        <f t="shared" si="5"/>
        <v>263.61825002862162</v>
      </c>
      <c r="K10" s="294">
        <f t="shared" si="6"/>
        <v>40.480586478781184</v>
      </c>
      <c r="L10" s="294">
        <f t="shared" si="7"/>
        <v>38.888402322130915</v>
      </c>
      <c r="M10" s="292">
        <f t="shared" si="8"/>
        <v>1.7798555093398536</v>
      </c>
      <c r="N10" s="294">
        <f t="shared" si="9"/>
        <v>-15.00997972988791</v>
      </c>
      <c r="O10" s="340">
        <v>481177186.6602276</v>
      </c>
      <c r="P10" s="340">
        <v>136657553.45562041</v>
      </c>
      <c r="Q10" s="340">
        <v>127518867.797176</v>
      </c>
      <c r="R10" s="340">
        <v>7904744.8465280021</v>
      </c>
      <c r="S10" s="340">
        <v>425442382.2905829</v>
      </c>
      <c r="T10" s="340">
        <v>141809653.47389013</v>
      </c>
      <c r="U10" s="340">
        <v>20316280.878726214</v>
      </c>
      <c r="V10" s="340">
        <v>296025460.82286692</v>
      </c>
      <c r="W10" s="340">
        <v>1050978800.6989181</v>
      </c>
      <c r="X10" s="340">
        <v>161385785.02982691</v>
      </c>
      <c r="Y10" s="340">
        <v>1106867327.1392467</v>
      </c>
      <c r="Z10" s="340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157">
        <v>413956937.12728733</v>
      </c>
    </row>
    <row r="11" spans="1:31" s="271" customFormat="1" ht="19.5" hidden="1" customHeight="1">
      <c r="A11" s="1228" t="s">
        <v>1217</v>
      </c>
      <c r="B11" s="1228"/>
      <c r="C11" s="1228"/>
      <c r="D11" s="22"/>
      <c r="E11" s="341">
        <f t="shared" si="0"/>
        <v>26.534918118638629</v>
      </c>
      <c r="F11" s="294">
        <f t="shared" si="1"/>
        <v>94.117044625812341</v>
      </c>
      <c r="G11" s="294">
        <f t="shared" si="2"/>
        <v>9.4375250053828754</v>
      </c>
      <c r="H11" s="294">
        <f t="shared" si="3"/>
        <v>10.027434502330898</v>
      </c>
      <c r="I11" s="294">
        <f t="shared" si="4"/>
        <v>101.88296923672277</v>
      </c>
      <c r="J11" s="294">
        <f t="shared" si="5"/>
        <v>318.6597712547233</v>
      </c>
      <c r="K11" s="294">
        <f t="shared" si="6"/>
        <v>42.766845357685355</v>
      </c>
      <c r="L11" s="294">
        <f t="shared" si="7"/>
        <v>41.353074377945966</v>
      </c>
      <c r="M11" s="294">
        <f t="shared" si="8"/>
        <v>2.8263567452065863</v>
      </c>
      <c r="N11" s="294">
        <f t="shared" si="9"/>
        <v>3.5545203872662716</v>
      </c>
      <c r="O11" s="50">
        <v>529227099.51266408</v>
      </c>
      <c r="P11" s="50">
        <v>140429977.5173316</v>
      </c>
      <c r="Q11" s="50">
        <v>132168544.60800523</v>
      </c>
      <c r="R11" s="50">
        <v>13253114.24325172</v>
      </c>
      <c r="S11" s="50">
        <v>456747797.40586615</v>
      </c>
      <c r="T11" s="50">
        <v>83545723.626557037</v>
      </c>
      <c r="U11" s="50">
        <v>16213505.051686004</v>
      </c>
      <c r="V11" s="50">
        <v>331835129.9245007</v>
      </c>
      <c r="W11" s="50">
        <v>1067995063.900094</v>
      </c>
      <c r="X11" s="50">
        <v>143334000.27478242</v>
      </c>
      <c r="Y11" s="50">
        <v>1118583919.8709385</v>
      </c>
      <c r="Z11" s="50">
        <v>468911586.1162464</v>
      </c>
      <c r="AA11" s="50">
        <v>381497471.03714108</v>
      </c>
      <c r="AB11" s="50">
        <v>340666948.07070595</v>
      </c>
      <c r="AC11" s="33">
        <v>481343126.79512012</v>
      </c>
      <c r="AD11" s="98">
        <v>1104507474.4175601</v>
      </c>
      <c r="AE11" s="50">
        <v>439721147.60266435</v>
      </c>
    </row>
    <row r="12" spans="1:31" s="33" customFormat="1" ht="19.5" hidden="1" customHeight="1">
      <c r="A12" s="1247" t="s">
        <v>1218</v>
      </c>
      <c r="B12" s="1247"/>
      <c r="C12" s="1247"/>
      <c r="D12" s="32"/>
      <c r="E12" s="336">
        <f t="shared" si="0"/>
        <v>25.535948620218541</v>
      </c>
      <c r="F12" s="292">
        <f t="shared" si="1"/>
        <v>95.279749174752197</v>
      </c>
      <c r="G12" s="292">
        <f t="shared" si="2"/>
        <v>10.243903154733383</v>
      </c>
      <c r="H12" s="292">
        <f t="shared" si="3"/>
        <v>10.751396013800459</v>
      </c>
      <c r="I12" s="292">
        <f t="shared" si="4"/>
        <v>104.2652472129089</v>
      </c>
      <c r="J12" s="292">
        <f t="shared" si="5"/>
        <v>325.71772510540245</v>
      </c>
      <c r="K12" s="292">
        <f t="shared" si="6"/>
        <v>45.563275036395808</v>
      </c>
      <c r="L12" s="292">
        <f t="shared" si="7"/>
        <v>43.806165420246131</v>
      </c>
      <c r="M12" s="292">
        <f t="shared" si="8"/>
        <v>2.8856581347316483</v>
      </c>
      <c r="N12" s="292">
        <f t="shared" si="9"/>
        <v>3.5181531917315088</v>
      </c>
      <c r="O12" s="50">
        <v>552581020.29235148</v>
      </c>
      <c r="P12" s="50">
        <v>141106805.42693427</v>
      </c>
      <c r="Q12" s="50">
        <v>134446210.27928859</v>
      </c>
      <c r="R12" s="50">
        <v>14454844.492673216</v>
      </c>
      <c r="S12" s="50">
        <v>486513225.79257286</v>
      </c>
      <c r="T12" s="50">
        <v>59000259.028558321</v>
      </c>
      <c r="U12" s="50">
        <v>22343556.438847698</v>
      </c>
      <c r="V12" s="50">
        <v>368720316.52669519</v>
      </c>
      <c r="W12" s="98">
        <v>1067774924.8796263</v>
      </c>
      <c r="X12" s="50">
        <v>149366518.39722168</v>
      </c>
      <c r="Y12" s="98">
        <v>1118819839.4686251</v>
      </c>
      <c r="Z12" s="50">
        <v>500920199.75254083</v>
      </c>
      <c r="AA12" s="50">
        <v>415806488.11875683</v>
      </c>
      <c r="AB12" s="50">
        <v>372508410.50904661</v>
      </c>
      <c r="AC12" s="33">
        <v>512695022.82086575</v>
      </c>
      <c r="AD12" s="98">
        <v>1110604457.444062</v>
      </c>
      <c r="AE12" s="50">
        <v>469260479.84028232</v>
      </c>
    </row>
    <row r="13" spans="1:31" s="33" customFormat="1" ht="18" hidden="1" customHeight="1">
      <c r="A13" s="1228" t="s">
        <v>1219</v>
      </c>
      <c r="B13" s="1228"/>
      <c r="C13" s="1228"/>
      <c r="D13" s="32"/>
      <c r="E13" s="336">
        <f t="shared" si="0"/>
        <v>28.724027477117509</v>
      </c>
      <c r="F13" s="292">
        <f t="shared" si="1"/>
        <v>94.820353211120675</v>
      </c>
      <c r="G13" s="292">
        <f t="shared" si="2"/>
        <v>27.768426481962955</v>
      </c>
      <c r="H13" s="292">
        <f t="shared" si="3"/>
        <v>29.285301669500875</v>
      </c>
      <c r="I13" s="292">
        <f t="shared" si="4"/>
        <v>45.715916085282274</v>
      </c>
      <c r="J13" s="292">
        <f t="shared" si="5"/>
        <v>329.50454879048209</v>
      </c>
      <c r="K13" s="292">
        <f t="shared" si="6"/>
        <v>30.801739860290482</v>
      </c>
      <c r="L13" s="292">
        <f t="shared" si="7"/>
        <v>29.984456145394923</v>
      </c>
      <c r="M13" s="292">
        <f t="shared" si="8"/>
        <v>8.6009394694161099</v>
      </c>
      <c r="N13" s="292">
        <v>0</v>
      </c>
      <c r="O13" s="50">
        <f>'1'!G14*1000</f>
        <v>601944046609.06848</v>
      </c>
      <c r="P13" s="50">
        <f>'1'!H14*1000</f>
        <v>172902573344.86185</v>
      </c>
      <c r="Q13" s="50">
        <f>'1'!J14*1000</f>
        <v>163946830756.715</v>
      </c>
      <c r="R13" s="50">
        <f>'17'!Z13*1000</f>
        <v>48012323964.690033</v>
      </c>
      <c r="S13" s="50">
        <f>'21'!F13*1000</f>
        <v>543964047447.67297</v>
      </c>
      <c r="T13" s="50">
        <f>'9'!H13*1000</f>
        <v>100844952897.43456</v>
      </c>
      <c r="U13" s="50">
        <f>'9'!I13*1000</f>
        <v>25986855635.21735</v>
      </c>
      <c r="V13" s="50">
        <f>'9'!J13*1000</f>
        <v>914634281113.62</v>
      </c>
      <c r="W13" s="50">
        <f>'9'!F13*1000</f>
        <v>1766017276669.9775</v>
      </c>
      <c r="X13" s="50">
        <f>'1'!M14*1000</f>
        <v>165085444023.28009</v>
      </c>
      <c r="Y13" s="50">
        <f>'11'!F13*1000</f>
        <v>1821408609760.209</v>
      </c>
      <c r="Z13" s="50">
        <f>'21'!E13*1000</f>
        <v>558221856291.58289</v>
      </c>
      <c r="AA13" s="119">
        <v>0</v>
      </c>
      <c r="AB13" s="119">
        <v>0</v>
      </c>
      <c r="AC13" s="33">
        <f>'25'!L13*1000</f>
        <v>521734671308.78442</v>
      </c>
      <c r="AD13" s="98">
        <f>'1'!L14*1000</f>
        <v>1814153456077.3289</v>
      </c>
      <c r="AE13" s="50">
        <f>'27'!G14*1000</f>
        <v>476115763599.36035</v>
      </c>
    </row>
    <row r="14" spans="1:31" s="33" customFormat="1" ht="18" hidden="1" customHeight="1">
      <c r="A14" s="1247" t="s">
        <v>1220</v>
      </c>
      <c r="B14" s="1247"/>
      <c r="C14" s="1247"/>
      <c r="D14" s="32"/>
      <c r="E14" s="336">
        <f t="shared" si="0"/>
        <v>22.890405191484319</v>
      </c>
      <c r="F14" s="292">
        <f t="shared" si="1"/>
        <v>93.136388997518836</v>
      </c>
      <c r="G14" s="292">
        <f t="shared" si="2"/>
        <v>15.114015685492443</v>
      </c>
      <c r="H14" s="292">
        <f t="shared" si="3"/>
        <v>16.227830870590314</v>
      </c>
      <c r="I14" s="292">
        <f t="shared" si="4"/>
        <v>42.864038452005516</v>
      </c>
      <c r="J14" s="292">
        <f t="shared" si="5"/>
        <v>345.28319467549341</v>
      </c>
      <c r="K14" s="292">
        <f t="shared" si="6"/>
        <v>30.582383483136855</v>
      </c>
      <c r="L14" s="292">
        <f t="shared" si="7"/>
        <v>29.775913443042274</v>
      </c>
      <c r="M14" s="292">
        <f t="shared" si="8"/>
        <v>3.5135374310558061</v>
      </c>
      <c r="N14" s="292">
        <f>(S14-AC14+AA14-AB14)/S14*100</f>
        <v>3.0834285718796837</v>
      </c>
      <c r="O14" s="50">
        <f>'1'!G15*1000</f>
        <v>577199200169.32678</v>
      </c>
      <c r="P14" s="50">
        <f>'1'!H15*1000</f>
        <v>132123235680.76555</v>
      </c>
      <c r="Q14" s="50">
        <f>'1'!J15*1000</f>
        <v>123054810739.74641</v>
      </c>
      <c r="R14" s="50">
        <f>'17'!Z14*1000</f>
        <v>19969126564.971054</v>
      </c>
      <c r="S14" s="50">
        <f>'21'!F14*1000</f>
        <v>553320612477.7157</v>
      </c>
      <c r="T14" s="50">
        <f>'9'!H14*1000</f>
        <v>111412676066.37109</v>
      </c>
      <c r="U14" s="50">
        <f>'9'!I14*1000</f>
        <v>26885846774.99826</v>
      </c>
      <c r="V14" s="50">
        <f>'9'!J14*1000</f>
        <v>1010956523624.6958</v>
      </c>
      <c r="W14" s="50">
        <f>'9'!F14*1000</f>
        <v>1809278903270.6265</v>
      </c>
      <c r="X14" s="50">
        <f>'1'!M15*1000</f>
        <v>160251243330.20074</v>
      </c>
      <c r="Y14" s="50">
        <f>'11'!F14*1000</f>
        <v>1867341228766.0056</v>
      </c>
      <c r="Z14" s="50">
        <f>'21'!E14*1000</f>
        <v>568348194855.30286</v>
      </c>
      <c r="AA14" s="50">
        <f>'15'!K14*1000</f>
        <v>383445661143.01843</v>
      </c>
      <c r="AB14" s="50">
        <f>'15'!L14*1000</f>
        <v>377850606000.65424</v>
      </c>
      <c r="AC14" s="33">
        <f>'25'!L14*1000</f>
        <v>541854421760.84235</v>
      </c>
      <c r="AD14" s="98">
        <f>'1'!L15*1000</f>
        <v>1858282579764.1816</v>
      </c>
      <c r="AE14" s="50">
        <f>'27'!G15*1000</f>
        <v>492617125028.828</v>
      </c>
    </row>
    <row r="15" spans="1:31" s="33" customFormat="1" ht="18" hidden="1" customHeight="1">
      <c r="A15" s="1247" t="s">
        <v>1221</v>
      </c>
      <c r="B15" s="1247"/>
      <c r="C15" s="1247"/>
      <c r="D15" s="32"/>
      <c r="E15" s="336">
        <f t="shared" si="0"/>
        <v>20.392687783311395</v>
      </c>
      <c r="F15" s="292">
        <f t="shared" si="1"/>
        <v>93.595389725011685</v>
      </c>
      <c r="G15" s="292">
        <f t="shared" si="2"/>
        <v>10.967815817331015</v>
      </c>
      <c r="H15" s="292">
        <f t="shared" si="3"/>
        <v>11.718329128769112</v>
      </c>
      <c r="I15" s="292">
        <f t="shared" si="4"/>
        <v>56.30083710041707</v>
      </c>
      <c r="J15" s="292">
        <f t="shared" si="5"/>
        <v>331.30990667449885</v>
      </c>
      <c r="K15" s="292">
        <f t="shared" si="6"/>
        <v>34.959954193133626</v>
      </c>
      <c r="L15" s="292">
        <f t="shared" si="7"/>
        <v>33.541969878352447</v>
      </c>
      <c r="M15" s="292">
        <f t="shared" si="8"/>
        <v>2.3832419421630378</v>
      </c>
      <c r="N15" s="292">
        <f>(S15-AC15+AA15-AB15)/S15*100</f>
        <v>3.0859310551345813</v>
      </c>
      <c r="O15" s="50">
        <f>'1'!G16*1000</f>
        <v>591176187097.69373</v>
      </c>
      <c r="P15" s="50">
        <f>'1'!H16*1000</f>
        <v>120556714084.11751</v>
      </c>
      <c r="Q15" s="50">
        <f>'1'!J16*1000</f>
        <v>112835526386.69783</v>
      </c>
      <c r="R15" s="50">
        <f>'17'!Z15*1000</f>
        <v>13222438356.172369</v>
      </c>
      <c r="S15" s="50">
        <f>'21'!F15*1000</f>
        <v>542356053417.50385</v>
      </c>
      <c r="T15" s="50">
        <f>'9'!H15*1000</f>
        <v>79016195464.908554</v>
      </c>
      <c r="U15" s="50">
        <f>'9'!I15*1000</f>
        <v>24791256296.694714</v>
      </c>
      <c r="V15" s="50">
        <f>'9'!J15*1000</f>
        <v>779494678680</v>
      </c>
      <c r="W15" s="50">
        <f>'9'!F15*1000</f>
        <v>1551363741557.8374</v>
      </c>
      <c r="X15" s="50">
        <f>'1'!M16*1000</f>
        <v>163700524038.46497</v>
      </c>
      <c r="Y15" s="50">
        <f>'11'!F15*1000</f>
        <v>1608064677799.6875</v>
      </c>
      <c r="Z15" s="50">
        <f>'21'!E15*1000</f>
        <v>554808898007.71313</v>
      </c>
      <c r="AA15" s="50">
        <f>'15'!K15*1000</f>
        <v>426671623986.29968</v>
      </c>
      <c r="AB15" s="50">
        <f>'15'!L15*1000</f>
        <v>408187718463.5506</v>
      </c>
      <c r="AC15" s="33">
        <f>'25'!L15*1000</f>
        <v>544103225058.43988</v>
      </c>
      <c r="AD15" s="98">
        <f>'1'!L16*1000</f>
        <v>1616947529869.2383</v>
      </c>
      <c r="AE15" s="50">
        <f>'27'!G16*1000</f>
        <v>497306493564.44049</v>
      </c>
    </row>
    <row r="16" spans="1:31" s="33" customFormat="1" ht="17.25" hidden="1" customHeight="1">
      <c r="A16" s="1247" t="s">
        <v>1210</v>
      </c>
      <c r="B16" s="1247"/>
      <c r="C16" s="1247"/>
      <c r="D16" s="32"/>
      <c r="E16" s="336">
        <f t="shared" si="0"/>
        <v>21.885292151692504</v>
      </c>
      <c r="F16" s="292">
        <f t="shared" si="1"/>
        <v>93.540013256492557</v>
      </c>
      <c r="G16" s="292">
        <f t="shared" si="2"/>
        <v>19.514837640885911</v>
      </c>
      <c r="H16" s="292">
        <f t="shared" si="3"/>
        <v>20.86255599234844</v>
      </c>
      <c r="I16" s="292">
        <f t="shared" si="4"/>
        <v>45.553625132318892</v>
      </c>
      <c r="J16" s="292">
        <f t="shared" si="5"/>
        <v>311.41158827662059</v>
      </c>
      <c r="K16" s="292">
        <f t="shared" si="6"/>
        <v>31.937873874426092</v>
      </c>
      <c r="L16" s="292">
        <f t="shared" si="7"/>
        <v>30.436173352685795</v>
      </c>
      <c r="M16" s="292">
        <f t="shared" si="8"/>
        <v>4.2657645440327476</v>
      </c>
      <c r="N16" s="292">
        <f>(S16-AC16+AA16-AB16)/S16*100</f>
        <v>3.6584450006283511</v>
      </c>
      <c r="O16" s="50">
        <f>'1'!G17*1000</f>
        <v>521853082567.8877</v>
      </c>
      <c r="P16" s="50">
        <f>'1'!H17*1000</f>
        <v>114209071722.59532</v>
      </c>
      <c r="Q16" s="50">
        <f>'1'!J17*1000</f>
        <v>106831180829.43275</v>
      </c>
      <c r="R16" s="50">
        <f>'17'!Z16*1000</f>
        <v>22287714917.827419</v>
      </c>
      <c r="S16" s="50">
        <f>'21'!F16*1000</f>
        <v>510638215563.37988</v>
      </c>
      <c r="T16" s="50">
        <f>'9'!H16*1000</f>
        <v>63098015976.060013</v>
      </c>
      <c r="U16" s="50">
        <f>'9'!I16*1000</f>
        <v>26089338459.277584</v>
      </c>
      <c r="V16" s="50">
        <f>'9'!J16*1000</f>
        <v>881921579783.37988</v>
      </c>
      <c r="W16" s="50">
        <f>'9'!F16*1000</f>
        <v>1598848494333.4563</v>
      </c>
      <c r="X16" s="50">
        <f>'1'!M17*1000</f>
        <v>163975341569.43137</v>
      </c>
      <c r="Y16" s="50">
        <f>'11'!F16*1000</f>
        <v>1650321330540.115</v>
      </c>
      <c r="Z16" s="50">
        <f>'21'!E16*1000</f>
        <v>522478788685.25568</v>
      </c>
      <c r="AA16" s="50">
        <f>'15'!K16*1000</f>
        <v>502300405089.22681</v>
      </c>
      <c r="AB16" s="50">
        <f>'15'!L16*1000</f>
        <v>505889501158.25287</v>
      </c>
      <c r="AC16" s="33">
        <f>'25'!L16*1000</f>
        <v>488367701225.77753</v>
      </c>
      <c r="AD16" s="98">
        <f>'1'!L17*1000</f>
        <v>1677734614158.7781</v>
      </c>
      <c r="AE16" s="50">
        <f>'27'!G17*1000</f>
        <v>442375323520.45184</v>
      </c>
    </row>
    <row r="17" spans="1:31" s="33" customFormat="1" ht="18" hidden="1" customHeight="1">
      <c r="A17" s="1247" t="s">
        <v>1157</v>
      </c>
      <c r="B17" s="1247"/>
      <c r="C17" s="1247"/>
      <c r="D17" s="32"/>
      <c r="E17" s="342">
        <f t="shared" si="0"/>
        <v>22.45536049142121</v>
      </c>
      <c r="F17" s="295">
        <f t="shared" si="1"/>
        <v>94.200570883351944</v>
      </c>
      <c r="G17" s="295">
        <f t="shared" si="2"/>
        <v>26.184387740856401</v>
      </c>
      <c r="H17" s="295">
        <f t="shared" si="3"/>
        <v>27.796421502880687</v>
      </c>
      <c r="I17" s="295">
        <f t="shared" si="4"/>
        <v>44.507994593795601</v>
      </c>
      <c r="J17" s="295">
        <f t="shared" si="5"/>
        <v>290.98129186086277</v>
      </c>
      <c r="K17" s="295">
        <f t="shared" si="6"/>
        <v>30.759172781446807</v>
      </c>
      <c r="L17" s="295">
        <f t="shared" si="7"/>
        <v>29.161014807454656</v>
      </c>
      <c r="M17" s="295">
        <f t="shared" si="8"/>
        <v>6.1053056340764007</v>
      </c>
      <c r="N17" s="295">
        <f>(S17-AC17+AA17-AB17)/S17*100</f>
        <v>5.2185141786081228</v>
      </c>
      <c r="O17" s="50">
        <f>'1'!G18*1000</f>
        <v>590578353624.27771</v>
      </c>
      <c r="P17" s="50">
        <f>'1'!H18*1000</f>
        <v>132616498290.6319</v>
      </c>
      <c r="Q17" s="50">
        <f>'1'!J18*1000</f>
        <v>124925498475.28592</v>
      </c>
      <c r="R17" s="50">
        <f>'17'!Z17*1000</f>
        <v>34724818120.765259</v>
      </c>
      <c r="S17" s="50">
        <f>'21'!F17*1000</f>
        <v>555783105898.94226</v>
      </c>
      <c r="T17" s="50">
        <f>'9'!H17*1000</f>
        <v>56035079219.65139</v>
      </c>
      <c r="U17" s="50">
        <f>'9'!I17*1000</f>
        <v>20293166304.08532</v>
      </c>
      <c r="V17" s="50">
        <f>'9'!J17*1000</f>
        <v>1037285061501.944</v>
      </c>
      <c r="W17" s="50">
        <f>'9'!F17*1000</f>
        <v>1806885737298.427</v>
      </c>
      <c r="X17" s="50">
        <f>'1'!M18*1000</f>
        <v>191003037461.4938</v>
      </c>
      <c r="Y17" s="50">
        <f>'11'!F17*1000</f>
        <v>1862461779701.4385</v>
      </c>
      <c r="Z17" s="50">
        <f>'21'!E17*1000</f>
        <v>568764615598.45178</v>
      </c>
      <c r="AA17" s="50">
        <f>'15'!K17*1000</f>
        <v>596990781119.32605</v>
      </c>
      <c r="AB17" s="50">
        <f>'15'!L17*1000</f>
        <v>578160728513.15881</v>
      </c>
      <c r="AC17" s="33">
        <f>'25'!L17*1000</f>
        <v>545609538321.46454</v>
      </c>
      <c r="AD17" s="98">
        <f>'1'!L18*1000</f>
        <v>1905911401124.707</v>
      </c>
      <c r="AE17" s="50">
        <f>'27'!G18*1000</f>
        <v>495646950486.77838</v>
      </c>
    </row>
    <row r="18" spans="1:31" s="33" customFormat="1" ht="18.75" hidden="1" customHeight="1">
      <c r="A18" s="1247" t="s">
        <v>1158</v>
      </c>
      <c r="B18" s="1247"/>
      <c r="C18" s="1247"/>
      <c r="D18" s="32"/>
      <c r="E18" s="342">
        <f t="shared" ref="E18:F20" si="10">P18/O18*100</f>
        <v>28.034352093851872</v>
      </c>
      <c r="F18" s="295">
        <f t="shared" si="10"/>
        <v>95.11630503257787</v>
      </c>
      <c r="G18" s="295">
        <f t="shared" ref="G18:G24" si="11">R18/P18*100</f>
        <v>41.177365851686595</v>
      </c>
      <c r="H18" s="295">
        <f t="shared" ref="H18:H24" si="12">R18/Q18*100</f>
        <v>43.291595313319952</v>
      </c>
      <c r="I18" s="295">
        <f t="shared" ref="I18:I24" si="13">AE18/(T18+U18+V18)*100</f>
        <v>52.674808461711088</v>
      </c>
      <c r="J18" s="295">
        <f t="shared" ref="J18:J24" si="14">S18/X18*100</f>
        <v>403.66239029001935</v>
      </c>
      <c r="K18" s="295">
        <f t="shared" ref="K18:K24" si="15">S18/W18*100</f>
        <v>32.897176773192136</v>
      </c>
      <c r="L18" s="295">
        <f t="shared" ref="L18:L24" si="16">S18/AD18*100</f>
        <v>31.698522124221203</v>
      </c>
      <c r="M18" s="295">
        <f t="shared" ref="M18:M24" si="17">R18/Z18*100</f>
        <v>11.396717344082928</v>
      </c>
      <c r="N18" s="295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98">
        <f>'1'!L19*1000</f>
        <v>1892556986282.2148</v>
      </c>
      <c r="AE18" s="50">
        <f>'27'!G19*1000</f>
        <v>487575695209.42249</v>
      </c>
    </row>
    <row r="19" spans="1:31" s="33" customFormat="1" ht="19.5" hidden="1" customHeight="1">
      <c r="A19" s="1247" t="s">
        <v>1159</v>
      </c>
      <c r="B19" s="1247"/>
      <c r="C19" s="1247"/>
      <c r="D19" s="32"/>
      <c r="E19" s="342">
        <f t="shared" si="10"/>
        <v>22.857929858704029</v>
      </c>
      <c r="F19" s="295">
        <f t="shared" si="10"/>
        <v>93.178223976940984</v>
      </c>
      <c r="G19" s="295">
        <f t="shared" si="11"/>
        <v>24.981900532401934</v>
      </c>
      <c r="H19" s="295">
        <f t="shared" si="12"/>
        <v>26.810878621795002</v>
      </c>
      <c r="I19" s="295">
        <f t="shared" si="13"/>
        <v>41.486532559166157</v>
      </c>
      <c r="J19" s="295">
        <f t="shared" si="14"/>
        <v>288.93946728464147</v>
      </c>
      <c r="K19" s="295">
        <f t="shared" si="15"/>
        <v>30.117835897117512</v>
      </c>
      <c r="L19" s="295">
        <f t="shared" si="16"/>
        <v>28.724143982605742</v>
      </c>
      <c r="M19" s="295">
        <f t="shared" si="17"/>
        <v>5.8246527118157765</v>
      </c>
      <c r="N19" s="295">
        <f t="shared" ref="N19:N24" si="18">(S19-AC19+AA19-AB19)/S19*100</f>
        <v>5.2485809585973406</v>
      </c>
      <c r="O19" s="50">
        <f>'1'!G20*1000</f>
        <v>574744237526.82422</v>
      </c>
      <c r="P19" s="50">
        <f>'1'!H20*1000</f>
        <v>131374634680.82477</v>
      </c>
      <c r="Q19" s="50">
        <f>'1'!J20*1000</f>
        <v>122412551351.78688</v>
      </c>
      <c r="R19" s="50">
        <f>'17'!Z19*1000</f>
        <v>32819880560.770058</v>
      </c>
      <c r="S19" s="50">
        <f>'21'!F19*1000</f>
        <v>550945764665.23364</v>
      </c>
      <c r="T19" s="50">
        <f>'9'!H19*1000</f>
        <v>49794242920.41114</v>
      </c>
      <c r="U19" s="50">
        <f>'9'!I19*1000</f>
        <v>29229771450.74604</v>
      </c>
      <c r="V19" s="50">
        <f>'9'!J19*1000</f>
        <v>1052866166435.6915</v>
      </c>
      <c r="W19" s="50">
        <f>'9'!F19*1000</f>
        <v>1829300639485.731</v>
      </c>
      <c r="X19" s="50">
        <f>'1'!M20*1000</f>
        <v>190678611628.53299</v>
      </c>
      <c r="Y19" s="50">
        <f>'11'!F19*1000</f>
        <v>1887818094882.0403</v>
      </c>
      <c r="Z19" s="50">
        <f>'21'!E19*1000</f>
        <v>563465019883.37073</v>
      </c>
      <c r="AA19" s="50">
        <f>'15'!K19*1000</f>
        <v>471136516857.51721</v>
      </c>
      <c r="AB19" s="50">
        <f>'15'!L19*1000</f>
        <v>472749175826.49487</v>
      </c>
      <c r="AC19" s="33">
        <f>'25'!L19*1000</f>
        <v>520416271199.83801</v>
      </c>
      <c r="AD19" s="98">
        <f>'1'!L20*1000</f>
        <v>1918058080334.3196</v>
      </c>
      <c r="AE19" s="50">
        <f>'27'!G20*1000</f>
        <v>469581988394.43793</v>
      </c>
    </row>
    <row r="20" spans="1:31" s="33" customFormat="1" ht="18" hidden="1" customHeight="1">
      <c r="A20" s="1247" t="s">
        <v>1160</v>
      </c>
      <c r="B20" s="1247"/>
      <c r="C20" s="1247"/>
      <c r="D20" s="32"/>
      <c r="E20" s="342">
        <f t="shared" si="10"/>
        <v>22.927482727410702</v>
      </c>
      <c r="F20" s="295">
        <f t="shared" si="10"/>
        <v>90.84118079774386</v>
      </c>
      <c r="G20" s="295">
        <f t="shared" si="11"/>
        <v>27.85628249882674</v>
      </c>
      <c r="H20" s="295">
        <f t="shared" si="12"/>
        <v>30.664817711747077</v>
      </c>
      <c r="I20" s="295">
        <f t="shared" si="13"/>
        <v>39.653878299343013</v>
      </c>
      <c r="J20" s="295">
        <f t="shared" si="14"/>
        <v>279.85752494249851</v>
      </c>
      <c r="K20" s="295">
        <f t="shared" si="15"/>
        <v>27.847942908648299</v>
      </c>
      <c r="L20" s="295">
        <f t="shared" si="16"/>
        <v>26.603897123587544</v>
      </c>
      <c r="M20" s="295">
        <f t="shared" si="17"/>
        <v>6.6311429199177176</v>
      </c>
      <c r="N20" s="295">
        <f t="shared" si="18"/>
        <v>5.8919030097347491</v>
      </c>
      <c r="O20" s="50">
        <f>'1'!G21*1000</f>
        <v>567799791590.06055</v>
      </c>
      <c r="P20" s="50">
        <f>'1'!H21*1000</f>
        <v>130182199143.08508</v>
      </c>
      <c r="Q20" s="50">
        <f>'1'!J21*1000</f>
        <v>118259046890.04887</v>
      </c>
      <c r="R20" s="50">
        <f>'17'!Z20*1000</f>
        <v>36263921156.482986</v>
      </c>
      <c r="S20" s="50">
        <f>'21'!F20*1000</f>
        <v>532889980968.86169</v>
      </c>
      <c r="T20" s="50">
        <f>'9'!H20*1000</f>
        <v>33742597498.634769</v>
      </c>
      <c r="U20" s="50">
        <f>'9'!I20*1000</f>
        <v>27969698550.922256</v>
      </c>
      <c r="V20" s="50">
        <f>'9'!J20*1000</f>
        <v>1129104080630.0825</v>
      </c>
      <c r="W20" s="50">
        <f>'9'!F20*1000</f>
        <v>1913570358560.9207</v>
      </c>
      <c r="X20" s="50">
        <f>'1'!M21*1000</f>
        <v>190414740885.86792</v>
      </c>
      <c r="Y20" s="50">
        <f>'11'!F20*1000</f>
        <v>1972100453878.4561</v>
      </c>
      <c r="Z20" s="50">
        <f>'21'!E20*1000</f>
        <v>546872863312.27148</v>
      </c>
      <c r="AA20" s="50">
        <f>'15'!K20*1000</f>
        <v>472565988368.96783</v>
      </c>
      <c r="AB20" s="50">
        <f>'15'!L20*1000</f>
        <v>453305260327.58716</v>
      </c>
      <c r="AC20" s="33">
        <f>'25'!L20*1000</f>
        <v>520753348182.96307</v>
      </c>
      <c r="AD20" s="98">
        <f>'1'!L21*1000</f>
        <v>2003052329113.0562</v>
      </c>
      <c r="AE20" s="50">
        <f>'27'!G21*1000</f>
        <v>472204876777.19043</v>
      </c>
    </row>
    <row r="21" spans="1:31" s="33" customFormat="1" ht="18" customHeight="1">
      <c r="A21" s="1247" t="s">
        <v>1161</v>
      </c>
      <c r="B21" s="1247"/>
      <c r="C21" s="1247"/>
      <c r="D21" s="32"/>
      <c r="E21" s="342">
        <f t="shared" ref="E21:F24" si="19">P21/O21*100</f>
        <v>23.159944665856973</v>
      </c>
      <c r="F21" s="295">
        <f t="shared" si="19"/>
        <v>92.489230589957174</v>
      </c>
      <c r="G21" s="295">
        <f t="shared" si="11"/>
        <v>28.365353730099692</v>
      </c>
      <c r="H21" s="295">
        <f t="shared" si="12"/>
        <v>30.66881792525119</v>
      </c>
      <c r="I21" s="295">
        <f t="shared" si="13"/>
        <v>66.396341102053839</v>
      </c>
      <c r="J21" s="295">
        <f t="shared" si="14"/>
        <v>277.49859993477105</v>
      </c>
      <c r="K21" s="295">
        <f t="shared" si="15"/>
        <v>37.397179270549671</v>
      </c>
      <c r="L21" s="295">
        <f t="shared" si="16"/>
        <v>33.888012730174829</v>
      </c>
      <c r="M21" s="295">
        <f t="shared" si="17"/>
        <v>6.8245304540195519</v>
      </c>
      <c r="N21" s="295">
        <f t="shared" si="18"/>
        <v>6.4134407112224663</v>
      </c>
      <c r="O21" s="50">
        <f>'1'!G22*1000</f>
        <v>610787773834.75635</v>
      </c>
      <c r="P21" s="50">
        <f>'1'!H22*1000</f>
        <v>141458110445.94922</v>
      </c>
      <c r="Q21" s="50">
        <f>'1'!J22*1000</f>
        <v>130833517958.55026</v>
      </c>
      <c r="R21" s="50">
        <f>'17'!Z21*1000</f>
        <v>40125093407.9086</v>
      </c>
      <c r="S21" s="50">
        <f>'21'!F21*1000</f>
        <v>575586969459.5636</v>
      </c>
      <c r="T21" s="50">
        <f>'9'!H21*1000</f>
        <v>50438539856.719757</v>
      </c>
      <c r="U21" s="50">
        <f>'9'!I21*1000</f>
        <v>31515796894.087177</v>
      </c>
      <c r="V21" s="50">
        <f>'9'!J21*1000</f>
        <v>677894624523.73511</v>
      </c>
      <c r="W21" s="50">
        <f>'9'!F21*1000</f>
        <v>1539118673350.958</v>
      </c>
      <c r="X21" s="50">
        <f>'1'!M22*1000</f>
        <v>207419774224.03622</v>
      </c>
      <c r="Y21" s="50">
        <f>'11'!F21*1000</f>
        <v>1603488735871.8562</v>
      </c>
      <c r="Z21" s="50">
        <f>'21'!E21*1000</f>
        <v>587953906547.16016</v>
      </c>
      <c r="AA21" s="50">
        <f>'15'!K21*1000</f>
        <v>467124506297.57819</v>
      </c>
      <c r="AB21" s="50">
        <f>'15'!L21*1000</f>
        <v>449083899650.39594</v>
      </c>
      <c r="AC21" s="33">
        <f>'25'!L21*1000</f>
        <v>556712647078.93457</v>
      </c>
      <c r="AD21" s="98">
        <f>'1'!L22*1000</f>
        <v>1698497265220.4094</v>
      </c>
      <c r="AE21" s="50">
        <f>'27'!G22*1000</f>
        <v>504511908188.25787</v>
      </c>
    </row>
    <row r="22" spans="1:31" s="33" customFormat="1" ht="18" customHeight="1">
      <c r="A22" s="1247" t="s">
        <v>1162</v>
      </c>
      <c r="B22" s="1247"/>
      <c r="C22" s="1247"/>
      <c r="D22" s="32"/>
      <c r="E22" s="342">
        <f t="shared" si="19"/>
        <v>22.374664676483007</v>
      </c>
      <c r="F22" s="295">
        <f t="shared" si="19"/>
        <v>92.109908017361548</v>
      </c>
      <c r="G22" s="295">
        <f t="shared" si="11"/>
        <v>22.363825723092347</v>
      </c>
      <c r="H22" s="295">
        <f t="shared" si="12"/>
        <v>24.279500657928189</v>
      </c>
      <c r="I22" s="295">
        <f t="shared" si="13"/>
        <v>65.375362616173049</v>
      </c>
      <c r="J22" s="295">
        <f t="shared" si="14"/>
        <v>255.50760381699007</v>
      </c>
      <c r="K22" s="295">
        <f t="shared" si="15"/>
        <v>36.870527413614525</v>
      </c>
      <c r="L22" s="295">
        <f t="shared" si="16"/>
        <v>34.264216394459254</v>
      </c>
      <c r="M22" s="295">
        <f t="shared" si="17"/>
        <v>5.1783652374910245</v>
      </c>
      <c r="N22" s="295">
        <f t="shared" si="18"/>
        <v>4.7384241885820337</v>
      </c>
      <c r="O22" s="50">
        <f>'1'!G23*1000</f>
        <v>591629898365.22437</v>
      </c>
      <c r="P22" s="50">
        <f>'1'!H23*1000</f>
        <v>132375205885.03618</v>
      </c>
      <c r="Q22" s="50">
        <f>'1'!J23*1000</f>
        <v>121930680378.4998</v>
      </c>
      <c r="R22" s="50">
        <f>'17'!Z22*1000</f>
        <v>29604160344.714176</v>
      </c>
      <c r="S22" s="50">
        <f>'21'!F22*1000</f>
        <v>557368066554.68884</v>
      </c>
      <c r="T22" s="50">
        <f>'9'!H22*1000</f>
        <v>56174469685.894562</v>
      </c>
      <c r="U22" s="50">
        <f>'9'!I22*1000</f>
        <v>36285352065.757256</v>
      </c>
      <c r="V22" s="50">
        <f>'9'!J22*1000</f>
        <v>657092394437.98743</v>
      </c>
      <c r="W22" s="50">
        <f>'9'!F22*1000</f>
        <v>1511689974765.2632</v>
      </c>
      <c r="X22" s="50">
        <f>'1'!M23*1000</f>
        <v>218141479246.8992</v>
      </c>
      <c r="Y22" s="50">
        <f>'11'!F22*1000</f>
        <v>1576730796630.01</v>
      </c>
      <c r="Z22" s="50">
        <f>'21'!E22*1000</f>
        <v>571689307088.30652</v>
      </c>
      <c r="AA22" s="50">
        <f>'15'!K22*1000</f>
        <v>513062537330.96857</v>
      </c>
      <c r="AB22" s="50">
        <f>'15'!L22*1000</f>
        <v>501070753582.51135</v>
      </c>
      <c r="AC22" s="33">
        <f>'25'!L22*1000</f>
        <v>542949387018.08667</v>
      </c>
      <c r="AD22" s="98">
        <f>'1'!L23*1000</f>
        <v>1626676822659.8606</v>
      </c>
      <c r="AE22" s="50">
        <f>'27'!G23*1000</f>
        <v>490022479331.53802</v>
      </c>
    </row>
    <row r="23" spans="1:31" s="33" customFormat="1" ht="18" customHeight="1">
      <c r="A23" s="1247" t="s">
        <v>1163</v>
      </c>
      <c r="B23" s="1247"/>
      <c r="C23" s="1247"/>
      <c r="D23" s="32"/>
      <c r="E23" s="342">
        <f t="shared" ref="E23" si="20">P23/O23*100</f>
        <v>25.040828712005254</v>
      </c>
      <c r="F23" s="295">
        <f t="shared" ref="F23" si="21">Q23/P23*100</f>
        <v>91.885873551725027</v>
      </c>
      <c r="G23" s="295">
        <f t="shared" ref="G23" si="22">R23/P23*100</f>
        <v>25.811105320862161</v>
      </c>
      <c r="H23" s="295">
        <f t="shared" ref="H23" si="23">R23/Q23*100</f>
        <v>28.090395534339013</v>
      </c>
      <c r="I23" s="295" t="s">
        <v>1037</v>
      </c>
      <c r="J23" s="295" t="s">
        <v>1037</v>
      </c>
      <c r="K23" s="295" t="s">
        <v>1037</v>
      </c>
      <c r="L23" s="295" t="s">
        <v>1037</v>
      </c>
      <c r="M23" s="295">
        <f t="shared" ref="M23" si="24">R23/Z23*100</f>
        <v>6.1374311183579637</v>
      </c>
      <c r="N23" s="295">
        <f t="shared" si="18"/>
        <v>6.049753995700061</v>
      </c>
      <c r="O23" s="50">
        <f>'1'!G24*1000</f>
        <v>547611812779.9516</v>
      </c>
      <c r="P23" s="50">
        <f>'1'!H24*1000</f>
        <v>137126536044.93457</v>
      </c>
      <c r="Q23" s="50">
        <f>'1'!J24*1000</f>
        <v>125999915516.10922</v>
      </c>
      <c r="R23" s="50">
        <f>'17'!Z23*1000</f>
        <v>35393874641.408073</v>
      </c>
      <c r="S23" s="50">
        <f>'21'!F23*1000</f>
        <v>567246381605.43555</v>
      </c>
      <c r="T23" s="50" t="e">
        <f>'9'!H23*1000</f>
        <v>#VALUE!</v>
      </c>
      <c r="U23" s="50" t="e">
        <f>'9'!I23*1000</f>
        <v>#VALUE!</v>
      </c>
      <c r="V23" s="50" t="e">
        <f>'9'!J23*1000</f>
        <v>#VALUE!</v>
      </c>
      <c r="W23" s="50" t="e">
        <f>'9'!F23*1000</f>
        <v>#VALUE!</v>
      </c>
      <c r="X23" s="50" t="e">
        <f>'1'!M24*1000</f>
        <v>#VALUE!</v>
      </c>
      <c r="Y23" s="50" t="e">
        <f>'11'!F23*1000</f>
        <v>#VALUE!</v>
      </c>
      <c r="Z23" s="50">
        <f>'21'!E23*1000</f>
        <v>576688747439.29529</v>
      </c>
      <c r="AA23" s="50">
        <f>'15'!K23*1000</f>
        <v>269631490043.9101</v>
      </c>
      <c r="AB23" s="50">
        <f>'15'!L23*1000</f>
        <v>293813184715.93726</v>
      </c>
      <c r="AC23" s="33">
        <f>'25'!L23*1000</f>
        <v>508747676296.76953</v>
      </c>
      <c r="AD23" s="98" t="e">
        <f>'1'!L24*1000</f>
        <v>#VALUE!</v>
      </c>
      <c r="AE23" s="50" t="e">
        <f>'27'!G24*1000</f>
        <v>#VALUE!</v>
      </c>
    </row>
    <row r="24" spans="1:31" s="33" customFormat="1" ht="18" customHeight="1">
      <c r="A24" s="1247" t="s">
        <v>1155</v>
      </c>
      <c r="B24" s="1247"/>
      <c r="C24" s="1247"/>
      <c r="D24" s="32"/>
      <c r="E24" s="342">
        <f t="shared" si="19"/>
        <v>23.481111612910865</v>
      </c>
      <c r="F24" s="295">
        <f t="shared" si="19"/>
        <v>91.614459207963279</v>
      </c>
      <c r="G24" s="295">
        <f t="shared" si="11"/>
        <v>20.69423275130783</v>
      </c>
      <c r="H24" s="295">
        <f t="shared" si="12"/>
        <v>22.588391537991036</v>
      </c>
      <c r="I24" s="295">
        <f t="shared" si="13"/>
        <v>59.35843626651981</v>
      </c>
      <c r="J24" s="295">
        <f t="shared" si="14"/>
        <v>211.40769078684718</v>
      </c>
      <c r="K24" s="295">
        <f t="shared" si="15"/>
        <v>34.161045043106313</v>
      </c>
      <c r="L24" s="295">
        <f t="shared" si="16"/>
        <v>31.32378115099641</v>
      </c>
      <c r="M24" s="295">
        <f t="shared" si="17"/>
        <v>5.0328441800184631</v>
      </c>
      <c r="N24" s="295">
        <f t="shared" si="18"/>
        <v>4.4378509772292389</v>
      </c>
      <c r="O24" s="50">
        <f>'1'!G25*1000</f>
        <v>567102429236.99072</v>
      </c>
      <c r="P24" s="50">
        <f>'1'!H25*1000</f>
        <v>133161954368.66666</v>
      </c>
      <c r="Q24" s="50">
        <f>'1'!J25*1000</f>
        <v>121995604365.6088</v>
      </c>
      <c r="R24" s="50">
        <f>'17'!Z24*1000</f>
        <v>27556844773.242203</v>
      </c>
      <c r="S24" s="50">
        <f>'21'!F24*1000</f>
        <v>535452746875.62524</v>
      </c>
      <c r="T24" s="50">
        <f>'9'!H24*1000</f>
        <v>55041749027.572792</v>
      </c>
      <c r="U24" s="50">
        <f>'9'!I24*1000</f>
        <v>44948460470.020454</v>
      </c>
      <c r="V24" s="50">
        <f>'9'!J24*1000</f>
        <v>665442274493.92139</v>
      </c>
      <c r="W24" s="50">
        <f>'9'!F24*1000</f>
        <v>1567436670043.2058</v>
      </c>
      <c r="X24" s="50">
        <f>'1'!M25*1000</f>
        <v>253279691425.93686</v>
      </c>
      <c r="Y24" s="50">
        <f>'11'!F24*1000</f>
        <v>1646437120198.4519</v>
      </c>
      <c r="Z24" s="50">
        <f>'21'!E24*1000</f>
        <v>547540193726.82251</v>
      </c>
      <c r="AA24" s="50">
        <f>'15'!K24*1000</f>
        <v>382269483928.24725</v>
      </c>
      <c r="AB24" s="50">
        <f>'15'!L24*1000</f>
        <v>381803427493.1778</v>
      </c>
      <c r="AC24" s="33">
        <f>'25'!L24*1000</f>
        <v>512156208350.87396</v>
      </c>
      <c r="AD24" s="98">
        <f>'1'!L25*1000</f>
        <v>1709412871627.7041</v>
      </c>
      <c r="AE24" s="50">
        <f>'27'!G25*1000</f>
        <v>454348753173.34265</v>
      </c>
    </row>
    <row r="25" spans="1:31" s="33" customFormat="1" ht="18" customHeight="1">
      <c r="A25" s="1247" t="s">
        <v>1149</v>
      </c>
      <c r="B25" s="1247"/>
      <c r="C25" s="1247"/>
      <c r="D25" s="32"/>
      <c r="E25" s="342">
        <f t="shared" ref="E25" si="25">P25/O25*100</f>
        <v>25.197380762442929</v>
      </c>
      <c r="F25" s="295">
        <f t="shared" ref="F25" si="26">Q25/P25*100</f>
        <v>91.815629126113109</v>
      </c>
      <c r="G25" s="295">
        <f t="shared" ref="G25" si="27">R25/P25*100</f>
        <v>27.480585011551479</v>
      </c>
      <c r="H25" s="295">
        <f t="shared" ref="H25" si="28">R25/Q25*100</f>
        <v>29.930182119435887</v>
      </c>
      <c r="I25" s="295">
        <f>AE25/(T25+U25+V25)*100</f>
        <v>50.856735924452991</v>
      </c>
      <c r="J25" s="295">
        <f>S25/X25*100</f>
        <v>254.59867086077614</v>
      </c>
      <c r="K25" s="295">
        <f>S25/W25*100</f>
        <v>32.427372708754604</v>
      </c>
      <c r="L25" s="295">
        <f t="shared" ref="L25" si="29">S25/AD25*100</f>
        <v>30.455114080059627</v>
      </c>
      <c r="M25" s="295">
        <f t="shared" ref="M25" si="30">R25/Z25*100</f>
        <v>6.8941699075922287</v>
      </c>
      <c r="N25" s="295">
        <f>(S25-AC25+AA25-AB25)/S25*100</f>
        <v>6.0569025659839442</v>
      </c>
      <c r="O25" s="50">
        <f>'1'!G26*1000</f>
        <v>595707112305.69519</v>
      </c>
      <c r="P25" s="50">
        <f>'1'!H26*1000</f>
        <v>150102589316.61954</v>
      </c>
      <c r="Q25" s="50">
        <f>'1'!J26*1000</f>
        <v>137817636715.64008</v>
      </c>
      <c r="R25" s="50">
        <f>'17'!Z25*1000</f>
        <v>41249069661.693619</v>
      </c>
      <c r="S25" s="50">
        <f>'21'!F25*1000</f>
        <v>584559967121.43994</v>
      </c>
      <c r="T25" s="50">
        <f>'9'!H25*1000</f>
        <v>51025112969.116432</v>
      </c>
      <c r="U25" s="50">
        <f>'9'!I25*1000</f>
        <v>35467987353.790703</v>
      </c>
      <c r="V25" s="50">
        <f>'9'!J25*1000</f>
        <v>879317237330.1532</v>
      </c>
      <c r="W25" s="50">
        <f>'9'!F25*1000</f>
        <v>1802674463860.043</v>
      </c>
      <c r="X25" s="50">
        <f>'1'!M26*1000</f>
        <v>229600557279.06714</v>
      </c>
      <c r="Y25" s="50">
        <f>'11'!F25*1000</f>
        <v>1887354949497.3582</v>
      </c>
      <c r="Z25" s="50">
        <f>'21'!E25*1000</f>
        <v>598318147283.6626</v>
      </c>
      <c r="AA25" s="50">
        <f>'15'!K25*1000</f>
        <v>395867764926.53601</v>
      </c>
      <c r="AB25" s="50">
        <f>'15'!L25*1000</f>
        <v>394024027296.8891</v>
      </c>
      <c r="AC25" s="33">
        <f>'25'!L25*1000</f>
        <v>550997477102.79346</v>
      </c>
      <c r="AD25" s="98">
        <f>'1'!L26*1000</f>
        <v>1919414800367.3984</v>
      </c>
      <c r="AE25" s="50">
        <f>'27'!G26*1000</f>
        <v>491179612951.28467</v>
      </c>
    </row>
    <row r="26" spans="1:31" ht="18" customHeight="1">
      <c r="A26" s="1247" t="s">
        <v>57</v>
      </c>
      <c r="B26" s="1247"/>
      <c r="C26" s="1247"/>
      <c r="D26" s="32"/>
      <c r="E26" s="342"/>
      <c r="F26" s="295"/>
      <c r="G26" s="295"/>
      <c r="H26" s="295"/>
      <c r="I26" s="295"/>
      <c r="J26" s="295"/>
      <c r="K26" s="295"/>
      <c r="L26" s="295"/>
      <c r="M26" s="295"/>
      <c r="N26" s="29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99"/>
      <c r="AB26" s="99"/>
      <c r="AC26" s="99"/>
      <c r="AD26" s="99"/>
      <c r="AE26" s="99"/>
    </row>
    <row r="27" spans="1:31" ht="18" customHeight="1">
      <c r="A27" s="34"/>
      <c r="B27" s="34" t="s">
        <v>58</v>
      </c>
      <c r="C27" s="34"/>
      <c r="D27" s="543"/>
      <c r="E27" s="604">
        <f t="shared" ref="E27:F28" si="31">P27/O27*100</f>
        <v>25.262420684012767</v>
      </c>
      <c r="F27" s="298">
        <f t="shared" si="31"/>
        <v>92.070260182958108</v>
      </c>
      <c r="G27" s="298">
        <f>R27/P27*100</f>
        <v>27.487078494359796</v>
      </c>
      <c r="H27" s="298">
        <f>R27/Q27*100</f>
        <v>29.854459452746891</v>
      </c>
      <c r="I27" s="298">
        <f>AE27/(T27+U27+V27)*100</f>
        <v>48.212290060235119</v>
      </c>
      <c r="J27" s="298">
        <f>S27/X27*100</f>
        <v>255.90852841718652</v>
      </c>
      <c r="K27" s="298">
        <f>S27/W27*100</f>
        <v>30.784009358994901</v>
      </c>
      <c r="L27" s="298">
        <f>S27/AD27*100</f>
        <v>29.078533838481093</v>
      </c>
      <c r="M27" s="298">
        <f>R27/Z27*100</f>
        <v>6.8964653879629596</v>
      </c>
      <c r="N27" s="298">
        <f>(S27-AC27+AA27-AB27)/S27*100</f>
        <v>5.9963355499119988</v>
      </c>
      <c r="O27" s="99">
        <f>'1'!G28*1000</f>
        <v>560232832881.4574</v>
      </c>
      <c r="P27" s="99">
        <f>'1'!H28*1000</f>
        <v>141528375052.47595</v>
      </c>
      <c r="Q27" s="99">
        <f>'1'!J28*1000</f>
        <v>130305543143.52739</v>
      </c>
      <c r="R27" s="99">
        <f>'17'!Z27*1000</f>
        <v>38902015542.465988</v>
      </c>
      <c r="S27" s="99">
        <f>'21'!F27*1000</f>
        <v>550355629941.99536</v>
      </c>
      <c r="T27" s="99">
        <f>'9'!H27*1000</f>
        <v>49742369274.750381</v>
      </c>
      <c r="U27" s="99">
        <f>'9'!I27*1000</f>
        <v>35440645874.963448</v>
      </c>
      <c r="V27" s="99">
        <f>'9'!J27*1000</f>
        <v>878152701831.71448</v>
      </c>
      <c r="W27" s="99">
        <f>'9'!F27*1000</f>
        <v>1787797110908.7673</v>
      </c>
      <c r="X27" s="99">
        <f>'1'!M28*1000</f>
        <v>215059511047.16452</v>
      </c>
      <c r="Y27" s="99">
        <f>'11'!F27*1000</f>
        <v>1868037490684.4001</v>
      </c>
      <c r="Z27" s="99">
        <f>'21'!E27*1000</f>
        <v>564086287018.3512</v>
      </c>
      <c r="AA27" s="99">
        <f>'15'!K27*1000</f>
        <v>395042220699.20148</v>
      </c>
      <c r="AB27" s="99">
        <f>'15'!L27*1000</f>
        <v>392843743946.37689</v>
      </c>
      <c r="AC27" s="531">
        <f>'25'!L27*1000</f>
        <v>519552936405.66595</v>
      </c>
      <c r="AD27" s="146">
        <f>'1'!L28*1000</f>
        <v>1892652611025.6699</v>
      </c>
      <c r="AE27" s="99">
        <f>'27'!G28*1000</f>
        <v>464446210124.93188</v>
      </c>
    </row>
    <row r="28" spans="1:31" ht="18" customHeight="1">
      <c r="A28" s="34"/>
      <c r="B28" s="34" t="s">
        <v>20</v>
      </c>
      <c r="C28" s="34"/>
      <c r="D28" s="543"/>
      <c r="E28" s="604">
        <f t="shared" si="31"/>
        <v>24.170228129525359</v>
      </c>
      <c r="F28" s="298">
        <f t="shared" si="31"/>
        <v>87.612617794348822</v>
      </c>
      <c r="G28" s="298">
        <f>R28/P28*100</f>
        <v>27.373401770967327</v>
      </c>
      <c r="H28" s="298">
        <f>R28/Q28*100</f>
        <v>31.243675237761202</v>
      </c>
      <c r="I28" s="298">
        <f>AE28/(T28+U28+V28)*100</f>
        <v>1080.3030594876134</v>
      </c>
      <c r="J28" s="298">
        <f>S28/X28*100</f>
        <v>235.2261084515475</v>
      </c>
      <c r="K28" s="298">
        <f>S28/W28*100</f>
        <v>229.90875656085535</v>
      </c>
      <c r="L28" s="298">
        <f>S28/AD28*100</f>
        <v>127.80844176344306</v>
      </c>
      <c r="M28" s="298">
        <f>R28/Z28*100</f>
        <v>6.8563440637959978</v>
      </c>
      <c r="N28" s="298">
        <f>(S28-AC28+AA28-AB28)/S28*100</f>
        <v>7.0314397455555104</v>
      </c>
      <c r="O28" s="99">
        <f>'1'!G29*1000</f>
        <v>35474279424.238365</v>
      </c>
      <c r="P28" s="99">
        <f>'1'!H29*1000</f>
        <v>8574214264.1436882</v>
      </c>
      <c r="Q28" s="99">
        <f>'1'!J29*1000</f>
        <v>7512093572.1127481</v>
      </c>
      <c r="R28" s="99">
        <f>'17'!Z28*1000</f>
        <v>2347054119.2276416</v>
      </c>
      <c r="S28" s="99">
        <f>'21'!F28*1000</f>
        <v>34204337179.445156</v>
      </c>
      <c r="T28" s="99">
        <f>'9'!H28*1000</f>
        <v>1282743694.3660641</v>
      </c>
      <c r="U28" s="99">
        <f>'9'!I28*1000</f>
        <v>27341478.827252671</v>
      </c>
      <c r="V28" s="99">
        <f>'9'!J28*1000</f>
        <v>1164535498.4385855</v>
      </c>
      <c r="W28" s="99">
        <f>'9'!F28*1000</f>
        <v>14877352951.274605</v>
      </c>
      <c r="X28" s="99">
        <f>'1'!M29*1000</f>
        <v>14541046231.902721</v>
      </c>
      <c r="Y28" s="99">
        <f>'11'!F28*1000</f>
        <v>19317458812.957771</v>
      </c>
      <c r="Z28" s="99">
        <f>'21'!E28*1000</f>
        <v>34231860265.311726</v>
      </c>
      <c r="AA28" s="99">
        <f>'15'!K28*1000</f>
        <v>825544227.33450508</v>
      </c>
      <c r="AB28" s="99">
        <f>'15'!L28*1000</f>
        <v>1180283350.5122743</v>
      </c>
      <c r="AC28" s="531">
        <f>'25'!L28*1000</f>
        <v>31444540697.128059</v>
      </c>
      <c r="AD28" s="146">
        <f>'1'!L29*1000</f>
        <v>26762189341.728283</v>
      </c>
      <c r="AE28" s="99">
        <f>'27'!G29*1000</f>
        <v>26733402826.352367</v>
      </c>
    </row>
    <row r="29" spans="1:31" ht="18" customHeight="1">
      <c r="A29" s="1247" t="s">
        <v>21</v>
      </c>
      <c r="B29" s="1247"/>
      <c r="C29" s="1247"/>
      <c r="D29" s="32"/>
      <c r="E29" s="604"/>
      <c r="F29" s="298"/>
      <c r="G29" s="298"/>
      <c r="H29" s="298"/>
      <c r="I29" s="298"/>
      <c r="J29" s="298"/>
      <c r="K29" s="298"/>
      <c r="L29" s="298"/>
      <c r="M29" s="298"/>
      <c r="N29" s="298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46"/>
      <c r="AE29" s="99"/>
    </row>
    <row r="30" spans="1:31" ht="18" customHeight="1">
      <c r="A30" s="34"/>
      <c r="B30" s="34" t="s">
        <v>71</v>
      </c>
      <c r="C30" s="34"/>
      <c r="D30" s="543"/>
      <c r="E30" s="604">
        <f t="shared" ref="E30:F34" si="32">P30/O30*100</f>
        <v>25.120247737559332</v>
      </c>
      <c r="F30" s="298">
        <f t="shared" si="32"/>
        <v>92.916306025552387</v>
      </c>
      <c r="G30" s="298">
        <f>R30/P30*100</f>
        <v>27.655416029279401</v>
      </c>
      <c r="H30" s="298">
        <f>R30/Q30*100</f>
        <v>29.763791967444387</v>
      </c>
      <c r="I30" s="298">
        <f>AE30/(T30+U30+V30)*100</f>
        <v>38.503379137226425</v>
      </c>
      <c r="J30" s="298">
        <f>S30/X30*100</f>
        <v>307.53360230186121</v>
      </c>
      <c r="K30" s="298">
        <f>S30/W30*100</f>
        <v>25.244203601853044</v>
      </c>
      <c r="L30" s="298">
        <f>S30/AD30*100</f>
        <v>24.524779301153767</v>
      </c>
      <c r="M30" s="298">
        <f>R30/Z30*100</f>
        <v>6.7118958791998695</v>
      </c>
      <c r="N30" s="298">
        <f>(S30-AC30+AA30-AB30)/S30*100</f>
        <v>5.2836514443988056</v>
      </c>
      <c r="O30" s="99">
        <f>'1'!G31*1000</f>
        <v>355108409702.85498</v>
      </c>
      <c r="P30" s="99">
        <f>'1'!H31*1000</f>
        <v>89204112254.264343</v>
      </c>
      <c r="Q30" s="99">
        <f>'1'!J31*1000</f>
        <v>82885165929.54953</v>
      </c>
      <c r="R30" s="99">
        <f>'17'!Z30*1000</f>
        <v>24669768359.142212</v>
      </c>
      <c r="S30" s="99">
        <f>'21'!F30*1000</f>
        <v>356385377869.64209</v>
      </c>
      <c r="T30" s="99">
        <f>'9'!H30*1000</f>
        <v>36615456084.535172</v>
      </c>
      <c r="U30" s="99">
        <f>'9'!I30*1000</f>
        <v>30639299627.571468</v>
      </c>
      <c r="V30" s="99">
        <f>'9'!J30*1000</f>
        <v>721688750335.0625</v>
      </c>
      <c r="W30" s="99">
        <f>'9'!F30*1000</f>
        <v>1411751321176.4846</v>
      </c>
      <c r="X30" s="99">
        <f>'1'!M31*1000</f>
        <v>115885020434.23215</v>
      </c>
      <c r="Y30" s="99">
        <f>'11'!F30*1000</f>
        <v>1457115320670.6143</v>
      </c>
      <c r="Z30" s="99">
        <f>'21'!E30*1000</f>
        <v>367552906110.97974</v>
      </c>
      <c r="AA30" s="99">
        <f>'15'!K30*1000</f>
        <v>309949930569.41821</v>
      </c>
      <c r="AB30" s="99">
        <f>'15'!L30*1000</f>
        <v>312845577644.73676</v>
      </c>
      <c r="AC30" s="531">
        <f>'25'!L30*1000</f>
        <v>334659569628.88806</v>
      </c>
      <c r="AD30" s="146">
        <f>'1'!L31*1000</f>
        <v>1453164464778.1843</v>
      </c>
      <c r="AE30" s="99">
        <f>'27'!G31*1000</f>
        <v>303769909311.86841</v>
      </c>
    </row>
    <row r="31" spans="1:31" ht="18" customHeight="1">
      <c r="A31" s="34"/>
      <c r="B31" s="34" t="s">
        <v>72</v>
      </c>
      <c r="C31" s="34"/>
      <c r="D31" s="543"/>
      <c r="E31" s="604">
        <f t="shared" si="32"/>
        <v>21.208883621389962</v>
      </c>
      <c r="F31" s="298">
        <f t="shared" si="32"/>
        <v>91.177565433016468</v>
      </c>
      <c r="G31" s="298">
        <f>R31/P31*100</f>
        <v>21.374054097758851</v>
      </c>
      <c r="H31" s="298">
        <f>R31/Q31*100</f>
        <v>23.442229452223405</v>
      </c>
      <c r="I31" s="298">
        <f>AE31/(T31+U31+V31)*100</f>
        <v>93.199480102592815</v>
      </c>
      <c r="J31" s="298">
        <f>S31/X31*100</f>
        <v>272.53000395190907</v>
      </c>
      <c r="K31" s="298">
        <f>S31/W31*100</f>
        <v>57.402543386508619</v>
      </c>
      <c r="L31" s="298">
        <f>S31/AD31*100</f>
        <v>49.890154979996943</v>
      </c>
      <c r="M31" s="298">
        <f>R31/Z31*100</f>
        <v>4.8285430476418059</v>
      </c>
      <c r="N31" s="298">
        <f>(S31-AC31+AA31-AB31)/S31*100</f>
        <v>5.2356525588747749</v>
      </c>
      <c r="O31" s="99">
        <f>'1'!G32*1000</f>
        <v>44634763874.373444</v>
      </c>
      <c r="P31" s="99">
        <f>'1'!H32*1000</f>
        <v>9466535124.7980728</v>
      </c>
      <c r="Q31" s="99">
        <f>'1'!J32*1000</f>
        <v>8631356257.6522503</v>
      </c>
      <c r="R31" s="99">
        <f>'17'!Z31*1000</f>
        <v>2023382338.7576835</v>
      </c>
      <c r="S31" s="99">
        <f>'21'!F31*1000</f>
        <v>41673907388.998528</v>
      </c>
      <c r="T31" s="99">
        <f>'9'!H31*1000</f>
        <v>3622804086.0404401</v>
      </c>
      <c r="U31" s="99">
        <f>'9'!I31*1000</f>
        <v>815563683.01842499</v>
      </c>
      <c r="V31" s="99">
        <f>'9'!J31*1000</f>
        <v>33185050233.068756</v>
      </c>
      <c r="W31" s="99">
        <f>'9'!F31*1000</f>
        <v>72599409242.889389</v>
      </c>
      <c r="X31" s="99">
        <f>'1'!M32*1000</f>
        <v>15291493334.56596</v>
      </c>
      <c r="Y31" s="99">
        <f>'11'!F31*1000</f>
        <v>79040613331.599823</v>
      </c>
      <c r="Z31" s="99">
        <f>'21'!E31*1000</f>
        <v>41904614265.495171</v>
      </c>
      <c r="AA31" s="99">
        <f>'15'!K31*1000</f>
        <v>8533653030.768424</v>
      </c>
      <c r="AB31" s="99">
        <f>'15'!L31*1000</f>
        <v>8464180782.6471195</v>
      </c>
      <c r="AC31" s="531">
        <f>'25'!L31*1000</f>
        <v>39561478638.524628</v>
      </c>
      <c r="AD31" s="146">
        <f>'1'!L32*1000</f>
        <v>83531324778.821289</v>
      </c>
      <c r="AE31" s="99">
        <f>'27'!G32*1000</f>
        <v>35064829974.808258</v>
      </c>
    </row>
    <row r="32" spans="1:31" ht="18" customHeight="1">
      <c r="A32" s="34"/>
      <c r="B32" s="34" t="s">
        <v>73</v>
      </c>
      <c r="C32" s="34"/>
      <c r="D32" s="543"/>
      <c r="E32" s="604">
        <f t="shared" si="32"/>
        <v>27.779213807570493</v>
      </c>
      <c r="F32" s="298">
        <f t="shared" si="32"/>
        <v>90.501408234837413</v>
      </c>
      <c r="G32" s="298">
        <f>R32/P32*100</f>
        <v>31.460815821484339</v>
      </c>
      <c r="H32" s="298">
        <f>R32/Q32*100</f>
        <v>34.762791469330843</v>
      </c>
      <c r="I32" s="298">
        <f>AE32/(T32+U32+V32)*100</f>
        <v>127.98301508933365</v>
      </c>
      <c r="J32" s="298">
        <f>S32/X32*100</f>
        <v>186.11533292314715</v>
      </c>
      <c r="K32" s="298">
        <f>S32/W32*100</f>
        <v>68.34743852163129</v>
      </c>
      <c r="L32" s="298">
        <f>S32/AD32*100</f>
        <v>54.080543492078206</v>
      </c>
      <c r="M32" s="298">
        <f>R32/Z32*100</f>
        <v>8.9643447714795386</v>
      </c>
      <c r="N32" s="298">
        <f>(S32-AC32+AA32-AB32)/S32*100</f>
        <v>9.1416981437907676</v>
      </c>
      <c r="O32" s="99">
        <f>'1'!G33*1000</f>
        <v>95521639359.620911</v>
      </c>
      <c r="P32" s="99">
        <f>'1'!H33*1000</f>
        <v>26535160430.205502</v>
      </c>
      <c r="Q32" s="99">
        <f>'1'!J33*1000</f>
        <v>24014693866.70932</v>
      </c>
      <c r="R32" s="99">
        <f>'17'!Z32*1000</f>
        <v>8348177950.8823442</v>
      </c>
      <c r="S32" s="99">
        <f>'21'!F32*1000</f>
        <v>92592316511.4617</v>
      </c>
      <c r="T32" s="99">
        <f>'9'!H32*1000</f>
        <v>6538499990.4758911</v>
      </c>
      <c r="U32" s="99">
        <f>'9'!I32*1000</f>
        <v>1559736492.3735504</v>
      </c>
      <c r="V32" s="99">
        <f>'9'!J32*1000</f>
        <v>48782695616.485344</v>
      </c>
      <c r="W32" s="99">
        <f>'9'!F32*1000</f>
        <v>135472987012.02556</v>
      </c>
      <c r="X32" s="99">
        <f>'1'!M33*1000</f>
        <v>49749966892.677223</v>
      </c>
      <c r="Y32" s="99">
        <f>'11'!F32*1000</f>
        <v>151546176236.61502</v>
      </c>
      <c r="Z32" s="99">
        <f>'21'!E32*1000</f>
        <v>93126471188.864182</v>
      </c>
      <c r="AA32" s="99">
        <f>'15'!K32*1000</f>
        <v>21934654385.104877</v>
      </c>
      <c r="AB32" s="99">
        <f>'15'!L32*1000</f>
        <v>21165618089.384068</v>
      </c>
      <c r="AC32" s="531">
        <f>'25'!L32*1000</f>
        <v>84896842727.361343</v>
      </c>
      <c r="AD32" s="146">
        <f>'1'!L33*1000</f>
        <v>171211882375.08145</v>
      </c>
      <c r="AE32" s="99">
        <f>'27'!G33*1000</f>
        <v>72797931911.645264</v>
      </c>
    </row>
    <row r="33" spans="1:31" ht="18" customHeight="1">
      <c r="A33" s="34"/>
      <c r="B33" s="661" t="s">
        <v>318</v>
      </c>
      <c r="C33" s="34"/>
      <c r="D33" s="543"/>
      <c r="E33" s="604">
        <f t="shared" si="32"/>
        <v>24.159184431973795</v>
      </c>
      <c r="F33" s="298">
        <f t="shared" si="32"/>
        <v>89.255958541429479</v>
      </c>
      <c r="G33" s="298">
        <f>R33/P33*100</f>
        <v>26.655973471879651</v>
      </c>
      <c r="H33" s="298">
        <f>R33/Q33*100</f>
        <v>29.864643108960493</v>
      </c>
      <c r="I33" s="298">
        <f>AE33/(T33+U33+V33)*100</f>
        <v>823.06880769665349</v>
      </c>
      <c r="J33" s="298">
        <f>S33/X33*100</f>
        <v>177.07018350355244</v>
      </c>
      <c r="K33" s="298">
        <f>S33/W33*100</f>
        <v>193.57315026196153</v>
      </c>
      <c r="L33" s="298">
        <f>S33/AD33*100</f>
        <v>100.45212666499685</v>
      </c>
      <c r="M33" s="298">
        <f>R33/Z33*100</f>
        <v>6.7321622506949392</v>
      </c>
      <c r="N33" s="298">
        <f>(S33-AC33+AA33-AB33)/S33*100</f>
        <v>6.9066910033455136</v>
      </c>
      <c r="O33" s="99">
        <f>'1'!G34*1000</f>
        <v>41943542468.846367</v>
      </c>
      <c r="P33" s="99">
        <f>'1'!H34*1000</f>
        <v>10133217782.351849</v>
      </c>
      <c r="Q33" s="99">
        <f>'1'!J34*1000</f>
        <v>9044500662.7287254</v>
      </c>
      <c r="R33" s="99">
        <f>'17'!Z33*1000</f>
        <v>2701107843.9115005</v>
      </c>
      <c r="S33" s="99">
        <f>'21'!F33*1000</f>
        <v>40082633349.338806</v>
      </c>
      <c r="T33" s="99">
        <f>'9'!H33*1000</f>
        <v>1510785789.0649304</v>
      </c>
      <c r="U33" s="99">
        <f>'9'!I33*1000</f>
        <v>27341478.827252671</v>
      </c>
      <c r="V33" s="99">
        <f>'9'!J33*1000</f>
        <v>2248786130.5377469</v>
      </c>
      <c r="W33" s="99">
        <f>'9'!F33*1000</f>
        <v>20706711284.646236</v>
      </c>
      <c r="X33" s="99">
        <f>'1'!M34*1000</f>
        <v>22636579776.59161</v>
      </c>
      <c r="Y33" s="99">
        <f>'11'!F33*1000</f>
        <v>25760575047.526184</v>
      </c>
      <c r="Z33" s="99">
        <f>'21'!E33*1000</f>
        <v>40122441250.323013</v>
      </c>
      <c r="AA33" s="99">
        <f>'15'!K33*1000</f>
        <v>1096665676.244565</v>
      </c>
      <c r="AB33" s="99">
        <f>'15'!L33*1000</f>
        <v>1239227377.1207297</v>
      </c>
      <c r="AC33" s="531">
        <f>'25'!L33*1000</f>
        <v>37171688017.01989</v>
      </c>
      <c r="AD33" s="146">
        <f>'1'!L34*1000</f>
        <v>39902224751.311157</v>
      </c>
      <c r="AE33" s="99">
        <f>'27'!G34*1000</f>
        <v>31168902956.962048</v>
      </c>
    </row>
    <row r="34" spans="1:31" ht="13.5" customHeight="1">
      <c r="A34" s="34"/>
      <c r="B34" s="661" t="s">
        <v>317</v>
      </c>
      <c r="C34" s="34"/>
      <c r="D34" s="543"/>
      <c r="E34" s="604">
        <f t="shared" si="32"/>
        <v>25.237397352284606</v>
      </c>
      <c r="F34" s="298">
        <f t="shared" si="32"/>
        <v>89.69324917517514</v>
      </c>
      <c r="G34" s="298">
        <f>R34/P34*100</f>
        <v>23.751942514137131</v>
      </c>
      <c r="H34" s="298">
        <f>R34/Q34*100</f>
        <v>26.48130459378104</v>
      </c>
      <c r="I34" s="298">
        <f>AE34/(T34+U34+V34)*100</f>
        <v>61.568805625098392</v>
      </c>
      <c r="J34" s="298">
        <f>S34/X34*100</f>
        <v>206.72391179033482</v>
      </c>
      <c r="K34" s="298">
        <f>S34/W34*100</f>
        <v>33.19624551973029</v>
      </c>
      <c r="L34" s="298">
        <f>S34/AD34*100</f>
        <v>31.366080366279519</v>
      </c>
      <c r="M34" s="298">
        <f>R34/Z34*100</f>
        <v>6.3055656574259729</v>
      </c>
      <c r="N34" s="298">
        <f>(S34-AC34+AA34-AB34)/S34*100</f>
        <v>5.8731607642279968</v>
      </c>
      <c r="O34" s="99">
        <f>'1'!G35*1000</f>
        <v>58498756899.999962</v>
      </c>
      <c r="P34" s="99">
        <f>'1'!H35*1000</f>
        <v>14763563724.999998</v>
      </c>
      <c r="Q34" s="99">
        <f>'1'!J35*1000</f>
        <v>13241919999.000017</v>
      </c>
      <c r="R34" s="99">
        <f>'17'!Z34*1000</f>
        <v>3506633169.0000019</v>
      </c>
      <c r="S34" s="99">
        <f>'21'!F34*1000</f>
        <v>53825732002.000008</v>
      </c>
      <c r="T34" s="99">
        <f>'9'!H34*1000</f>
        <v>2737567018.9999981</v>
      </c>
      <c r="U34" s="99">
        <f>'9'!I34*1000</f>
        <v>2426046072</v>
      </c>
      <c r="V34" s="99">
        <f>'9'!J34*1000</f>
        <v>73411955015.000076</v>
      </c>
      <c r="W34" s="99">
        <f>'9'!F34*1000</f>
        <v>162144035144</v>
      </c>
      <c r="X34" s="99">
        <f>'1'!M35*1000</f>
        <v>26037496840.999977</v>
      </c>
      <c r="Y34" s="99">
        <f>'11'!F34*1000</f>
        <v>173892264210.99994</v>
      </c>
      <c r="Z34" s="99">
        <f>'21'!E34*1000</f>
        <v>55611714468.000046</v>
      </c>
      <c r="AA34" s="99">
        <f>'15'!K34*1000</f>
        <v>54352861264.999992</v>
      </c>
      <c r="AB34" s="99">
        <f>'15'!L34*1000</f>
        <v>50309423402.999992</v>
      </c>
      <c r="AC34" s="531">
        <f>'25'!L34*1000</f>
        <v>54707898091.000031</v>
      </c>
      <c r="AD34" s="146">
        <f>'1'!L35*1000</f>
        <v>171604903684</v>
      </c>
      <c r="AE34" s="99">
        <f>'27'!G35*1000</f>
        <v>48378038795.999992</v>
      </c>
    </row>
    <row r="35" spans="1:31" ht="18" customHeight="1">
      <c r="A35" s="1247" t="s">
        <v>22</v>
      </c>
      <c r="B35" s="1247"/>
      <c r="C35" s="1247"/>
      <c r="D35" s="32"/>
      <c r="E35" s="604"/>
      <c r="F35" s="298"/>
      <c r="G35" s="298"/>
      <c r="H35" s="298"/>
      <c r="I35" s="298"/>
      <c r="J35" s="298"/>
      <c r="K35" s="298"/>
      <c r="L35" s="298"/>
      <c r="M35" s="298"/>
      <c r="N35" s="298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46"/>
      <c r="AE35" s="99"/>
    </row>
    <row r="36" spans="1:31" ht="18" customHeight="1">
      <c r="A36" s="1049" t="s">
        <v>59</v>
      </c>
      <c r="B36" s="1049"/>
      <c r="C36" s="35"/>
      <c r="D36" s="32"/>
      <c r="E36" s="604">
        <f t="shared" ref="E36:E46" si="33">P36/O36*100</f>
        <v>25.204857428544276</v>
      </c>
      <c r="F36" s="298">
        <f t="shared" ref="F36:F46" si="34">Q36/P36*100</f>
        <v>91.915943203395997</v>
      </c>
      <c r="G36" s="298">
        <f t="shared" ref="G36:G46" si="35">R36/P36*100</f>
        <v>27.53998691668939</v>
      </c>
      <c r="H36" s="298">
        <f t="shared" ref="H36:H46" si="36">R36/Q36*100</f>
        <v>29.962143624798138</v>
      </c>
      <c r="I36" s="298">
        <f t="shared" ref="I36:I46" si="37">AE36/(T36+U36+V36)*100</f>
        <v>50.54958637901089</v>
      </c>
      <c r="J36" s="298">
        <f t="shared" ref="J36:J46" si="38">S36/X36*100</f>
        <v>254.63605706173405</v>
      </c>
      <c r="K36" s="298">
        <f t="shared" ref="K36:K46" si="39">S36/W36*100</f>
        <v>32.261929947424761</v>
      </c>
      <c r="L36" s="298">
        <f t="shared" ref="L36:L46" si="40">S36/AD36*100</f>
        <v>30.32070251624074</v>
      </c>
      <c r="M36" s="298">
        <f t="shared" ref="M36:M46" si="41">R36/Z36*100</f>
        <v>6.9084368291969733</v>
      </c>
      <c r="N36" s="298">
        <f t="shared" ref="N36:N46" si="42">(S36-AC36+AA36-AB36)/S36*100</f>
        <v>6.0627990051702856</v>
      </c>
      <c r="O36" s="99">
        <f>'1'!G37*1000</f>
        <v>590084281036.86023</v>
      </c>
      <c r="P36" s="99">
        <f>'1'!H37*1000</f>
        <v>148729901743.59116</v>
      </c>
      <c r="Q36" s="99">
        <f>'1'!J37*1000</f>
        <v>136706492013.10593</v>
      </c>
      <c r="R36" s="99">
        <f>'17'!Z36*1000</f>
        <v>40960195481.389992</v>
      </c>
      <c r="S36" s="99">
        <f>'21'!F36*1000</f>
        <v>579156002477.55701</v>
      </c>
      <c r="T36" s="99">
        <f>'9'!H36*1000</f>
        <v>50762309692.505035</v>
      </c>
      <c r="U36" s="99">
        <f>'9'!I36*1000</f>
        <v>35467987353.790703</v>
      </c>
      <c r="V36" s="99">
        <f>'9'!J36*1000</f>
        <v>876418235431.0061</v>
      </c>
      <c r="W36" s="99">
        <f>'9'!F36*1000</f>
        <v>1795168495565.4268</v>
      </c>
      <c r="X36" s="99">
        <f>'1'!M37*1000</f>
        <v>227444616116.22672</v>
      </c>
      <c r="Y36" s="99">
        <f>'11'!F36*1000</f>
        <v>1878993773646.8245</v>
      </c>
      <c r="Z36" s="99">
        <f>'21'!E36*1000</f>
        <v>592901064221.66052</v>
      </c>
      <c r="AA36" s="99">
        <f>'15'!K36*1000</f>
        <v>394965800000.32684</v>
      </c>
      <c r="AB36" s="99">
        <f>'15'!L36*1000</f>
        <v>393340928995.63165</v>
      </c>
      <c r="AC36" s="531">
        <f>'25'!L36*1000</f>
        <v>545667809125.65887</v>
      </c>
      <c r="AD36" s="146">
        <f>'1'!L37*1000</f>
        <v>1910100869751.7563</v>
      </c>
      <c r="AE36" s="99">
        <f>'27'!G37*1000</f>
        <v>486614851450.89441</v>
      </c>
    </row>
    <row r="37" spans="1:31" ht="18" customHeight="1">
      <c r="A37" s="7"/>
      <c r="B37" s="661" t="s">
        <v>23</v>
      </c>
      <c r="C37" s="36"/>
      <c r="D37" s="32"/>
      <c r="E37" s="604">
        <f t="shared" si="33"/>
        <v>26.904182277248889</v>
      </c>
      <c r="F37" s="298">
        <f t="shared" si="34"/>
        <v>92.554088711489911</v>
      </c>
      <c r="G37" s="298">
        <f t="shared" si="35"/>
        <v>26.339042652938609</v>
      </c>
      <c r="H37" s="298">
        <f t="shared" si="36"/>
        <v>28.458000094455915</v>
      </c>
      <c r="I37" s="298">
        <f t="shared" si="37"/>
        <v>41.397609104548621</v>
      </c>
      <c r="J37" s="298">
        <f t="shared" si="38"/>
        <v>228.10493108904112</v>
      </c>
      <c r="K37" s="298">
        <f t="shared" si="39"/>
        <v>26.208873279375844</v>
      </c>
      <c r="L37" s="298">
        <f t="shared" si="40"/>
        <v>24.787480787152418</v>
      </c>
      <c r="M37" s="298">
        <f t="shared" si="41"/>
        <v>7.0580859827220541</v>
      </c>
      <c r="N37" s="298">
        <f t="shared" si="42"/>
        <v>6.354351060301064</v>
      </c>
      <c r="O37" s="99">
        <f>'1'!G38*1000</f>
        <v>300690482546.17908</v>
      </c>
      <c r="P37" s="99">
        <f>'1'!H38*1000</f>
        <v>80898315514.563278</v>
      </c>
      <c r="Q37" s="99">
        <f>'1'!J38*1000</f>
        <v>74874698707.449905</v>
      </c>
      <c r="R37" s="99">
        <f>'17'!Z37*1000</f>
        <v>21307841828.889675</v>
      </c>
      <c r="S37" s="99">
        <f>'21'!F37*1000</f>
        <v>294308820423.64075</v>
      </c>
      <c r="T37" s="99">
        <f>'9'!H37*1000</f>
        <v>31620408774.796421</v>
      </c>
      <c r="U37" s="99">
        <f>'9'!I37*1000</f>
        <v>30164437331.351624</v>
      </c>
      <c r="V37" s="99">
        <f>'9'!J37*1000</f>
        <v>532972052157.10956</v>
      </c>
      <c r="W37" s="99">
        <f>'9'!F37*1000</f>
        <v>1122935798446.6917</v>
      </c>
      <c r="X37" s="99">
        <f>'1'!M38*1000</f>
        <v>129023436283.69737</v>
      </c>
      <c r="Y37" s="99">
        <f>'11'!F37*1000</f>
        <v>1165376558424.8525</v>
      </c>
      <c r="Z37" s="99">
        <f>'21'!E37*1000</f>
        <v>301892636063.80713</v>
      </c>
      <c r="AA37" s="99">
        <f>'15'!K37*1000</f>
        <v>289083279202.57617</v>
      </c>
      <c r="AB37" s="99">
        <f>'15'!L37*1000</f>
        <v>286359004752.87067</v>
      </c>
      <c r="AC37" s="531">
        <f>'25'!L37*1000</f>
        <v>278331679222.19708</v>
      </c>
      <c r="AD37" s="146">
        <f>'1'!L38*1000</f>
        <v>1187328486306.6187</v>
      </c>
      <c r="AE37" s="99">
        <f>'27'!G38*1000</f>
        <v>246215135865.3613</v>
      </c>
    </row>
    <row r="38" spans="1:31" ht="18" customHeight="1">
      <c r="A38" s="121"/>
      <c r="B38" s="121" t="s">
        <v>1150</v>
      </c>
      <c r="C38" s="36"/>
      <c r="D38" s="32"/>
      <c r="E38" s="604">
        <f t="shared" si="33"/>
        <v>25.389774471498257</v>
      </c>
      <c r="F38" s="298">
        <f t="shared" si="34"/>
        <v>91.893058636985586</v>
      </c>
      <c r="G38" s="298">
        <f t="shared" si="35"/>
        <v>26.19035140371248</v>
      </c>
      <c r="H38" s="298">
        <f t="shared" si="36"/>
        <v>28.50090288884045</v>
      </c>
      <c r="I38" s="298">
        <f t="shared" si="37"/>
        <v>42.136327007379343</v>
      </c>
      <c r="J38" s="298">
        <f t="shared" si="38"/>
        <v>191.88220465980152</v>
      </c>
      <c r="K38" s="298">
        <f t="shared" si="39"/>
        <v>29.754570497913612</v>
      </c>
      <c r="L38" s="298">
        <f t="shared" si="40"/>
        <v>8.6837078303972</v>
      </c>
      <c r="M38" s="298">
        <f t="shared" si="41"/>
        <v>6.5040679763223741</v>
      </c>
      <c r="N38" s="298">
        <f t="shared" si="42"/>
        <v>6.5647370963854756</v>
      </c>
      <c r="O38" s="99">
        <f>'1'!G39*1000</f>
        <v>63788183413.510895</v>
      </c>
      <c r="P38" s="99">
        <f>'1'!H39*1000</f>
        <v>16195675908.156075</v>
      </c>
      <c r="Q38" s="99">
        <f>'1'!J39*1000</f>
        <v>14882701958.938011</v>
      </c>
      <c r="R38" s="99">
        <f>'17'!Z38*1000</f>
        <v>4241704432.5524783</v>
      </c>
      <c r="S38" s="99">
        <f>'21'!F38*1000</f>
        <v>64468603288.700699</v>
      </c>
      <c r="T38" s="99">
        <f>'9'!H38*1000</f>
        <v>6987392373.977725</v>
      </c>
      <c r="U38" s="99">
        <f>'9'!I38*1000</f>
        <v>5305103480.9683685</v>
      </c>
      <c r="V38" s="99">
        <f>'9'!J38*1000</f>
        <v>105881411528.60632</v>
      </c>
      <c r="W38" s="99">
        <f>'9'!F38*1000</f>
        <v>216667900796.01797</v>
      </c>
      <c r="X38" s="99">
        <f>'1'!M39*1000</f>
        <v>33598010510.146378</v>
      </c>
      <c r="Y38" s="99">
        <f>'11'!F38*1000</f>
        <v>223631980336.52649</v>
      </c>
      <c r="Z38" s="99">
        <f>'21'!E38*1000</f>
        <v>65216176214.549423</v>
      </c>
      <c r="AA38" s="99">
        <f>'15'!K38*1000</f>
        <v>23737305633.470882</v>
      </c>
      <c r="AB38" s="99">
        <f>'15'!L38*1000</f>
        <v>26680842939.441486</v>
      </c>
      <c r="AC38" s="531">
        <f>'25'!L38*1000</f>
        <v>57292871667.115173</v>
      </c>
      <c r="AD38" s="146">
        <f>'1'!L40*1000</f>
        <v>742408710056.19556</v>
      </c>
      <c r="AE38" s="99">
        <f>'27'!G39*1000</f>
        <v>49794144052.53125</v>
      </c>
    </row>
    <row r="39" spans="1:31" ht="18" customHeight="1">
      <c r="A39" s="121"/>
      <c r="B39" s="121" t="s">
        <v>1151</v>
      </c>
      <c r="C39" s="542"/>
      <c r="D39" s="543"/>
      <c r="E39" s="604">
        <f t="shared" si="33"/>
        <v>29.434689862887375</v>
      </c>
      <c r="F39" s="298">
        <f t="shared" si="34"/>
        <v>92.947709296658175</v>
      </c>
      <c r="G39" s="298">
        <f t="shared" si="35"/>
        <v>28.086672375706893</v>
      </c>
      <c r="H39" s="298">
        <f t="shared" si="36"/>
        <v>30.217713366193433</v>
      </c>
      <c r="I39" s="298">
        <f t="shared" si="37"/>
        <v>34.367044770365858</v>
      </c>
      <c r="J39" s="298">
        <f t="shared" si="38"/>
        <v>207.6890728118625</v>
      </c>
      <c r="K39" s="298">
        <f t="shared" si="39"/>
        <v>20.531225906670773</v>
      </c>
      <c r="L39" s="298">
        <f t="shared" si="40"/>
        <v>189.21272069573834</v>
      </c>
      <c r="M39" s="298">
        <f t="shared" si="41"/>
        <v>8.3772620624087626</v>
      </c>
      <c r="N39" s="298">
        <f t="shared" si="42"/>
        <v>7.1422811252485561</v>
      </c>
      <c r="O39" s="99">
        <f>'1'!G40*1000</f>
        <v>153582651265.98758</v>
      </c>
      <c r="P39" s="99">
        <f>'1'!H40*1000</f>
        <v>45206577083.343315</v>
      </c>
      <c r="Q39" s="99">
        <f>'1'!J40*1000</f>
        <v>42018477850.395638</v>
      </c>
      <c r="R39" s="99">
        <f>'17'!Z39*1000</f>
        <v>12697023197.670031</v>
      </c>
      <c r="S39" s="99">
        <f>'21'!F39*1000</f>
        <v>146159383292.25406</v>
      </c>
      <c r="T39" s="99">
        <f>'9'!H39*1000</f>
        <v>15879696875.339565</v>
      </c>
      <c r="U39" s="99">
        <f>'9'!I39*1000</f>
        <v>20170201126.556889</v>
      </c>
      <c r="V39" s="99">
        <f>'9'!J39*1000</f>
        <v>334203140891.65552</v>
      </c>
      <c r="W39" s="99">
        <f>'9'!F39*1000</f>
        <v>711888242604.96594</v>
      </c>
      <c r="X39" s="99">
        <f>'1'!M40*1000</f>
        <v>70374132501.739365</v>
      </c>
      <c r="Y39" s="99">
        <f>'11'!F39*1000</f>
        <v>737313720767.31079</v>
      </c>
      <c r="Z39" s="99">
        <f>'21'!E39*1000</f>
        <v>151565309800.26645</v>
      </c>
      <c r="AA39" s="99">
        <f>'15'!K39*1000</f>
        <v>239446214262.94345</v>
      </c>
      <c r="AB39" s="99">
        <f>'15'!L39*1000</f>
        <v>231742191174.15479</v>
      </c>
      <c r="AC39" s="531">
        <f>'25'!L39*1000</f>
        <v>143424292335.38037</v>
      </c>
      <c r="AD39" s="146">
        <f>'1'!L42*1000</f>
        <v>77246066096.837234</v>
      </c>
      <c r="AE39" s="99">
        <f>'27'!G40*1000</f>
        <v>127245027640.18713</v>
      </c>
    </row>
    <row r="40" spans="1:31" ht="18" customHeight="1">
      <c r="A40" s="121"/>
      <c r="B40" s="121" t="s">
        <v>1152</v>
      </c>
      <c r="C40" s="542"/>
      <c r="D40" s="543"/>
      <c r="E40" s="604">
        <f>P40/O40*100</f>
        <v>23.041647268873245</v>
      </c>
      <c r="F40" s="298">
        <f>Q40/P40*100</f>
        <v>91.003865636396739</v>
      </c>
      <c r="G40" s="298">
        <f>R40/P40*100</f>
        <v>24.206981276074174</v>
      </c>
      <c r="H40" s="298">
        <f>R40/Q40*100</f>
        <v>26.599948372294925</v>
      </c>
      <c r="I40" s="298">
        <f>AE40/(T40+U40+V40)*100</f>
        <v>51.230678757068503</v>
      </c>
      <c r="J40" s="298">
        <f>S40/X40*100</f>
        <v>284.73762540127262</v>
      </c>
      <c r="K40" s="298">
        <f>S40/W40*100</f>
        <v>36.503945819546416</v>
      </c>
      <c r="L40" s="298">
        <f>S40/AD40*100</f>
        <v>15.926670010185992</v>
      </c>
      <c r="M40" s="298">
        <f>R40/Z40*100</f>
        <v>5.3558491953343941</v>
      </c>
      <c r="N40" s="298">
        <f>(S40-AC40+AA40-AB40)/S40*100</f>
        <v>5.6556536446193153</v>
      </c>
      <c r="O40" s="99">
        <f>'1'!G41*1000</f>
        <v>43545586301.678452</v>
      </c>
      <c r="P40" s="99">
        <f>'1'!H41*1000</f>
        <v>10033620396.795534</v>
      </c>
      <c r="Q40" s="99">
        <f>'1'!J41*1000</f>
        <v>9130982424.3659058</v>
      </c>
      <c r="R40" s="99">
        <f>'17'!Z40*1000</f>
        <v>2428836610.7646542</v>
      </c>
      <c r="S40" s="99">
        <f>'21'!F40*1000</f>
        <v>44651033939.694794</v>
      </c>
      <c r="T40" s="99">
        <f>'9'!H40*1000</f>
        <v>6189608455.0514088</v>
      </c>
      <c r="U40" s="99">
        <f>'9'!I40*1000</f>
        <v>2342639087.0060058</v>
      </c>
      <c r="V40" s="99">
        <f>'9'!J40*1000</f>
        <v>59649484442.602928</v>
      </c>
      <c r="W40" s="99">
        <f>'9'!F40*1000</f>
        <v>122318376650.08241</v>
      </c>
      <c r="X40" s="99">
        <f>'1'!M41*1000</f>
        <v>15681466008.14324</v>
      </c>
      <c r="Y40" s="99">
        <f>'11'!F40*1000</f>
        <v>128028946885.50253</v>
      </c>
      <c r="Z40" s="99">
        <f>'21'!E40*1000</f>
        <v>45349234494.512482</v>
      </c>
      <c r="AA40" s="99">
        <f>'15'!K40*1000</f>
        <v>13273766204.828922</v>
      </c>
      <c r="AB40" s="99">
        <f>'15'!L40*1000</f>
        <v>15649596286.180809</v>
      </c>
      <c r="AC40" s="531">
        <f>'25'!L40*1000</f>
        <v>39749896029.972351</v>
      </c>
      <c r="AD40" s="146">
        <f>'1'!L43*1000</f>
        <v>280353858723.3739</v>
      </c>
      <c r="AE40" s="99">
        <f>'27'!G41*1000</f>
        <v>34929964084.066765</v>
      </c>
    </row>
    <row r="41" spans="1:31" ht="18" customHeight="1">
      <c r="A41" s="121"/>
      <c r="B41" s="121" t="s">
        <v>1153</v>
      </c>
      <c r="C41" s="542"/>
      <c r="D41" s="543"/>
      <c r="E41" s="604">
        <f t="shared" si="33"/>
        <v>23.790484939045122</v>
      </c>
      <c r="F41" s="298">
        <f t="shared" si="34"/>
        <v>93.448777342615969</v>
      </c>
      <c r="G41" s="298">
        <f t="shared" si="35"/>
        <v>20.5050404748707</v>
      </c>
      <c r="H41" s="298">
        <f t="shared" si="36"/>
        <v>21.942545486381313</v>
      </c>
      <c r="I41" s="298">
        <f t="shared" si="37"/>
        <v>89.770899106788733</v>
      </c>
      <c r="J41" s="298">
        <f t="shared" si="38"/>
        <v>416.54769938319697</v>
      </c>
      <c r="K41" s="298">
        <f t="shared" si="39"/>
        <v>54.161958782792006</v>
      </c>
      <c r="L41" s="298">
        <f t="shared" si="40"/>
        <v>13.921620369599166</v>
      </c>
      <c r="M41" s="298">
        <f t="shared" si="41"/>
        <v>4.8797387169240185</v>
      </c>
      <c r="N41" s="298">
        <f t="shared" si="42"/>
        <v>3.8555141590299407</v>
      </c>
      <c r="O41" s="99">
        <f>'1'!G42*1000</f>
        <v>39774061565.001587</v>
      </c>
      <c r="P41" s="99">
        <f>'1'!H42*1000</f>
        <v>9462442126.2682362</v>
      </c>
      <c r="Q41" s="99">
        <f>'1'!J42*1000</f>
        <v>8842536473.7502995</v>
      </c>
      <c r="R41" s="99">
        <f>'17'!Z41*1000</f>
        <v>1940277587.9025176</v>
      </c>
      <c r="S41" s="99">
        <f>'21'!F41*1000</f>
        <v>39029799902.990494</v>
      </c>
      <c r="T41" s="99">
        <f>'9'!H41*1000</f>
        <v>2563711070.4277554</v>
      </c>
      <c r="U41" s="99">
        <f>'9'!I41*1000</f>
        <v>2346493636.8203635</v>
      </c>
      <c r="V41" s="99">
        <f>'9'!J41*1000</f>
        <v>33238015294.245056</v>
      </c>
      <c r="W41" s="99">
        <f>'9'!F41*1000</f>
        <v>72061278395.623306</v>
      </c>
      <c r="X41" s="99">
        <f>'1'!M42*1000</f>
        <v>9369827263.6684532</v>
      </c>
      <c r="Y41" s="99">
        <f>'11'!F41*1000</f>
        <v>76401910435.514542</v>
      </c>
      <c r="Z41" s="99">
        <f>'21'!E41*1000</f>
        <v>39761915554.478432</v>
      </c>
      <c r="AA41" s="99">
        <f>'15'!K41*1000</f>
        <v>12625993101.333059</v>
      </c>
      <c r="AB41" s="99">
        <f>'15'!L41*1000</f>
        <v>12286374353.093529</v>
      </c>
      <c r="AC41" s="531">
        <f>'25'!L41*1000</f>
        <v>37864619189.729172</v>
      </c>
      <c r="AD41" s="146">
        <f>'1'!L43*1000</f>
        <v>280353858723.3739</v>
      </c>
      <c r="AE41" s="99">
        <f>'27'!G42*1000</f>
        <v>34246000088.576237</v>
      </c>
    </row>
    <row r="42" spans="1:31" ht="18" customHeight="1">
      <c r="A42" s="121"/>
      <c r="B42" s="661" t="s">
        <v>25</v>
      </c>
      <c r="C42" s="542"/>
      <c r="D42" s="543"/>
      <c r="E42" s="604">
        <f t="shared" si="33"/>
        <v>23.398543116505515</v>
      </c>
      <c r="F42" s="298">
        <f t="shared" si="34"/>
        <v>91.934888669604447</v>
      </c>
      <c r="G42" s="298">
        <f t="shared" si="35"/>
        <v>30.612591919518579</v>
      </c>
      <c r="H42" s="298">
        <f t="shared" si="36"/>
        <v>33.298122576222504</v>
      </c>
      <c r="I42" s="298">
        <f t="shared" si="37"/>
        <v>93.661644647168799</v>
      </c>
      <c r="J42" s="298">
        <f t="shared" si="38"/>
        <v>278.0329013137146</v>
      </c>
      <c r="K42" s="298">
        <f t="shared" si="39"/>
        <v>49.378037598036627</v>
      </c>
      <c r="L42" s="298">
        <f t="shared" si="40"/>
        <v>29.657362302684653</v>
      </c>
      <c r="M42" s="298">
        <f t="shared" si="41"/>
        <v>7.1545035162375852</v>
      </c>
      <c r="N42" s="298">
        <f t="shared" si="42"/>
        <v>5.6044098177955259</v>
      </c>
      <c r="O42" s="99">
        <f>'1'!G43*1000</f>
        <v>129258942382.91853</v>
      </c>
      <c r="P42" s="99">
        <f>'1'!H43*1000</f>
        <v>30244709365.406216</v>
      </c>
      <c r="Q42" s="99">
        <f>'1'!J43*1000</f>
        <v>27805439883.531631</v>
      </c>
      <c r="R42" s="99">
        <f>'17'!Z42*1000</f>
        <v>9258689455.2762222</v>
      </c>
      <c r="S42" s="99">
        <f>'21'!F42*1000</f>
        <v>126130568915.18581</v>
      </c>
      <c r="T42" s="99">
        <f>'9'!H42*1000</f>
        <v>5850242479.5054703</v>
      </c>
      <c r="U42" s="99">
        <f>'9'!I42*1000</f>
        <v>4186633014.0850396</v>
      </c>
      <c r="V42" s="99">
        <f>'9'!J42*1000</f>
        <v>105556832600.48579</v>
      </c>
      <c r="W42" s="99">
        <f>'9'!F42*1000</f>
        <v>255438601958.9426</v>
      </c>
      <c r="X42" s="99">
        <f>'1'!M43*1000</f>
        <v>45365339252.734016</v>
      </c>
      <c r="Y42" s="99">
        <f>'11'!F42*1000</f>
        <v>270645250472.44476</v>
      </c>
      <c r="Z42" s="99">
        <f>'21'!E42*1000</f>
        <v>129410649310.08919</v>
      </c>
      <c r="AA42" s="99">
        <f>'15'!K42*1000</f>
        <v>17308999419.141407</v>
      </c>
      <c r="AB42" s="99">
        <f>'15'!L42*1000</f>
        <v>16008453787.347485</v>
      </c>
      <c r="AC42" s="531">
        <f>'25'!L42*1000</f>
        <v>120362240559.4557</v>
      </c>
      <c r="AD42" s="146">
        <f>'1'!L46*1000</f>
        <v>425292605687.21643</v>
      </c>
      <c r="AE42" s="99">
        <f>'27'!G43*1000</f>
        <v>108266968109.55934</v>
      </c>
    </row>
    <row r="43" spans="1:31" ht="18" customHeight="1">
      <c r="A43" s="121"/>
      <c r="B43" s="121" t="s">
        <v>1136</v>
      </c>
      <c r="C43" s="542"/>
      <c r="D43" s="543"/>
      <c r="E43" s="604">
        <f t="shared" si="33"/>
        <v>26.046797291004474</v>
      </c>
      <c r="F43" s="298">
        <f t="shared" si="34"/>
        <v>94.052033146027441</v>
      </c>
      <c r="G43" s="298">
        <f t="shared" si="35"/>
        <v>33.241293561965549</v>
      </c>
      <c r="H43" s="298">
        <f t="shared" si="36"/>
        <v>35.343514063491128</v>
      </c>
      <c r="I43" s="298">
        <f t="shared" si="37"/>
        <v>86.839876711407854</v>
      </c>
      <c r="J43" s="298">
        <f t="shared" si="38"/>
        <v>279.82543201619882</v>
      </c>
      <c r="K43" s="298">
        <f t="shared" si="39"/>
        <v>45.125841796348475</v>
      </c>
      <c r="L43" s="298">
        <f t="shared" si="40"/>
        <v>32.149352517942297</v>
      </c>
      <c r="M43" s="298">
        <f t="shared" si="41"/>
        <v>8.2732623989980585</v>
      </c>
      <c r="N43" s="298">
        <f t="shared" si="42"/>
        <v>5.7600859171253997</v>
      </c>
      <c r="O43" s="99">
        <f>'1'!G44*1000</f>
        <v>86251421343.576187</v>
      </c>
      <c r="P43" s="99">
        <f>'1'!H44*1000</f>
        <v>22465732877.971458</v>
      </c>
      <c r="Q43" s="99">
        <f>'1'!J44*1000</f>
        <v>21129478532.887703</v>
      </c>
      <c r="R43" s="99">
        <f>'17'!Z43*1000</f>
        <v>7467900216.8135042</v>
      </c>
      <c r="S43" s="99">
        <f>'21'!F43*1000</f>
        <v>87082244720.140778</v>
      </c>
      <c r="T43" s="99">
        <f>'9'!H43*1000</f>
        <v>3007187757.7203584</v>
      </c>
      <c r="U43" s="99">
        <f>'9'!I43*1000</f>
        <v>2887040519.8622589</v>
      </c>
      <c r="V43" s="99">
        <f>'9'!J43*1000</f>
        <v>79786631117.181244</v>
      </c>
      <c r="W43" s="99">
        <f>'9'!F43*1000</f>
        <v>192976443770.60098</v>
      </c>
      <c r="X43" s="99">
        <f>'1'!M44*1000</f>
        <v>31120203797.308773</v>
      </c>
      <c r="Y43" s="99">
        <f>'11'!F43*1000</f>
        <v>201297006681.76511</v>
      </c>
      <c r="Z43" s="99">
        <f>'21'!E43*1000</f>
        <v>90265482425.867584</v>
      </c>
      <c r="AA43" s="99">
        <f>'15'!K43*1000</f>
        <v>10968879569.885612</v>
      </c>
      <c r="AB43" s="99">
        <f>'15'!L43*1000</f>
        <v>11081187889.320496</v>
      </c>
      <c r="AC43" s="531">
        <f>'25'!L43*1000</f>
        <v>81953924286.264389</v>
      </c>
      <c r="AD43" s="146">
        <f>'1'!L48*1000</f>
        <v>270867802614.50327</v>
      </c>
      <c r="AE43" s="99">
        <f>'27'!G44*1000</f>
        <v>74405152663.687653</v>
      </c>
    </row>
    <row r="44" spans="1:31" ht="18" customHeight="1">
      <c r="A44" s="121"/>
      <c r="B44" s="121" t="s">
        <v>1137</v>
      </c>
      <c r="C44" s="542"/>
      <c r="D44" s="543"/>
      <c r="E44" s="604">
        <f t="shared" si="33"/>
        <v>18.087479351155103</v>
      </c>
      <c r="F44" s="298">
        <f t="shared" si="34"/>
        <v>85.820562145000679</v>
      </c>
      <c r="G44" s="298">
        <f t="shared" si="35"/>
        <v>23.020885091442956</v>
      </c>
      <c r="H44" s="298">
        <f t="shared" si="36"/>
        <v>26.824439873217486</v>
      </c>
      <c r="I44" s="298">
        <f t="shared" si="37"/>
        <v>113.20157363230403</v>
      </c>
      <c r="J44" s="298">
        <f t="shared" si="38"/>
        <v>274.11690339647475</v>
      </c>
      <c r="K44" s="298">
        <f t="shared" si="39"/>
        <v>62.5151697085184</v>
      </c>
      <c r="L44" s="298">
        <f t="shared" si="40"/>
        <v>62.446870311510573</v>
      </c>
      <c r="M44" s="298">
        <f t="shared" si="41"/>
        <v>4.5747390572104951</v>
      </c>
      <c r="N44" s="298">
        <f t="shared" si="42"/>
        <v>5.2572342485907333</v>
      </c>
      <c r="O44" s="99">
        <f>'1'!G45*1000</f>
        <v>43007521039.342491</v>
      </c>
      <c r="P44" s="99">
        <f>'1'!H45*1000</f>
        <v>7778976487.4347591</v>
      </c>
      <c r="Q44" s="99">
        <f>'1'!J45*1000</f>
        <v>6675961350.6439381</v>
      </c>
      <c r="R44" s="99">
        <f>'17'!Z44*1000</f>
        <v>1790789238.4627213</v>
      </c>
      <c r="S44" s="99">
        <f>'21'!F44*1000</f>
        <v>39048324195.045082</v>
      </c>
      <c r="T44" s="99">
        <f>'9'!H44*1000</f>
        <v>2843054721.7851138</v>
      </c>
      <c r="U44" s="99">
        <f>'9'!I44*1000</f>
        <v>1299592494.2227807</v>
      </c>
      <c r="V44" s="99">
        <f>'9'!J44*1000</f>
        <v>25770201483.304497</v>
      </c>
      <c r="W44" s="99">
        <f>'9'!F44*1000</f>
        <v>62462158188.341766</v>
      </c>
      <c r="X44" s="99">
        <f>'1'!M45*1000</f>
        <v>14245135455.425278</v>
      </c>
      <c r="Y44" s="99">
        <f>'11'!F44*1000</f>
        <v>69348243790.679794</v>
      </c>
      <c r="Z44" s="99">
        <f>'21'!E44*1000</f>
        <v>39145166884.221756</v>
      </c>
      <c r="AA44" s="99">
        <f>'15'!K44*1000</f>
        <v>6340119849.2557878</v>
      </c>
      <c r="AB44" s="99">
        <f>'15'!L44*1000</f>
        <v>4927265898.0269871</v>
      </c>
      <c r="AC44" s="531">
        <f>'25'!L44*1000</f>
        <v>38408316273.191231</v>
      </c>
      <c r="AD44" s="146">
        <f>'1'!L49*1000</f>
        <v>62530474306.007721</v>
      </c>
      <c r="AE44" s="99">
        <f>'27'!G45*1000</f>
        <v>33861815445.871815</v>
      </c>
    </row>
    <row r="45" spans="1:31" ht="18" customHeight="1">
      <c r="A45" s="121"/>
      <c r="B45" s="661" t="s">
        <v>26</v>
      </c>
      <c r="C45" s="542"/>
      <c r="D45" s="543"/>
      <c r="E45" s="604">
        <f t="shared" si="33"/>
        <v>23.345965625099613</v>
      </c>
      <c r="F45" s="298">
        <f t="shared" si="34"/>
        <v>90.716322546759841</v>
      </c>
      <c r="G45" s="298">
        <f t="shared" si="35"/>
        <v>27.585068460028594</v>
      </c>
      <c r="H45" s="298">
        <f t="shared" si="36"/>
        <v>30.408054124779841</v>
      </c>
      <c r="I45" s="298">
        <f t="shared" si="37"/>
        <v>49.8874295967533</v>
      </c>
      <c r="J45" s="298">
        <f t="shared" si="38"/>
        <v>291.88412831350939</v>
      </c>
      <c r="K45" s="298">
        <f t="shared" si="39"/>
        <v>36.105973272637804</v>
      </c>
      <c r="L45" s="298">
        <f t="shared" si="40"/>
        <v>845.38423256248871</v>
      </c>
      <c r="M45" s="298">
        <f t="shared" si="41"/>
        <v>6.3944936949588778</v>
      </c>
      <c r="N45" s="298">
        <f t="shared" si="42"/>
        <v>5.7600652679583249</v>
      </c>
      <c r="O45" s="99">
        <f>'1'!G46*1000</f>
        <v>146544384798.38806</v>
      </c>
      <c r="P45" s="99">
        <f>'1'!H46*1000</f>
        <v>34212201700.54538</v>
      </c>
      <c r="Q45" s="99">
        <f>'1'!J46*1000</f>
        <v>31036051245.014801</v>
      </c>
      <c r="R45" s="99">
        <f>'17'!Z45*1000</f>
        <v>9437459260.7785091</v>
      </c>
      <c r="S45" s="99">
        <f>'21'!F45*1000</f>
        <v>144779819199.47815</v>
      </c>
      <c r="T45" s="99">
        <f>'9'!H45*1000</f>
        <v>12493785473.305365</v>
      </c>
      <c r="U45" s="99">
        <f>'9'!I45*1000</f>
        <v>1089575529.5267828</v>
      </c>
      <c r="V45" s="99">
        <f>'9'!J45*1000</f>
        <v>230944408388.03537</v>
      </c>
      <c r="W45" s="99">
        <f>'9'!F45*1000</f>
        <v>400985781788.06958</v>
      </c>
      <c r="X45" s="99">
        <f>'1'!M46*1000</f>
        <v>49601812896.099579</v>
      </c>
      <c r="Y45" s="99">
        <f>'11'!F45*1000</f>
        <v>424890489202.08704</v>
      </c>
      <c r="Z45" s="99">
        <f>'21'!E45*1000</f>
        <v>147587279165.17557</v>
      </c>
      <c r="AA45" s="99">
        <f>'15'!K45*1000</f>
        <v>87362189385.768631</v>
      </c>
      <c r="AB45" s="99">
        <f>'15'!L45*1000</f>
        <v>88572463303.607773</v>
      </c>
      <c r="AC45" s="531">
        <f>'25'!L45*1000</f>
        <v>135230133200.91701</v>
      </c>
      <c r="AD45" s="146">
        <f>'1'!L50*1000</f>
        <v>17125919034.546978</v>
      </c>
      <c r="AE45" s="99">
        <f>'27'!G46*1000</f>
        <v>121988618799.38031</v>
      </c>
    </row>
    <row r="46" spans="1:31" ht="18" customHeight="1">
      <c r="A46" s="121"/>
      <c r="B46" s="121" t="s">
        <v>1138</v>
      </c>
      <c r="C46" s="35"/>
      <c r="D46" s="32"/>
      <c r="E46" s="604">
        <f t="shared" si="33"/>
        <v>22.214347691843589</v>
      </c>
      <c r="F46" s="298">
        <f t="shared" si="34"/>
        <v>91.203881505962585</v>
      </c>
      <c r="G46" s="298">
        <f t="shared" si="35"/>
        <v>21.755718033112682</v>
      </c>
      <c r="H46" s="298">
        <f t="shared" si="36"/>
        <v>23.853938751159809</v>
      </c>
      <c r="I46" s="298">
        <f t="shared" si="37"/>
        <v>60.281261093473539</v>
      </c>
      <c r="J46" s="298">
        <f t="shared" si="38"/>
        <v>342.92774512539836</v>
      </c>
      <c r="K46" s="298">
        <f t="shared" si="39"/>
        <v>44.134165135475342</v>
      </c>
      <c r="L46" s="298">
        <f t="shared" si="40"/>
        <v>409.76450027259574</v>
      </c>
      <c r="M46" s="298">
        <f t="shared" si="41"/>
        <v>4.7480117161164097</v>
      </c>
      <c r="N46" s="298">
        <f t="shared" si="42"/>
        <v>5.1181110505654406</v>
      </c>
      <c r="O46" s="99">
        <f>'1'!G47*1000</f>
        <v>37783517708.49173</v>
      </c>
      <c r="P46" s="99">
        <f>'1'!H47*1000</f>
        <v>8393361993.9736462</v>
      </c>
      <c r="Q46" s="99">
        <f>'1'!J47*1000</f>
        <v>7655071927.3502226</v>
      </c>
      <c r="R46" s="99">
        <f>'17'!Z46*1000</f>
        <v>1826036168.9073508</v>
      </c>
      <c r="S46" s="99">
        <f>'21'!F46*1000</f>
        <v>38165181242.921837</v>
      </c>
      <c r="T46" s="99">
        <f>'9'!H46*1000</f>
        <v>2956541971.7514653</v>
      </c>
      <c r="U46" s="99">
        <f>'9'!I46*1000</f>
        <v>335343029.94728523</v>
      </c>
      <c r="V46" s="99">
        <f>'9'!J46*1000</f>
        <v>48361306391.390083</v>
      </c>
      <c r="W46" s="99">
        <f>'9'!F46*1000</f>
        <v>86475366931.194992</v>
      </c>
      <c r="X46" s="99">
        <f>'1'!M47*1000</f>
        <v>11129219430.4564</v>
      </c>
      <c r="Y46" s="99">
        <f>'11'!F46*1000</f>
        <v>91835373112.329651</v>
      </c>
      <c r="Z46" s="99">
        <f>'21'!E46*1000</f>
        <v>38458965101.310646</v>
      </c>
      <c r="AA46" s="99">
        <f>'15'!K46*1000</f>
        <v>7576297530.2780447</v>
      </c>
      <c r="AB46" s="99">
        <f>'15'!L46*1000</f>
        <v>8921858592.6319771</v>
      </c>
      <c r="AC46" s="531">
        <f>'25'!L46*1000</f>
        <v>34866283821.905594</v>
      </c>
      <c r="AD46" s="146">
        <f>'1'!L51*1000</f>
        <v>9313930615.6420231</v>
      </c>
      <c r="AE46" s="99">
        <f>'27'!G47*1000</f>
        <v>31137195166.77948</v>
      </c>
    </row>
    <row r="47" spans="1:31" ht="18" customHeight="1">
      <c r="A47" s="121"/>
      <c r="B47" s="121" t="s">
        <v>1139</v>
      </c>
      <c r="C47" s="35"/>
      <c r="D47" s="32"/>
      <c r="E47" s="604">
        <f t="shared" ref="E47:F50" si="43">P47/O47*100</f>
        <v>22.309165128266631</v>
      </c>
      <c r="F47" s="298">
        <f t="shared" si="43"/>
        <v>89.820745861129453</v>
      </c>
      <c r="G47" s="298">
        <f>R47/P47*100</f>
        <v>24.435484444292058</v>
      </c>
      <c r="H47" s="298">
        <f>R47/Q47*100</f>
        <v>27.204722261014624</v>
      </c>
      <c r="I47" s="298">
        <f>AE47/(T47+U47+V47)*100</f>
        <v>41.410150339465588</v>
      </c>
      <c r="J47" s="298">
        <f>S47/X47*100</f>
        <v>257.80995803054014</v>
      </c>
      <c r="K47" s="298">
        <f>S47/W47*100</f>
        <v>30.128986378662532</v>
      </c>
      <c r="L47" s="637">
        <v>0</v>
      </c>
      <c r="M47" s="298">
        <f>R47/Z47*100</f>
        <v>5.364416678670664</v>
      </c>
      <c r="N47" s="298">
        <f>(S47-AC47+AA47-AB47)/S47*100</f>
        <v>3.777913275045528</v>
      </c>
      <c r="O47" s="99">
        <f>'1'!G48*1000</f>
        <v>78167606648.35881</v>
      </c>
      <c r="P47" s="99">
        <f>'1'!H48*1000</f>
        <v>17438540443.996292</v>
      </c>
      <c r="Q47" s="99">
        <f>'1'!J48*1000</f>
        <v>15663427094.092186</v>
      </c>
      <c r="R47" s="99">
        <f>'17'!Z47*1000</f>
        <v>4261191837.504293</v>
      </c>
      <c r="S47" s="99">
        <f>'21'!F47*1000</f>
        <v>77109382260.548218</v>
      </c>
      <c r="T47" s="99">
        <f>'9'!H47*1000</f>
        <v>4674739756.7372217</v>
      </c>
      <c r="U47" s="99">
        <f>'9'!I47*1000</f>
        <v>336583625.33601189</v>
      </c>
      <c r="V47" s="99">
        <f>'9'!J47*1000</f>
        <v>157476765582.99149</v>
      </c>
      <c r="W47" s="99">
        <f>'9'!F47*1000</f>
        <v>255930887589.22668</v>
      </c>
      <c r="X47" s="99">
        <f>'1'!M48*1000</f>
        <v>29909388624.706982</v>
      </c>
      <c r="Y47" s="99">
        <f>'11'!F47*1000</f>
        <v>269647822955.22333</v>
      </c>
      <c r="Z47" s="99">
        <f>'21'!E47*1000</f>
        <v>79434393201.540848</v>
      </c>
      <c r="AA47" s="99">
        <f>'15'!K47*1000</f>
        <v>75153416568.183411</v>
      </c>
      <c r="AB47" s="99">
        <f>'15'!L47*1000</f>
        <v>75530514781.79422</v>
      </c>
      <c r="AC47" s="531">
        <f>'25'!L47*1000</f>
        <v>73819158458.210556</v>
      </c>
      <c r="AD47" s="146">
        <f>'1'!L52*1000</f>
        <v>0</v>
      </c>
      <c r="AE47" s="99">
        <f>'27'!G48*1000</f>
        <v>67286561924.15789</v>
      </c>
    </row>
    <row r="48" spans="1:31" ht="18" customHeight="1">
      <c r="A48" s="121"/>
      <c r="B48" s="121" t="s">
        <v>1140</v>
      </c>
      <c r="C48" s="35"/>
      <c r="D48" s="32"/>
      <c r="E48" s="604">
        <f t="shared" si="43"/>
        <v>27.392632042569982</v>
      </c>
      <c r="F48" s="298">
        <f t="shared" si="43"/>
        <v>92.091606537695952</v>
      </c>
      <c r="G48" s="298">
        <f>R48/P48*100</f>
        <v>39.97746559395862</v>
      </c>
      <c r="H48" s="298">
        <f>R48/Q48*100</f>
        <v>43.410542064541573</v>
      </c>
      <c r="I48" s="298">
        <f>AE48/(T48+U48+V48)*100</f>
        <v>77.550458965736496</v>
      </c>
      <c r="J48" s="298">
        <f>S48/X48*100</f>
        <v>344.55856474387423</v>
      </c>
      <c r="K48" s="298">
        <f>S48/W48*100</f>
        <v>50.367862412407725</v>
      </c>
      <c r="L48" s="298">
        <f>S48/AD48*100</f>
        <v>3.3046662490136054</v>
      </c>
      <c r="M48" s="298">
        <f>R48/Z48*100</f>
        <v>11.282549279700152</v>
      </c>
      <c r="N48" s="298">
        <f>(S48-AC48+AA48-AB48)/S48*100</f>
        <v>11.770615273137629</v>
      </c>
      <c r="O48" s="99">
        <f>'1'!G49*1000</f>
        <v>30593260441.537342</v>
      </c>
      <c r="P48" s="99">
        <f>'1'!H49*1000</f>
        <v>8380299262.5754452</v>
      </c>
      <c r="Q48" s="99">
        <f>'1'!J49*1000</f>
        <v>7717552223.5724144</v>
      </c>
      <c r="R48" s="99">
        <f>'17'!Z48*1000</f>
        <v>3350231254.3668666</v>
      </c>
      <c r="S48" s="99">
        <f>'21'!F48*1000</f>
        <v>29505255696.007877</v>
      </c>
      <c r="T48" s="99">
        <f>'9'!H48*1000</f>
        <v>4862503744.8166809</v>
      </c>
      <c r="U48" s="99">
        <f>'9'!I48*1000</f>
        <v>417648874.24348545</v>
      </c>
      <c r="V48" s="99">
        <f>'9'!J48*1000</f>
        <v>25106336413.653828</v>
      </c>
      <c r="W48" s="99">
        <f>'9'!F48*1000</f>
        <v>58579527267.648125</v>
      </c>
      <c r="X48" s="99">
        <f>'1'!M49*1000</f>
        <v>8563204840.9362431</v>
      </c>
      <c r="Y48" s="99">
        <f>'11'!F48*1000</f>
        <v>63407293134.534477</v>
      </c>
      <c r="Z48" s="99">
        <f>'21'!E48*1000</f>
        <v>29693920862.323975</v>
      </c>
      <c r="AA48" s="99">
        <f>'15'!K48*1000</f>
        <v>4632475287.3072023</v>
      </c>
      <c r="AB48" s="99">
        <f>'15'!L48*1000</f>
        <v>4120089929.1815853</v>
      </c>
      <c r="AC48" s="531">
        <f>'25'!L48*1000</f>
        <v>26544690920.80088</v>
      </c>
      <c r="AD48" s="146">
        <f>'1'!L53*1000</f>
        <v>892836173844.02319</v>
      </c>
      <c r="AE48" s="99">
        <f>'27'!G49*1000</f>
        <v>23564861708.442886</v>
      </c>
    </row>
    <row r="49" spans="1:31" ht="18" customHeight="1">
      <c r="A49" s="121"/>
      <c r="B49" s="661" t="s">
        <v>28</v>
      </c>
      <c r="C49" s="35"/>
      <c r="D49" s="32"/>
      <c r="E49" s="604">
        <f t="shared" si="43"/>
        <v>24.831185661296896</v>
      </c>
      <c r="F49" s="298">
        <f t="shared" si="43"/>
        <v>88.610074528872858</v>
      </c>
      <c r="G49" s="298">
        <f>R49/P49*100</f>
        <v>28.33472527690552</v>
      </c>
      <c r="H49" s="298">
        <f>R49/Q49*100</f>
        <v>31.97686654430348</v>
      </c>
      <c r="I49" s="298">
        <f>AE49/(T49+U49+V49)*100</f>
        <v>130.55243324243671</v>
      </c>
      <c r="J49" s="298">
        <f>S49/X49*100</f>
        <v>403.49398486416419</v>
      </c>
      <c r="K49" s="298">
        <f>S49/W49*100</f>
        <v>88.161169452659877</v>
      </c>
      <c r="L49" s="298">
        <f>S49/AD49*100</f>
        <v>4.1217433249403861</v>
      </c>
      <c r="M49" s="298">
        <f>R49/Z49*100</f>
        <v>6.8249167275167038</v>
      </c>
      <c r="N49" s="298">
        <f>(S49-AC49+AA49-AB49)/S49*100</f>
        <v>7.1993791511378173</v>
      </c>
      <c r="O49" s="99">
        <f>'1'!G50*1000</f>
        <v>13590471309.375984</v>
      </c>
      <c r="P49" s="99">
        <f>'1'!H50*1000</f>
        <v>3374675163.076438</v>
      </c>
      <c r="Q49" s="99">
        <f>'1'!J50*1000</f>
        <v>2990302177.1093931</v>
      </c>
      <c r="R49" s="99">
        <f>'17'!Z49*1000</f>
        <v>956204936.44567204</v>
      </c>
      <c r="S49" s="99">
        <f>'21'!F49*1000</f>
        <v>13936793939.253952</v>
      </c>
      <c r="T49" s="99">
        <f>'9'!H49*1000</f>
        <v>797872964.89778662</v>
      </c>
      <c r="U49" s="99">
        <f>'9'!I49*1000</f>
        <v>27341478.827252671</v>
      </c>
      <c r="V49" s="99">
        <f>'9'!J49*1000</f>
        <v>6944942285.3762465</v>
      </c>
      <c r="W49" s="99">
        <f>'9'!F49*1000</f>
        <v>15808313371.724981</v>
      </c>
      <c r="X49" s="99">
        <f>'1'!M50*1000</f>
        <v>3454027683.6953988</v>
      </c>
      <c r="Y49" s="99">
        <f>'11'!F49*1000</f>
        <v>18081475547.435246</v>
      </c>
      <c r="Z49" s="99">
        <f>'21'!E49*1000</f>
        <v>14010499682.588717</v>
      </c>
      <c r="AA49" s="99">
        <f>'15'!K49*1000</f>
        <v>1211331992.8406494</v>
      </c>
      <c r="AB49" s="99">
        <f>'15'!L49*1000</f>
        <v>2401007151.805192</v>
      </c>
      <c r="AC49" s="531">
        <f>'25'!L49*1000</f>
        <v>11743756143.089722</v>
      </c>
      <c r="AD49" s="146">
        <f>'1'!L54*1000</f>
        <v>338128622782.58246</v>
      </c>
      <c r="AE49" s="99">
        <f>'27'!G50*1000</f>
        <v>10144128676.592659</v>
      </c>
    </row>
    <row r="50" spans="1:31" ht="18" customHeight="1">
      <c r="A50" s="1049" t="s">
        <v>29</v>
      </c>
      <c r="B50" s="1049"/>
      <c r="C50" s="35"/>
      <c r="D50" s="32"/>
      <c r="E50" s="604">
        <f t="shared" si="43"/>
        <v>24.412747020112917</v>
      </c>
      <c r="F50" s="298">
        <f t="shared" si="43"/>
        <v>80.94665708109217</v>
      </c>
      <c r="G50" s="298">
        <f>R50/P50*100</f>
        <v>21.044423070452638</v>
      </c>
      <c r="H50" s="298">
        <f>R50/Q50*100</f>
        <v>25.997890251811619</v>
      </c>
      <c r="I50" s="298">
        <f>AE50/(T50+U50+V50)*100</f>
        <v>144.37200417622856</v>
      </c>
      <c r="J50" s="298">
        <f>S50/X50*100</f>
        <v>250.65455110860691</v>
      </c>
      <c r="K50" s="298">
        <f>S50/W50*100</f>
        <v>71.995569815549715</v>
      </c>
      <c r="L50" s="298">
        <f>S50/AD50*100</f>
        <v>1.8559063018970119</v>
      </c>
      <c r="M50" s="298">
        <f>R50/Z50*100</f>
        <v>5.332651853355423</v>
      </c>
      <c r="N50" s="298">
        <f>(S50-AC50+AA50-AB50)/S50*100</f>
        <v>5.4249668719081301</v>
      </c>
      <c r="O50" s="99">
        <f>'1'!G51*1000</f>
        <v>5622831268.8349953</v>
      </c>
      <c r="P50" s="99">
        <f>'1'!H51*1000</f>
        <v>1372687573.0284927</v>
      </c>
      <c r="Q50" s="99">
        <f>'1'!J51*1000</f>
        <v>1111144702.5341406</v>
      </c>
      <c r="R50" s="99">
        <f>'17'!Z50*1000</f>
        <v>288874180.30364454</v>
      </c>
      <c r="S50" s="99">
        <f>'21'!F50*1000</f>
        <v>5403964643.8833952</v>
      </c>
      <c r="T50" s="99">
        <f>'9'!H50*1000</f>
        <v>262803276.61140111</v>
      </c>
      <c r="U50" s="99">
        <f>'9'!I50*1000</f>
        <v>0</v>
      </c>
      <c r="V50" s="99">
        <f>'9'!J50*1000</f>
        <v>2899001899.1469908</v>
      </c>
      <c r="W50" s="99">
        <f>'9'!F50*1000</f>
        <v>7505968294.616148</v>
      </c>
      <c r="X50" s="99">
        <f>'1'!M51*1000</f>
        <v>2155941162.8404441</v>
      </c>
      <c r="Y50" s="99">
        <f>'11'!F50*1000</f>
        <v>8361175850.5334368</v>
      </c>
      <c r="Z50" s="99">
        <f>'21'!E50*1000</f>
        <v>5417083062.001853</v>
      </c>
      <c r="AA50" s="99">
        <f>'15'!K50*1000</f>
        <v>901964926.20912933</v>
      </c>
      <c r="AB50" s="99">
        <f>'15'!L50*1000</f>
        <v>683098301.25752997</v>
      </c>
      <c r="AC50" s="531">
        <f>'25'!L50*1000</f>
        <v>5329667977.1346922</v>
      </c>
      <c r="AD50" s="146">
        <f>'1'!L55*1000</f>
        <v>291176587867.59552</v>
      </c>
      <c r="AE50" s="99">
        <f>'27'!G51*1000</f>
        <v>4564761500.3901157</v>
      </c>
    </row>
    <row r="51" spans="1:31" ht="18" customHeight="1">
      <c r="A51" s="1045" t="s">
        <v>152</v>
      </c>
      <c r="B51" s="1045"/>
      <c r="C51" s="1045"/>
      <c r="D51" s="54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146"/>
      <c r="AE51" s="99"/>
    </row>
    <row r="52" spans="1:31" ht="18" customHeight="1">
      <c r="A52" s="1049" t="s">
        <v>30</v>
      </c>
      <c r="B52" s="1049" t="s">
        <v>30</v>
      </c>
      <c r="C52" s="647"/>
      <c r="D52" s="543"/>
      <c r="E52" s="604">
        <f t="shared" ref="E52:F56" si="44">P52/O52*100</f>
        <v>23.099946086225241</v>
      </c>
      <c r="F52" s="298">
        <f t="shared" si="44"/>
        <v>90.634810017820556</v>
      </c>
      <c r="G52" s="298">
        <f>R52/P52*100</f>
        <v>22.522377860790204</v>
      </c>
      <c r="H52" s="298">
        <f>R52/Q52*100</f>
        <v>24.849589088741808</v>
      </c>
      <c r="I52" s="298">
        <f>AE52/(T52+U52+V52)*100</f>
        <v>58.608063102845186</v>
      </c>
      <c r="J52" s="298">
        <f>S52/X52*100</f>
        <v>304.99024066511248</v>
      </c>
      <c r="K52" s="298">
        <f>S52/W52*100</f>
        <v>36.03228616640552</v>
      </c>
      <c r="L52" s="298">
        <f>S52/AD52*100</f>
        <v>34.220357849716237</v>
      </c>
      <c r="M52" s="298">
        <f>R52/Z52*100</f>
        <v>5.2667614547999726</v>
      </c>
      <c r="N52" s="298">
        <f>(S52-AC52+AA52-AB52)/S52*100</f>
        <v>5.2829600074392111</v>
      </c>
      <c r="O52" s="99">
        <f>'1'!G53*1000</f>
        <v>313678006875.18671</v>
      </c>
      <c r="P52" s="99">
        <f>'1'!H53*1000</f>
        <v>72459450472.514038</v>
      </c>
      <c r="Q52" s="99">
        <f>'1'!J53*1000</f>
        <v>65673485275.719879</v>
      </c>
      <c r="R52" s="99">
        <f>'17'!Z52*1000</f>
        <v>16319591231.271746</v>
      </c>
      <c r="S52" s="99">
        <f>'21'!F52*1000</f>
        <v>305531733701.13928</v>
      </c>
      <c r="T52" s="99">
        <f>'9'!H52*1000</f>
        <v>19036445740.167004</v>
      </c>
      <c r="U52" s="99">
        <f>'9'!I52*1000</f>
        <v>17976110601.881794</v>
      </c>
      <c r="V52" s="99">
        <f>'9'!J52*1000</f>
        <v>417280625386.58752</v>
      </c>
      <c r="W52" s="99">
        <f>'9'!F52*1000</f>
        <v>847938796584.04773</v>
      </c>
      <c r="X52" s="99">
        <f>'1'!M53*1000</f>
        <v>100177544381.36969</v>
      </c>
      <c r="Y52" s="99">
        <f>'11'!F52*1000</f>
        <v>894191021470.54626</v>
      </c>
      <c r="Z52" s="99">
        <f>'21'!E52*1000</f>
        <v>309860079506.70612</v>
      </c>
      <c r="AA52" s="99">
        <f>'15'!K52*1000</f>
        <v>245556370057.33267</v>
      </c>
      <c r="AB52" s="99">
        <f>'15'!L52*1000</f>
        <v>241036552693.61032</v>
      </c>
      <c r="AC52" s="99">
        <f>'25'!L52*1000</f>
        <v>293910431763.39478</v>
      </c>
      <c r="AD52" s="146">
        <f>'1'!L53*1000</f>
        <v>892836173844.02319</v>
      </c>
      <c r="AE52" s="99">
        <f>'27'!G53*1000</f>
        <v>266252434619.44235</v>
      </c>
    </row>
    <row r="53" spans="1:31" ht="18" customHeight="1">
      <c r="A53" s="661"/>
      <c r="B53" s="661" t="s">
        <v>31</v>
      </c>
      <c r="C53" s="661"/>
      <c r="D53" s="543"/>
      <c r="E53" s="604">
        <f t="shared" si="44"/>
        <v>23.069655075277616</v>
      </c>
      <c r="F53" s="298">
        <f t="shared" si="44"/>
        <v>88.799258021560064</v>
      </c>
      <c r="G53" s="298">
        <f>R53/P53*100</f>
        <v>18.177015683192067</v>
      </c>
      <c r="H53" s="298">
        <f>R53/Q53*100</f>
        <v>20.469783293435597</v>
      </c>
      <c r="I53" s="298">
        <f>AE53/(T53+U53+V53)*100</f>
        <v>69.342074179441369</v>
      </c>
      <c r="J53" s="298">
        <f>S53/X53*100</f>
        <v>255.63326616060334</v>
      </c>
      <c r="K53" s="298">
        <f>S53/W53*100</f>
        <v>44.277632317016433</v>
      </c>
      <c r="L53" s="298">
        <f>S53/AD53*100</f>
        <v>40.526839483211361</v>
      </c>
      <c r="M53" s="298">
        <f>R53/Z53*100</f>
        <v>4.228957154011372</v>
      </c>
      <c r="N53" s="298">
        <f>(S53-AC53+AA53-AB53)/S53*100</f>
        <v>4.5484557837339779</v>
      </c>
      <c r="O53" s="99">
        <f>'1'!G54*1000</f>
        <v>139317423767.49487</v>
      </c>
      <c r="P53" s="99">
        <f>'1'!H54*1000</f>
        <v>32140049122.923904</v>
      </c>
      <c r="Q53" s="99">
        <f>'1'!J54*1000</f>
        <v>28540125148.921349</v>
      </c>
      <c r="R53" s="99">
        <f>'17'!Z53*1000</f>
        <v>5842101769.6595135</v>
      </c>
      <c r="S53" s="99">
        <f>'21'!F53*1000</f>
        <v>137032844201.89044</v>
      </c>
      <c r="T53" s="99">
        <f>'9'!H53*1000</f>
        <v>10036316421.698614</v>
      </c>
      <c r="U53" s="99">
        <f>'9'!I53*1000</f>
        <v>1287045921.5823264</v>
      </c>
      <c r="V53" s="99">
        <f>'9'!J53*1000</f>
        <v>157447854086.5184</v>
      </c>
      <c r="W53" s="99">
        <f>'9'!F53*1000</f>
        <v>309485482920.06805</v>
      </c>
      <c r="X53" s="99">
        <f>'1'!M54*1000</f>
        <v>53605247180.857368</v>
      </c>
      <c r="Y53" s="99">
        <f>'11'!F53*1000</f>
        <v>332636398302.09344</v>
      </c>
      <c r="Z53" s="99">
        <f>'21'!E53*1000</f>
        <v>138145210672.51758</v>
      </c>
      <c r="AA53" s="99">
        <f>'15'!K53*1000</f>
        <v>41914717575.12088</v>
      </c>
      <c r="AB53" s="99">
        <f>'15'!L53*1000</f>
        <v>41228040418.232979</v>
      </c>
      <c r="AC53" s="99">
        <f>'25'!L53*1000</f>
        <v>131486643031.06229</v>
      </c>
      <c r="AD53" s="146">
        <f>'1'!L54*1000</f>
        <v>338128622782.58246</v>
      </c>
      <c r="AE53" s="99">
        <f>'27'!G54*1000</f>
        <v>117029462090.297</v>
      </c>
    </row>
    <row r="54" spans="1:31" ht="18" customHeight="1">
      <c r="A54" s="661"/>
      <c r="B54" s="1257" t="s">
        <v>32</v>
      </c>
      <c r="C54" s="1257"/>
      <c r="D54" s="543"/>
      <c r="E54" s="604">
        <f t="shared" si="44"/>
        <v>23.117367159210474</v>
      </c>
      <c r="F54" s="298">
        <f t="shared" si="44"/>
        <v>90.081871156192264</v>
      </c>
      <c r="G54" s="298">
        <f>R54/P54*100</f>
        <v>19.510462327045932</v>
      </c>
      <c r="H54" s="298">
        <f>R54/Q54*100</f>
        <v>21.658589099705633</v>
      </c>
      <c r="I54" s="298">
        <f>AE54/(T54+U54+V54)*100</f>
        <v>45.301323237501059</v>
      </c>
      <c r="J54" s="298">
        <f>S54/X54*100</f>
        <v>303.22571919090484</v>
      </c>
      <c r="K54" s="298">
        <f>S54/W54*100</f>
        <v>29.355626671733926</v>
      </c>
      <c r="L54" s="298">
        <f>S54/AD54*100</f>
        <v>28.428539524763845</v>
      </c>
      <c r="M54" s="298">
        <f>R54/Z54*100</f>
        <v>4.4754570303313832</v>
      </c>
      <c r="N54" s="298">
        <f>(S54-AC54+AA54-AB54)/S54*100</f>
        <v>4.6266547505858471</v>
      </c>
      <c r="O54" s="99">
        <f>'1'!G55*1000</f>
        <v>83611127415.816025</v>
      </c>
      <c r="P54" s="99">
        <f>'1'!H55*1000</f>
        <v>19328691310.669479</v>
      </c>
      <c r="Q54" s="99">
        <f>'1'!J55*1000</f>
        <v>17411646802.655411</v>
      </c>
      <c r="R54" s="99">
        <f>'17'!Z54*1000</f>
        <v>3771117036.4791694</v>
      </c>
      <c r="S54" s="99">
        <f>'21'!F54*1000</f>
        <v>82777251368.798126</v>
      </c>
      <c r="T54" s="99">
        <f>'9'!H54*1000</f>
        <v>4966561671.5012522</v>
      </c>
      <c r="U54" s="99">
        <f>'9'!I54*1000</f>
        <v>13240343160.299471</v>
      </c>
      <c r="V54" s="99">
        <f>'9'!J54*1000</f>
        <v>139333424585.63184</v>
      </c>
      <c r="W54" s="99">
        <f>'9'!F54*1000</f>
        <v>281980869611.28662</v>
      </c>
      <c r="X54" s="99">
        <f>'1'!M55*1000</f>
        <v>27298888626.489899</v>
      </c>
      <c r="Y54" s="99">
        <f>'11'!F54*1000</f>
        <v>295548968772.64343</v>
      </c>
      <c r="Z54" s="99">
        <f>'21'!E54*1000</f>
        <v>84262166096.58609</v>
      </c>
      <c r="AA54" s="99">
        <f>'15'!K54*1000</f>
        <v>131792175004.36324</v>
      </c>
      <c r="AB54" s="99">
        <f>'15'!L54*1000</f>
        <v>132647450025.34291</v>
      </c>
      <c r="AC54" s="99">
        <f>'25'!L54*1000</f>
        <v>78092158714.959564</v>
      </c>
      <c r="AD54" s="635">
        <f>'1'!L55*1000</f>
        <v>291176587867.59552</v>
      </c>
      <c r="AE54" s="99">
        <f>'27'!G55*1000</f>
        <v>71367853858.815094</v>
      </c>
    </row>
    <row r="55" spans="1:31" ht="18" customHeight="1">
      <c r="A55" s="661"/>
      <c r="B55" s="1257" t="s">
        <v>33</v>
      </c>
      <c r="C55" s="1257"/>
      <c r="D55" s="543"/>
      <c r="E55" s="604">
        <f t="shared" si="44"/>
        <v>23.130397729536849</v>
      </c>
      <c r="F55" s="298">
        <f t="shared" si="44"/>
        <v>93.954484091179111</v>
      </c>
      <c r="G55" s="298">
        <f>R55/P55*100</f>
        <v>31.949240462558276</v>
      </c>
      <c r="H55" s="298">
        <f>R55/Q55*100</f>
        <v>34.005019315047058</v>
      </c>
      <c r="I55" s="298">
        <f>AE55/(T55+U55+V55)*100</f>
        <v>60.833039157645644</v>
      </c>
      <c r="J55" s="298">
        <f>S55/X55*100</f>
        <v>444.76636190855305</v>
      </c>
      <c r="K55" s="298">
        <f>S55/W55*100</f>
        <v>33.423332649662434</v>
      </c>
      <c r="L55" s="298">
        <f>S55/AD55*100</f>
        <v>32.528108686566924</v>
      </c>
      <c r="M55" s="298">
        <f>R55/Z55*100</f>
        <v>7.668570799069796</v>
      </c>
      <c r="N55" s="298">
        <f>(S55-AC55+AA55-AB55)/S55*100</f>
        <v>7.0908856543804122</v>
      </c>
      <c r="O55" s="99">
        <f>'1'!G56*1000</f>
        <v>90749455691.875183</v>
      </c>
      <c r="P55" s="99">
        <f>'1'!H56*1000</f>
        <v>20990710038.920547</v>
      </c>
      <c r="Q55" s="99">
        <f>'1'!J56*1000</f>
        <v>19721713324.143143</v>
      </c>
      <c r="R55" s="99">
        <f>'17'!Z55*1000</f>
        <v>6706372425.1330853</v>
      </c>
      <c r="S55" s="99">
        <f>'21'!F55*1000</f>
        <v>85721638130.450638</v>
      </c>
      <c r="T55" s="99">
        <f>'9'!H55*1000</f>
        <v>4033567646.9671531</v>
      </c>
      <c r="U55" s="99">
        <f>'9'!I55*1000</f>
        <v>3448721520</v>
      </c>
      <c r="V55" s="99">
        <f>'9'!J55*1000</f>
        <v>120499346714.43733</v>
      </c>
      <c r="W55" s="99">
        <f>'9'!F55*1000</f>
        <v>256472444052.69205</v>
      </c>
      <c r="X55" s="99">
        <f>'1'!M56*1000</f>
        <v>19273408574.022415</v>
      </c>
      <c r="Y55" s="99">
        <f>'11'!F55*1000</f>
        <v>266005654395.80911</v>
      </c>
      <c r="Z55" s="99">
        <f>'21'!E55*1000</f>
        <v>87452702737.602341</v>
      </c>
      <c r="AA55" s="99">
        <f>'15'!K55*1000</f>
        <v>71849477477.848694</v>
      </c>
      <c r="AB55" s="99">
        <f>'15'!L55*1000</f>
        <v>67161062250.034485</v>
      </c>
      <c r="AC55" s="99">
        <f>'25'!L55*1000</f>
        <v>84331630017.372833</v>
      </c>
      <c r="AD55" s="635">
        <f>'1'!L56*1000</f>
        <v>263530963193.84515</v>
      </c>
      <c r="AE55" s="99">
        <f>'27'!G56*1000</f>
        <v>77855118670.330246</v>
      </c>
    </row>
    <row r="56" spans="1:31" ht="18" customHeight="1" thickBot="1">
      <c r="A56" s="1050" t="s">
        <v>34</v>
      </c>
      <c r="B56" s="1050"/>
      <c r="C56" s="662"/>
      <c r="D56" s="606"/>
      <c r="E56" s="605">
        <f t="shared" si="44"/>
        <v>27.530186547798124</v>
      </c>
      <c r="F56" s="299">
        <f t="shared" si="44"/>
        <v>92.91761321598959</v>
      </c>
      <c r="G56" s="299">
        <f>R56/P56*100</f>
        <v>32.107767410686755</v>
      </c>
      <c r="H56" s="299">
        <f>R56/Q56*100</f>
        <v>34.555092731505439</v>
      </c>
      <c r="I56" s="299">
        <f>AE56/(T56+U56+V56)*100</f>
        <v>43.972558051420265</v>
      </c>
      <c r="J56" s="299">
        <f>S56/X56*100</f>
        <v>215.59398685986483</v>
      </c>
      <c r="K56" s="299">
        <f>S56/W56*100</f>
        <v>29.225705395128998</v>
      </c>
      <c r="L56" s="299">
        <f>S56/AD56*100</f>
        <v>27.180405495608547</v>
      </c>
      <c r="M56" s="299">
        <f>R56/Z56*100</f>
        <v>8.6423231711092914</v>
      </c>
      <c r="N56" s="299">
        <f>(S56-AC56+AA56-AB56)/S56*100</f>
        <v>6.9043580682423622</v>
      </c>
      <c r="O56" s="99">
        <f>'1'!G57*1000</f>
        <v>282029105430.50995</v>
      </c>
      <c r="P56" s="99">
        <f>'1'!H57*1000</f>
        <v>77643138844.105637</v>
      </c>
      <c r="Q56" s="99">
        <f>'1'!J57*1000</f>
        <v>72144151439.919846</v>
      </c>
      <c r="R56" s="99">
        <f>'17'!Z56*1000</f>
        <v>24929478430.42202</v>
      </c>
      <c r="S56" s="99">
        <f>'21'!F56*1000</f>
        <v>279028233420.30219</v>
      </c>
      <c r="T56" s="99">
        <f>'9'!H56*1000</f>
        <v>31988667228.949448</v>
      </c>
      <c r="U56" s="99">
        <f>'9'!I56*1000</f>
        <v>17491876751.908901</v>
      </c>
      <c r="V56" s="99">
        <f>'9'!J56*1000</f>
        <v>462036611943.56641</v>
      </c>
      <c r="W56" s="99">
        <f>'9'!F56*1000</f>
        <v>954735667275.99805</v>
      </c>
      <c r="X56" s="100">
        <f>'1'!M57*1000</f>
        <v>129423012897.69707</v>
      </c>
      <c r="Y56" s="100">
        <f>'11'!F56*1000</f>
        <v>993163928026.80835</v>
      </c>
      <c r="Z56" s="100">
        <f>'21'!E56*1000</f>
        <v>288458067776.95612</v>
      </c>
      <c r="AA56" s="100">
        <f>'15'!K56*1000</f>
        <v>150311394869.20361</v>
      </c>
      <c r="AB56" s="100">
        <f>'15'!L56*1000</f>
        <v>152987474603.27817</v>
      </c>
      <c r="AC56" s="100">
        <f>'25'!L56*1000</f>
        <v>257087045339.39886</v>
      </c>
      <c r="AD56" s="230">
        <f>'1'!L57*1000</f>
        <v>1026578626523.3752</v>
      </c>
      <c r="AE56" s="99">
        <f>'27'!G57*1000</f>
        <v>224927178331.84158</v>
      </c>
    </row>
    <row r="57" spans="1:31" s="104" customFormat="1">
      <c r="B57" s="14"/>
      <c r="C57" s="14"/>
      <c r="D57" s="15"/>
      <c r="H57" s="108"/>
    </row>
    <row r="58" spans="1:31" ht="26.1" customHeight="1">
      <c r="AA58" s="104"/>
      <c r="AB58" s="104"/>
      <c r="AD58" s="104"/>
    </row>
    <row r="59" spans="1:31" ht="26.1" customHeight="1">
      <c r="AA59" s="104"/>
      <c r="AB59" s="104"/>
      <c r="AD59" s="104"/>
    </row>
    <row r="60" spans="1:31" ht="26.1" customHeight="1">
      <c r="AA60" s="104"/>
      <c r="AB60" s="104"/>
      <c r="AD60" s="104"/>
    </row>
    <row r="61" spans="1:31" ht="26.1" customHeight="1">
      <c r="AA61" s="104"/>
      <c r="AB61" s="104"/>
      <c r="AD61" s="104"/>
    </row>
    <row r="62" spans="1:31" ht="26.1" customHeight="1">
      <c r="AA62" s="104"/>
      <c r="AB62" s="104"/>
      <c r="AD62" s="104"/>
    </row>
    <row r="63" spans="1:31" ht="26.1" customHeight="1">
      <c r="AA63" s="104"/>
      <c r="AB63" s="104"/>
      <c r="AD63" s="104"/>
    </row>
    <row r="64" spans="1:31" ht="26.1" customHeight="1">
      <c r="AA64" s="104"/>
      <c r="AB64" s="104"/>
      <c r="AD64" s="104"/>
    </row>
    <row r="65" spans="19:30" ht="26.1" customHeight="1">
      <c r="S65" s="50"/>
      <c r="T65" s="50"/>
      <c r="AA65" s="104"/>
      <c r="AB65" s="104"/>
      <c r="AD65" s="104"/>
    </row>
    <row r="66" spans="19:30" ht="26.1" customHeight="1">
      <c r="S66" s="50"/>
      <c r="T66" s="50"/>
      <c r="AA66" s="104"/>
      <c r="AB66" s="104"/>
      <c r="AD66" s="104"/>
    </row>
    <row r="67" spans="19:30" ht="26.1" customHeight="1">
      <c r="S67" s="50"/>
      <c r="T67" s="50"/>
      <c r="AA67" s="104"/>
      <c r="AB67" s="104"/>
      <c r="AD67" s="104"/>
    </row>
    <row r="68" spans="19:30" ht="26.1" customHeight="1">
      <c r="S68" s="50"/>
      <c r="T68" s="50"/>
      <c r="AA68" s="104"/>
      <c r="AB68" s="104"/>
      <c r="AD68" s="104"/>
    </row>
    <row r="69" spans="19:30" ht="26.1" customHeight="1">
      <c r="S69" s="50"/>
      <c r="T69" s="139"/>
      <c r="AA69" s="104"/>
      <c r="AB69" s="104"/>
      <c r="AD69" s="104"/>
    </row>
    <row r="70" spans="19:30" ht="26.1" customHeight="1">
      <c r="T70" s="139"/>
      <c r="AA70" s="104"/>
      <c r="AB70" s="104"/>
      <c r="AD70" s="104"/>
    </row>
    <row r="71" spans="19:30" ht="26.1" customHeight="1">
      <c r="AA71" s="104"/>
      <c r="AB71" s="104"/>
      <c r="AD71" s="104"/>
    </row>
    <row r="72" spans="19:30" ht="26.1" customHeight="1">
      <c r="AA72" s="104"/>
      <c r="AB72" s="104"/>
      <c r="AD72" s="104"/>
    </row>
    <row r="73" spans="19:30" ht="26.1" customHeight="1">
      <c r="AA73" s="104"/>
      <c r="AB73" s="104"/>
      <c r="AD73" s="104"/>
    </row>
    <row r="74" spans="19:30" ht="26.1" customHeight="1">
      <c r="AA74" s="104"/>
      <c r="AB74" s="104"/>
      <c r="AD74" s="104"/>
    </row>
    <row r="75" spans="19:30" ht="26.1" customHeight="1">
      <c r="AA75" s="104"/>
      <c r="AB75" s="104"/>
      <c r="AD75" s="104"/>
    </row>
    <row r="76" spans="19:30" ht="26.1" customHeight="1">
      <c r="AA76" s="104"/>
      <c r="AB76" s="104"/>
      <c r="AD76" s="104"/>
    </row>
    <row r="77" spans="19:30" ht="26.1" customHeight="1">
      <c r="AD77" s="104"/>
    </row>
    <row r="78" spans="19:30">
      <c r="AD78" s="104"/>
    </row>
    <row r="79" spans="19:30">
      <c r="AD79" s="104"/>
    </row>
    <row r="80" spans="19:30">
      <c r="AD80" s="104"/>
    </row>
    <row r="81" spans="30:30">
      <c r="AD81" s="104"/>
    </row>
    <row r="82" spans="30:30">
      <c r="AD82" s="104"/>
    </row>
    <row r="83" spans="30:30">
      <c r="AD83" s="104"/>
    </row>
    <row r="84" spans="30:30">
      <c r="AD84" s="104"/>
    </row>
    <row r="85" spans="30:30">
      <c r="AD85" s="104"/>
    </row>
    <row r="86" spans="30:30">
      <c r="AD86" s="104"/>
    </row>
    <row r="87" spans="30:30">
      <c r="AD87" s="104"/>
    </row>
    <row r="88" spans="30:30">
      <c r="AD88" s="104"/>
    </row>
    <row r="89" spans="30:30">
      <c r="AD89" s="104"/>
    </row>
    <row r="90" spans="30:30">
      <c r="AD90" s="104"/>
    </row>
    <row r="91" spans="30:30">
      <c r="AD91" s="104"/>
    </row>
    <row r="92" spans="30:30">
      <c r="AD92" s="104"/>
    </row>
    <row r="93" spans="30:30">
      <c r="AD93" s="104"/>
    </row>
    <row r="94" spans="30:30">
      <c r="AD94" s="104"/>
    </row>
    <row r="95" spans="30:30">
      <c r="AD95" s="104"/>
    </row>
    <row r="96" spans="30:30">
      <c r="AD96" s="104"/>
    </row>
    <row r="97" spans="30:30">
      <c r="AD97" s="104"/>
    </row>
    <row r="98" spans="30:30">
      <c r="AD98" s="104"/>
    </row>
    <row r="99" spans="30:30">
      <c r="AD99" s="104"/>
    </row>
    <row r="100" spans="30:30">
      <c r="AD100" s="104"/>
    </row>
    <row r="101" spans="30:30">
      <c r="AD101" s="104"/>
    </row>
    <row r="102" spans="30:30">
      <c r="AD102" s="104"/>
    </row>
    <row r="103" spans="30:30">
      <c r="AD103" s="104"/>
    </row>
    <row r="104" spans="30:30">
      <c r="AD104" s="104"/>
    </row>
    <row r="105" spans="30:30">
      <c r="AD105" s="104"/>
    </row>
    <row r="106" spans="30:30">
      <c r="AD106" s="104"/>
    </row>
    <row r="107" spans="30:30">
      <c r="AD107" s="104"/>
    </row>
    <row r="108" spans="30:30">
      <c r="AD108" s="104"/>
    </row>
    <row r="109" spans="30:30">
      <c r="AD109" s="104"/>
    </row>
    <row r="110" spans="30:30">
      <c r="AD110" s="104"/>
    </row>
    <row r="111" spans="30:30">
      <c r="AD111" s="104"/>
    </row>
    <row r="112" spans="30:30">
      <c r="AD112" s="104"/>
    </row>
    <row r="113" spans="30:30">
      <c r="AD113" s="104"/>
    </row>
    <row r="114" spans="30:30">
      <c r="AD114" s="104"/>
    </row>
    <row r="115" spans="30:30">
      <c r="AD115" s="104"/>
    </row>
    <row r="116" spans="30:30">
      <c r="AD116" s="104"/>
    </row>
    <row r="117" spans="30:30">
      <c r="AD117" s="104"/>
    </row>
    <row r="118" spans="30:30">
      <c r="AD118" s="104"/>
    </row>
    <row r="119" spans="30:30">
      <c r="AD119" s="104"/>
    </row>
    <row r="120" spans="30:30">
      <c r="AD120" s="104"/>
    </row>
    <row r="121" spans="30:30">
      <c r="AD121" s="104"/>
    </row>
    <row r="122" spans="30:30">
      <c r="AD122" s="104"/>
    </row>
    <row r="123" spans="30:30">
      <c r="AD123" s="104"/>
    </row>
    <row r="124" spans="30:30">
      <c r="AD124" s="104"/>
    </row>
    <row r="125" spans="30:30">
      <c r="AD125" s="104"/>
    </row>
    <row r="126" spans="30:30">
      <c r="AD126" s="104"/>
    </row>
    <row r="127" spans="30:30">
      <c r="AD127" s="104"/>
    </row>
    <row r="128" spans="30:30">
      <c r="AD128" s="104"/>
    </row>
    <row r="129" spans="30:30">
      <c r="AD129" s="104"/>
    </row>
    <row r="130" spans="30:30">
      <c r="AD130" s="104"/>
    </row>
    <row r="131" spans="30:30">
      <c r="AD131" s="104"/>
    </row>
    <row r="132" spans="30:30">
      <c r="AD132" s="104"/>
    </row>
    <row r="133" spans="30:30">
      <c r="AD133" s="104"/>
    </row>
    <row r="134" spans="30:30">
      <c r="AD134" s="104"/>
    </row>
    <row r="135" spans="30:30">
      <c r="AD135" s="104"/>
    </row>
    <row r="136" spans="30:30">
      <c r="AD136" s="104"/>
    </row>
    <row r="137" spans="30:30">
      <c r="AD137" s="104"/>
    </row>
    <row r="138" spans="30:30">
      <c r="AD138" s="104"/>
    </row>
    <row r="139" spans="30:30">
      <c r="AD139" s="104"/>
    </row>
    <row r="140" spans="30:30">
      <c r="AD140" s="104"/>
    </row>
    <row r="141" spans="30:30">
      <c r="AD141" s="104"/>
    </row>
    <row r="142" spans="30:30">
      <c r="AD142" s="104"/>
    </row>
    <row r="143" spans="30:30">
      <c r="AD143" s="104"/>
    </row>
    <row r="144" spans="30:30">
      <c r="AD144" s="104"/>
    </row>
    <row r="145" spans="30:30">
      <c r="AD145" s="104"/>
    </row>
    <row r="146" spans="30:30">
      <c r="AD146" s="104"/>
    </row>
    <row r="147" spans="30:30">
      <c r="AD147" s="104"/>
    </row>
    <row r="148" spans="30:30">
      <c r="AD148" s="104"/>
    </row>
  </sheetData>
  <mergeCells count="42">
    <mergeCell ref="A8:C8"/>
    <mergeCell ref="A10:C10"/>
    <mergeCell ref="A13:C13"/>
    <mergeCell ref="A17:C17"/>
    <mergeCell ref="A15:C15"/>
    <mergeCell ref="A11:C11"/>
    <mergeCell ref="A9:C9"/>
    <mergeCell ref="A16:C16"/>
    <mergeCell ref="A12:C12"/>
    <mergeCell ref="A14:C14"/>
    <mergeCell ref="A52:B52"/>
    <mergeCell ref="A56:B56"/>
    <mergeCell ref="A26:C26"/>
    <mergeCell ref="A29:C29"/>
    <mergeCell ref="A36:B36"/>
    <mergeCell ref="A51:C51"/>
    <mergeCell ref="A35:C35"/>
    <mergeCell ref="B54:C54"/>
    <mergeCell ref="B55:C55"/>
    <mergeCell ref="A19:C19"/>
    <mergeCell ref="A50:B50"/>
    <mergeCell ref="A21:C21"/>
    <mergeCell ref="A18:C18"/>
    <mergeCell ref="A20:C20"/>
    <mergeCell ref="A22:C22"/>
    <mergeCell ref="A24:C24"/>
    <mergeCell ref="A23:C23"/>
    <mergeCell ref="A25:C25"/>
    <mergeCell ref="A7:C7"/>
    <mergeCell ref="G3:G4"/>
    <mergeCell ref="AD2:AD4"/>
    <mergeCell ref="E3:E4"/>
    <mergeCell ref="M3:M5"/>
    <mergeCell ref="I3:I5"/>
    <mergeCell ref="L3:L5"/>
    <mergeCell ref="N3:N5"/>
    <mergeCell ref="J3:J5"/>
    <mergeCell ref="K3:K5"/>
    <mergeCell ref="H3:H4"/>
    <mergeCell ref="A3:C5"/>
    <mergeCell ref="F3:F4"/>
    <mergeCell ref="A6:C6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31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0000"/>
  </sheetPr>
  <dimension ref="A1:AE143"/>
  <sheetViews>
    <sheetView view="pageBreakPreview" zoomScaleNormal="75" zoomScaleSheetLayoutView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9" width="14.28515625" style="531" customWidth="1"/>
    <col min="10" max="13" width="18.28515625" style="531" customWidth="1"/>
    <col min="14" max="14" width="18.28515625" style="552" customWidth="1"/>
    <col min="15" max="15" width="17.28515625" style="552" customWidth="1"/>
    <col min="16" max="16" width="18.42578125" style="531" customWidth="1"/>
    <col min="17" max="17" width="17.140625" style="531" customWidth="1"/>
    <col min="18" max="18" width="17.5703125" style="531" customWidth="1"/>
    <col min="19" max="19" width="20.140625" style="531" customWidth="1"/>
    <col min="20" max="22" width="19" style="531" customWidth="1"/>
    <col min="23" max="23" width="16.7109375" style="531" customWidth="1"/>
    <col min="24" max="24" width="30.140625" style="531" customWidth="1"/>
    <col min="25" max="25" width="19.5703125" style="531" customWidth="1"/>
    <col min="26" max="26" width="20.85546875" style="531" customWidth="1"/>
    <col min="27" max="27" width="15.7109375" style="531" customWidth="1"/>
    <col min="28" max="28" width="22.7109375" style="531" customWidth="1"/>
    <col min="29" max="29" width="18.42578125" style="531" customWidth="1"/>
    <col min="30" max="30" width="20.7109375" style="531" customWidth="1"/>
    <col min="31" max="31" width="18.42578125" style="531" customWidth="1"/>
    <col min="32" max="32" width="21.5703125" style="531" customWidth="1"/>
    <col min="33" max="16384" width="9.140625" style="531"/>
  </cols>
  <sheetData>
    <row r="1" spans="1:31" s="24" customFormat="1" ht="30" customHeight="1" thickBot="1">
      <c r="A1" s="263"/>
      <c r="B1" s="263"/>
      <c r="C1" s="263"/>
      <c r="D1" s="263"/>
      <c r="E1" s="263"/>
      <c r="F1" s="263"/>
      <c r="G1" s="263"/>
      <c r="H1" s="263"/>
      <c r="I1" s="679" t="s">
        <v>569</v>
      </c>
      <c r="J1" s="669" t="s">
        <v>370</v>
      </c>
      <c r="K1" s="263"/>
      <c r="L1" s="263"/>
      <c r="M1" s="263"/>
      <c r="N1" s="263"/>
      <c r="O1" s="552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31" ht="12.95" customHeight="1" thickBot="1">
      <c r="A2" s="531"/>
      <c r="B2" s="26"/>
      <c r="C2" s="26"/>
      <c r="D2" s="27"/>
      <c r="E2" s="608"/>
      <c r="F2" s="608"/>
      <c r="G2" s="608"/>
      <c r="H2" s="608"/>
      <c r="I2" s="608"/>
      <c r="J2" s="608"/>
      <c r="K2" s="608"/>
      <c r="L2" s="608"/>
      <c r="M2" s="28"/>
      <c r="N2" s="265" t="s">
        <v>224</v>
      </c>
      <c r="U2" s="282"/>
      <c r="AD2" s="1051" t="s">
        <v>169</v>
      </c>
    </row>
    <row r="3" spans="1:31" ht="15" customHeight="1">
      <c r="A3" s="1127" t="s">
        <v>1</v>
      </c>
      <c r="B3" s="1127"/>
      <c r="C3" s="1127"/>
      <c r="D3" s="687"/>
      <c r="E3" s="1321" t="s">
        <v>70</v>
      </c>
      <c r="F3" s="1321" t="s">
        <v>53</v>
      </c>
      <c r="G3" s="1321" t="s">
        <v>54</v>
      </c>
      <c r="H3" s="1321" t="s">
        <v>54</v>
      </c>
      <c r="I3" s="1326" t="s">
        <v>225</v>
      </c>
      <c r="J3" s="1332" t="s">
        <v>1228</v>
      </c>
      <c r="K3" s="1326" t="s">
        <v>226</v>
      </c>
      <c r="L3" s="1326" t="s">
        <v>1229</v>
      </c>
      <c r="M3" s="1326" t="s">
        <v>227</v>
      </c>
      <c r="N3" s="1329" t="s">
        <v>228</v>
      </c>
      <c r="U3" s="282" t="s">
        <v>69</v>
      </c>
      <c r="AA3" s="333" t="s">
        <v>243</v>
      </c>
      <c r="AB3" s="333" t="s">
        <v>243</v>
      </c>
      <c r="AD3" s="1052"/>
    </row>
    <row r="4" spans="1:31" ht="15" customHeight="1">
      <c r="A4" s="1128"/>
      <c r="B4" s="1128"/>
      <c r="C4" s="1128"/>
      <c r="D4" s="688"/>
      <c r="E4" s="1322"/>
      <c r="F4" s="1322"/>
      <c r="G4" s="1322"/>
      <c r="H4" s="1322"/>
      <c r="I4" s="1327"/>
      <c r="J4" s="1333"/>
      <c r="K4" s="1327"/>
      <c r="L4" s="1327"/>
      <c r="M4" s="1327"/>
      <c r="N4" s="1330"/>
      <c r="O4" s="181" t="s">
        <v>52</v>
      </c>
      <c r="P4" s="181" t="s">
        <v>120</v>
      </c>
      <c r="Q4" s="181" t="s">
        <v>121</v>
      </c>
      <c r="R4" s="181" t="s">
        <v>122</v>
      </c>
      <c r="S4" s="181" t="s">
        <v>123</v>
      </c>
      <c r="T4" s="181" t="s">
        <v>124</v>
      </c>
      <c r="U4" s="181" t="s">
        <v>125</v>
      </c>
      <c r="V4" s="181" t="s">
        <v>90</v>
      </c>
      <c r="W4" s="181" t="s">
        <v>237</v>
      </c>
      <c r="X4" s="181" t="s">
        <v>127</v>
      </c>
      <c r="Y4" s="181" t="s">
        <v>240</v>
      </c>
      <c r="Z4" s="181" t="s">
        <v>128</v>
      </c>
      <c r="AA4" s="333" t="s">
        <v>642</v>
      </c>
      <c r="AB4" s="333" t="s">
        <v>643</v>
      </c>
      <c r="AC4" s="343" t="s">
        <v>644</v>
      </c>
      <c r="AD4" s="1053"/>
      <c r="AE4" s="531" t="s">
        <v>236</v>
      </c>
    </row>
    <row r="5" spans="1:31" ht="39" customHeight="1">
      <c r="A5" s="1129"/>
      <c r="B5" s="1129"/>
      <c r="C5" s="1129"/>
      <c r="D5" s="689"/>
      <c r="E5" s="686" t="s">
        <v>602</v>
      </c>
      <c r="F5" s="685" t="s">
        <v>645</v>
      </c>
      <c r="G5" s="685" t="s">
        <v>645</v>
      </c>
      <c r="H5" s="685" t="s">
        <v>646</v>
      </c>
      <c r="I5" s="1328"/>
      <c r="J5" s="1334"/>
      <c r="K5" s="1328"/>
      <c r="L5" s="1328"/>
      <c r="M5" s="1328"/>
      <c r="N5" s="1331"/>
      <c r="O5" s="552" t="s">
        <v>78</v>
      </c>
      <c r="P5" s="531" t="s">
        <v>79</v>
      </c>
      <c r="Q5" s="531" t="s">
        <v>80</v>
      </c>
      <c r="R5" s="531" t="s">
        <v>81</v>
      </c>
      <c r="S5" s="531" t="s">
        <v>82</v>
      </c>
      <c r="T5" s="531" t="s">
        <v>83</v>
      </c>
      <c r="U5" s="531" t="s">
        <v>84</v>
      </c>
      <c r="V5" s="531" t="s">
        <v>647</v>
      </c>
      <c r="W5" s="531" t="s">
        <v>241</v>
      </c>
      <c r="X5" s="531" t="s">
        <v>86</v>
      </c>
      <c r="Y5" s="531" t="s">
        <v>87</v>
      </c>
      <c r="Z5" s="531" t="s">
        <v>88</v>
      </c>
    </row>
    <row r="6" spans="1:31" s="33" customFormat="1" ht="12.75" hidden="1" customHeight="1">
      <c r="A6" s="1250" t="s">
        <v>192</v>
      </c>
      <c r="B6" s="1250"/>
      <c r="C6" s="1250"/>
      <c r="D6" s="277"/>
      <c r="E6" s="344">
        <v>39.159999999999997</v>
      </c>
      <c r="F6" s="290">
        <v>95.89</v>
      </c>
      <c r="G6" s="290">
        <v>30.98</v>
      </c>
      <c r="H6" s="290">
        <v>32.31</v>
      </c>
      <c r="I6" s="294">
        <f t="shared" ref="I6:I17" si="0">AE6/(T6+U6+V6)*100</f>
        <v>164.3810855635858</v>
      </c>
      <c r="J6" s="290">
        <v>406.21</v>
      </c>
      <c r="K6" s="292">
        <f t="shared" ref="K6:K17" si="1">S6/W6*100</f>
        <v>66.218705974246106</v>
      </c>
      <c r="L6" s="294">
        <f t="shared" ref="L6:L17" si="2">S6/AD6*100</f>
        <v>61.170091896278599</v>
      </c>
      <c r="M6" s="290">
        <v>9.68</v>
      </c>
      <c r="N6" s="290">
        <v>13.53</v>
      </c>
      <c r="O6" s="40">
        <v>603026494</v>
      </c>
      <c r="P6" s="33">
        <v>236139489</v>
      </c>
      <c r="Q6" s="33">
        <v>226443369</v>
      </c>
      <c r="R6" s="33">
        <v>73155098.799999997</v>
      </c>
      <c r="S6" s="33">
        <v>540752397</v>
      </c>
      <c r="T6" s="33">
        <v>37601085</v>
      </c>
      <c r="U6" s="33">
        <v>19002633</v>
      </c>
      <c r="V6" s="33">
        <v>217723483</v>
      </c>
      <c r="W6" s="33">
        <v>816615772</v>
      </c>
      <c r="X6" s="33">
        <v>182557765</v>
      </c>
      <c r="Y6" s="33">
        <v>868143845</v>
      </c>
      <c r="Z6" s="33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12.75" hidden="1" customHeight="1">
      <c r="A7" s="1247" t="s">
        <v>193</v>
      </c>
      <c r="B7" s="1247"/>
      <c r="C7" s="1247"/>
      <c r="D7" s="277"/>
      <c r="E7" s="336">
        <v>31.3</v>
      </c>
      <c r="F7" s="292">
        <v>94.02</v>
      </c>
      <c r="G7" s="292">
        <v>-3.11</v>
      </c>
      <c r="H7" s="292">
        <v>-3.31</v>
      </c>
      <c r="I7" s="294">
        <f t="shared" si="0"/>
        <v>83.422109007693663</v>
      </c>
      <c r="J7" s="292">
        <v>256.05</v>
      </c>
      <c r="K7" s="292">
        <f t="shared" si="1"/>
        <v>42.074050953030479</v>
      </c>
      <c r="L7" s="294">
        <f t="shared" si="2"/>
        <v>39.981089959108076</v>
      </c>
      <c r="M7" s="292">
        <v>-0.96</v>
      </c>
      <c r="N7" s="292">
        <v>-1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12.75" hidden="1" customHeight="1">
      <c r="A8" s="1247" t="s">
        <v>1214</v>
      </c>
      <c r="B8" s="1247"/>
      <c r="C8" s="1247"/>
      <c r="D8" s="277"/>
      <c r="E8" s="336">
        <f t="shared" ref="E8:E17" si="3">P8/O8*100</f>
        <v>25.530615044573246</v>
      </c>
      <c r="F8" s="292">
        <f t="shared" ref="F8:F17" si="4">Q8/P8*100</f>
        <v>94.159782079898761</v>
      </c>
      <c r="G8" s="292">
        <f t="shared" ref="G8:G16" si="5">R8/P8*100</f>
        <v>8.0523164144689918</v>
      </c>
      <c r="H8" s="292">
        <f t="shared" ref="H8:H17" si="6">R8/Q8*100</f>
        <v>8.5517577001572107</v>
      </c>
      <c r="I8" s="294">
        <f t="shared" si="0"/>
        <v>110.83914720013858</v>
      </c>
      <c r="J8" s="292">
        <f t="shared" ref="J8:J17" si="7">S8/X8*100</f>
        <v>168.61271552710116</v>
      </c>
      <c r="K8" s="292">
        <f t="shared" si="1"/>
        <v>52.59843364257604</v>
      </c>
      <c r="L8" s="294">
        <f t="shared" si="2"/>
        <v>52.009150298776284</v>
      </c>
      <c r="M8" s="292">
        <f t="shared" ref="M8:M17" si="8">R8/Z8*100</f>
        <v>1.9768252487342577</v>
      </c>
      <c r="N8" s="292">
        <f>R8/S8*100</f>
        <v>2.0293517644088479</v>
      </c>
      <c r="O8" s="338">
        <v>487002541</v>
      </c>
      <c r="P8" s="338">
        <v>124334744</v>
      </c>
      <c r="Q8" s="338">
        <v>117073324</v>
      </c>
      <c r="R8" s="33">
        <v>10011827</v>
      </c>
      <c r="S8" s="338">
        <v>493350989</v>
      </c>
      <c r="T8" s="338">
        <v>33961983</v>
      </c>
      <c r="U8" s="338">
        <v>12274553</v>
      </c>
      <c r="V8" s="338">
        <v>331576729</v>
      </c>
      <c r="W8" s="338">
        <v>937957568</v>
      </c>
      <c r="X8" s="338">
        <v>292594178</v>
      </c>
      <c r="Y8" s="338">
        <v>1002605338</v>
      </c>
      <c r="Z8" s="338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2.75" hidden="1" customHeight="1">
      <c r="A9" s="1247" t="s">
        <v>1215</v>
      </c>
      <c r="B9" s="1247"/>
      <c r="C9" s="1247"/>
      <c r="D9" s="277"/>
      <c r="E9" s="336">
        <f t="shared" si="3"/>
        <v>28.105158709072125</v>
      </c>
      <c r="F9" s="292">
        <f t="shared" si="4"/>
        <v>92.000857751363284</v>
      </c>
      <c r="G9" s="292">
        <f t="shared" si="5"/>
        <v>-5.5500622360532725</v>
      </c>
      <c r="H9" s="292">
        <f t="shared" si="6"/>
        <v>-6.032620099100142</v>
      </c>
      <c r="I9" s="294">
        <f t="shared" si="0"/>
        <v>104.05500194865802</v>
      </c>
      <c r="J9" s="292">
        <f t="shared" si="7"/>
        <v>276.13295058213993</v>
      </c>
      <c r="K9" s="292">
        <f t="shared" si="1"/>
        <v>44.791633994790978</v>
      </c>
      <c r="L9" s="294">
        <f t="shared" si="2"/>
        <v>43.806786794920235</v>
      </c>
      <c r="M9" s="292">
        <f t="shared" si="8"/>
        <v>-1.6099947384883067</v>
      </c>
      <c r="N9" s="292">
        <f>R9/S9*100</f>
        <v>-1.6631566382643639</v>
      </c>
      <c r="O9" s="339">
        <v>414737390.60567915</v>
      </c>
      <c r="P9" s="339">
        <v>116562601.85559051</v>
      </c>
      <c r="Q9" s="339">
        <v>107238593.52444977</v>
      </c>
      <c r="R9" s="33">
        <v>-6469296.9469482601</v>
      </c>
      <c r="S9" s="339">
        <v>388977009.02661127</v>
      </c>
      <c r="T9" s="339">
        <v>52581956.153102256</v>
      </c>
      <c r="U9" s="339">
        <v>10688689.552511062</v>
      </c>
      <c r="V9" s="339">
        <v>276449626.26490414</v>
      </c>
      <c r="W9" s="339">
        <v>868414421.03194356</v>
      </c>
      <c r="X9" s="339">
        <v>140865843.140623</v>
      </c>
      <c r="Y9" s="339">
        <v>918177961.13841772</v>
      </c>
      <c r="Z9" s="339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33">
        <v>353495935.61890829</v>
      </c>
    </row>
    <row r="10" spans="1:31" s="33" customFormat="1" ht="12.75" hidden="1" customHeight="1">
      <c r="A10" s="1247" t="s">
        <v>1216</v>
      </c>
      <c r="B10" s="1247"/>
      <c r="C10" s="1247"/>
      <c r="D10" s="277"/>
      <c r="E10" s="336">
        <f t="shared" si="3"/>
        <v>28.400671778339742</v>
      </c>
      <c r="F10" s="292">
        <f t="shared" si="4"/>
        <v>93.312710913259394</v>
      </c>
      <c r="G10" s="292">
        <f t="shared" si="5"/>
        <v>5.7843453557033495</v>
      </c>
      <c r="H10" s="292">
        <f t="shared" si="6"/>
        <v>6.1988825521105033</v>
      </c>
      <c r="I10" s="292">
        <f t="shared" si="0"/>
        <v>90.35374365033455</v>
      </c>
      <c r="J10" s="292">
        <f t="shared" si="7"/>
        <v>263.61825002862162</v>
      </c>
      <c r="K10" s="292">
        <f t="shared" si="1"/>
        <v>40.480586478781184</v>
      </c>
      <c r="L10" s="294">
        <f t="shared" si="2"/>
        <v>38.888402322130915</v>
      </c>
      <c r="M10" s="292">
        <f t="shared" si="8"/>
        <v>1.7798555093398536</v>
      </c>
      <c r="N10" s="292">
        <f>R10/S10*100</f>
        <v>1.8580059663940476</v>
      </c>
      <c r="O10" s="339">
        <v>481177186.6602276</v>
      </c>
      <c r="P10" s="339">
        <v>136657553.45562041</v>
      </c>
      <c r="Q10" s="339">
        <v>127518867.797176</v>
      </c>
      <c r="R10" s="33">
        <v>7904744.8465280021</v>
      </c>
      <c r="S10" s="339">
        <v>425442382.2905829</v>
      </c>
      <c r="T10" s="339">
        <v>141809653.47389013</v>
      </c>
      <c r="U10" s="339">
        <v>20316280.878726214</v>
      </c>
      <c r="V10" s="339">
        <v>296025460.82286692</v>
      </c>
      <c r="W10" s="339">
        <v>1050978800.6989181</v>
      </c>
      <c r="X10" s="339">
        <v>161385785.02982691</v>
      </c>
      <c r="Y10" s="339">
        <v>1106867327.1392467</v>
      </c>
      <c r="Z10" s="339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33">
        <v>413956937.12728733</v>
      </c>
    </row>
    <row r="11" spans="1:31" s="271" customFormat="1" ht="13.7" hidden="1" customHeight="1">
      <c r="A11" s="1228" t="s">
        <v>1217</v>
      </c>
      <c r="B11" s="1228"/>
      <c r="C11" s="1228"/>
      <c r="D11" s="217"/>
      <c r="E11" s="341">
        <f t="shared" si="3"/>
        <v>26.534918118638629</v>
      </c>
      <c r="F11" s="294">
        <f t="shared" si="4"/>
        <v>94.117044625812341</v>
      </c>
      <c r="G11" s="294">
        <f t="shared" si="5"/>
        <v>9.4375250053828754</v>
      </c>
      <c r="H11" s="294">
        <f t="shared" si="6"/>
        <v>10.027434502330898</v>
      </c>
      <c r="I11" s="294">
        <f t="shared" si="0"/>
        <v>101.88296923672277</v>
      </c>
      <c r="J11" s="294">
        <f t="shared" si="7"/>
        <v>318.6597712547233</v>
      </c>
      <c r="K11" s="292">
        <f t="shared" si="1"/>
        <v>42.766845357685355</v>
      </c>
      <c r="L11" s="294">
        <f t="shared" si="2"/>
        <v>41.353074377945966</v>
      </c>
      <c r="M11" s="294">
        <f t="shared" si="8"/>
        <v>2.8263567452065863</v>
      </c>
      <c r="N11" s="294">
        <f>(S11-AC11+AA11-AB11)/S11*100</f>
        <v>3.5545203872662716</v>
      </c>
      <c r="O11" s="339">
        <v>529227099.51266408</v>
      </c>
      <c r="P11" s="339">
        <v>140429977.5173316</v>
      </c>
      <c r="Q11" s="339">
        <v>132168544.60800523</v>
      </c>
      <c r="R11" s="33">
        <v>13253114.24325172</v>
      </c>
      <c r="S11" s="339">
        <v>456747797.40586615</v>
      </c>
      <c r="T11" s="339">
        <v>83545723.626557037</v>
      </c>
      <c r="U11" s="339">
        <v>16213505.051686004</v>
      </c>
      <c r="V11" s="339">
        <v>331835129.9245007</v>
      </c>
      <c r="W11" s="339">
        <v>1067995063.900094</v>
      </c>
      <c r="X11" s="339">
        <v>143334000.27478242</v>
      </c>
      <c r="Y11" s="339">
        <v>1118583919.8709385</v>
      </c>
      <c r="Z11" s="339">
        <v>468911586.1162464</v>
      </c>
      <c r="AA11" s="33">
        <v>381497471.03714108</v>
      </c>
      <c r="AB11" s="33">
        <v>340666948.07070595</v>
      </c>
      <c r="AC11" s="33">
        <v>481343126.79512012</v>
      </c>
      <c r="AD11" s="33">
        <v>1104507474.4175601</v>
      </c>
      <c r="AE11" s="33">
        <v>439721147.60266435</v>
      </c>
    </row>
    <row r="12" spans="1:31" s="33" customFormat="1" ht="13.7" hidden="1" customHeight="1">
      <c r="A12" s="1247" t="s">
        <v>1218</v>
      </c>
      <c r="B12" s="1247"/>
      <c r="C12" s="1247"/>
      <c r="D12" s="277"/>
      <c r="E12" s="341">
        <f t="shared" si="3"/>
        <v>25.535948620218541</v>
      </c>
      <c r="F12" s="294">
        <f t="shared" si="4"/>
        <v>95.279749174752197</v>
      </c>
      <c r="G12" s="294">
        <f t="shared" si="5"/>
        <v>10.243903154733383</v>
      </c>
      <c r="H12" s="294">
        <f t="shared" si="6"/>
        <v>10.751396013800459</v>
      </c>
      <c r="I12" s="294">
        <f t="shared" si="0"/>
        <v>104.2652472129089</v>
      </c>
      <c r="J12" s="294">
        <f t="shared" si="7"/>
        <v>325.71772510540245</v>
      </c>
      <c r="K12" s="292">
        <f t="shared" si="1"/>
        <v>45.563275036395808</v>
      </c>
      <c r="L12" s="294">
        <f t="shared" si="2"/>
        <v>43.806165420246131</v>
      </c>
      <c r="M12" s="294">
        <f t="shared" si="8"/>
        <v>2.8856581347316483</v>
      </c>
      <c r="N12" s="292">
        <f>(S12-AC12+AA12-AB12)/S12*100</f>
        <v>3.5181531917315088</v>
      </c>
      <c r="O12" s="339">
        <v>552581020.29235148</v>
      </c>
      <c r="P12" s="339">
        <v>141106805.42693427</v>
      </c>
      <c r="Q12" s="339">
        <v>134446210.27928859</v>
      </c>
      <c r="R12" s="33">
        <v>14454844.492673216</v>
      </c>
      <c r="S12" s="339">
        <v>486513225.79257286</v>
      </c>
      <c r="T12" s="339">
        <v>59000259.028558321</v>
      </c>
      <c r="U12" s="339">
        <v>22343556.438847698</v>
      </c>
      <c r="V12" s="339">
        <v>368720316.52669519</v>
      </c>
      <c r="W12" s="339">
        <v>1067774924.8796263</v>
      </c>
      <c r="X12" s="339">
        <v>149366518.39722168</v>
      </c>
      <c r="Y12" s="339">
        <v>1118819839.4686251</v>
      </c>
      <c r="Z12" s="339">
        <v>500920199.75254083</v>
      </c>
      <c r="AA12" s="33">
        <v>415806488.11875683</v>
      </c>
      <c r="AB12" s="33">
        <v>372508410.50904661</v>
      </c>
      <c r="AC12" s="33">
        <v>512695022.82086575</v>
      </c>
      <c r="AD12" s="33">
        <v>1110604457.444062</v>
      </c>
      <c r="AE12" s="33">
        <v>469260479.84028232</v>
      </c>
    </row>
    <row r="13" spans="1:31" s="33" customFormat="1" ht="13.7" hidden="1" customHeight="1">
      <c r="A13" s="1228" t="s">
        <v>1219</v>
      </c>
      <c r="B13" s="1228"/>
      <c r="C13" s="1228"/>
      <c r="D13" s="277"/>
      <c r="E13" s="341">
        <f t="shared" si="3"/>
        <v>28.724027477117509</v>
      </c>
      <c r="F13" s="294">
        <f t="shared" si="4"/>
        <v>94.820353211120675</v>
      </c>
      <c r="G13" s="294">
        <f t="shared" si="5"/>
        <v>27.768426481962955</v>
      </c>
      <c r="H13" s="294">
        <f t="shared" si="6"/>
        <v>29.285301669500875</v>
      </c>
      <c r="I13" s="294">
        <f t="shared" si="0"/>
        <v>45.715916085282274</v>
      </c>
      <c r="J13" s="294">
        <f t="shared" si="7"/>
        <v>329.50454879048209</v>
      </c>
      <c r="K13" s="292">
        <f t="shared" si="1"/>
        <v>30.801739860290482</v>
      </c>
      <c r="L13" s="294">
        <f t="shared" si="2"/>
        <v>29.984456145394923</v>
      </c>
      <c r="M13" s="294">
        <f t="shared" si="8"/>
        <v>8.6009394694161099</v>
      </c>
      <c r="N13" s="292">
        <v>0</v>
      </c>
      <c r="O13" s="339">
        <f>'2'!G14*1000</f>
        <v>601944046609.06848</v>
      </c>
      <c r="P13" s="339">
        <f>'2'!H14*1000</f>
        <v>172902573344.86185</v>
      </c>
      <c r="Q13" s="339">
        <f>'2'!J14*1000</f>
        <v>163946830756.715</v>
      </c>
      <c r="R13" s="33">
        <f>'18'!Z13*1000</f>
        <v>48012323964.690033</v>
      </c>
      <c r="S13" s="339">
        <f>'22'!F13*1000</f>
        <v>543964047447.67297</v>
      </c>
      <c r="T13" s="339">
        <f>'10'!H13*1000</f>
        <v>100844952897.43456</v>
      </c>
      <c r="U13" s="339">
        <f>'10'!I13*1000</f>
        <v>25986855635.21735</v>
      </c>
      <c r="V13" s="339">
        <f>'10'!J13*1000</f>
        <v>914634281113.62012</v>
      </c>
      <c r="W13" s="50">
        <f>'10'!F13*1000</f>
        <v>1766017276669.9775</v>
      </c>
      <c r="X13" s="339">
        <f>'2'!M14*1000</f>
        <v>165085444023.28009</v>
      </c>
      <c r="Y13" s="339">
        <f>'12'!F13*1000</f>
        <v>1821408609760.209</v>
      </c>
      <c r="Z13" s="339">
        <f>'22'!E13*1000</f>
        <v>558221856291.58289</v>
      </c>
      <c r="AA13" s="33">
        <v>0</v>
      </c>
      <c r="AB13" s="33">
        <v>0</v>
      </c>
      <c r="AC13" s="33">
        <f>'26'!L13*1000</f>
        <v>521734671308.78442</v>
      </c>
      <c r="AD13" s="98">
        <f>'2'!L14*1000</f>
        <v>1814153456077.3289</v>
      </c>
      <c r="AE13" s="33">
        <f>'28'!G14*1000</f>
        <v>476115763599.36035</v>
      </c>
    </row>
    <row r="14" spans="1:31" s="33" customFormat="1" ht="13.7" hidden="1" customHeight="1">
      <c r="A14" s="1247" t="s">
        <v>1220</v>
      </c>
      <c r="B14" s="1247"/>
      <c r="C14" s="1247"/>
      <c r="D14" s="277"/>
      <c r="E14" s="336">
        <f t="shared" si="3"/>
        <v>22.890405191484319</v>
      </c>
      <c r="F14" s="292">
        <f t="shared" si="4"/>
        <v>93.136388997518836</v>
      </c>
      <c r="G14" s="292">
        <f t="shared" si="5"/>
        <v>15.114015685492443</v>
      </c>
      <c r="H14" s="292">
        <f t="shared" si="6"/>
        <v>16.227830870590314</v>
      </c>
      <c r="I14" s="292">
        <f t="shared" si="0"/>
        <v>42.864038452005516</v>
      </c>
      <c r="J14" s="292">
        <f t="shared" si="7"/>
        <v>345.28319467549341</v>
      </c>
      <c r="K14" s="292">
        <f t="shared" si="1"/>
        <v>30.582383483136855</v>
      </c>
      <c r="L14" s="292">
        <f t="shared" si="2"/>
        <v>29.775913443042274</v>
      </c>
      <c r="M14" s="292">
        <f t="shared" si="8"/>
        <v>3.5135374310558061</v>
      </c>
      <c r="N14" s="292">
        <f>(S14-AC14+AA14-AB14)/S14*100</f>
        <v>3.0834285718796837</v>
      </c>
      <c r="O14" s="339">
        <f>'2'!G15*1000</f>
        <v>577199200169.32678</v>
      </c>
      <c r="P14" s="339">
        <f>'2'!H15*1000</f>
        <v>132123235680.76555</v>
      </c>
      <c r="Q14" s="339">
        <f>'2'!J15*1000</f>
        <v>123054810739.74641</v>
      </c>
      <c r="R14" s="33">
        <f>'18'!Z14*1000</f>
        <v>19969126564.971054</v>
      </c>
      <c r="S14" s="339">
        <f>'22'!F14*1000</f>
        <v>553320612477.7157</v>
      </c>
      <c r="T14" s="339">
        <f>'10'!H14*1000</f>
        <v>111412676066.37109</v>
      </c>
      <c r="U14" s="339">
        <f>'10'!I14*1000</f>
        <v>26885846774.99826</v>
      </c>
      <c r="V14" s="339">
        <f>'10'!J14*1000</f>
        <v>1010956523624.6958</v>
      </c>
      <c r="W14" s="50">
        <f>'10'!F14*1000</f>
        <v>1809278903270.6265</v>
      </c>
      <c r="X14" s="339">
        <f>'2'!M15*1000</f>
        <v>160251243330.20074</v>
      </c>
      <c r="Y14" s="339">
        <f>'12'!F14*1000</f>
        <v>1867341228766.0056</v>
      </c>
      <c r="Z14" s="339">
        <f>'22'!E14*1000</f>
        <v>568348194855.30286</v>
      </c>
      <c r="AA14" s="50">
        <f>'16'!K14*1000</f>
        <v>383445661143.01843</v>
      </c>
      <c r="AB14" s="50">
        <f>'16'!L14*1000</f>
        <v>377850606000.65424</v>
      </c>
      <c r="AC14" s="33">
        <f>'26'!L14*1000</f>
        <v>541854421760.84235</v>
      </c>
      <c r="AD14" s="98">
        <f>'2'!L15*1000</f>
        <v>1858282579764.1816</v>
      </c>
      <c r="AE14" s="33">
        <f>'28'!G15*1000</f>
        <v>492617125028.828</v>
      </c>
    </row>
    <row r="15" spans="1:31" s="33" customFormat="1" ht="13.7" hidden="1" customHeight="1">
      <c r="A15" s="1247" t="s">
        <v>1221</v>
      </c>
      <c r="B15" s="1247"/>
      <c r="C15" s="1247"/>
      <c r="D15" s="277"/>
      <c r="E15" s="336">
        <f t="shared" si="3"/>
        <v>20.392687783311395</v>
      </c>
      <c r="F15" s="292">
        <f t="shared" si="4"/>
        <v>93.595389725011685</v>
      </c>
      <c r="G15" s="292">
        <f t="shared" si="5"/>
        <v>10.967815817331015</v>
      </c>
      <c r="H15" s="292">
        <f t="shared" si="6"/>
        <v>11.718329128769112</v>
      </c>
      <c r="I15" s="292">
        <f t="shared" si="0"/>
        <v>56.30083710041707</v>
      </c>
      <c r="J15" s="292">
        <f t="shared" si="7"/>
        <v>331.30990667449885</v>
      </c>
      <c r="K15" s="292">
        <f t="shared" si="1"/>
        <v>34.959954193133626</v>
      </c>
      <c r="L15" s="292">
        <f t="shared" si="2"/>
        <v>33.541969878352447</v>
      </c>
      <c r="M15" s="292">
        <f t="shared" si="8"/>
        <v>2.3832419421630378</v>
      </c>
      <c r="N15" s="292">
        <f>(S15-AC15+AA15-AB15)/S15*100</f>
        <v>3.0859310551345813</v>
      </c>
      <c r="O15" s="339">
        <f>'2'!G16*1000</f>
        <v>591176187097.69373</v>
      </c>
      <c r="P15" s="339">
        <f>'2'!H16*1000</f>
        <v>120556714084.11751</v>
      </c>
      <c r="Q15" s="339">
        <f>'2'!J16*1000</f>
        <v>112835526386.69783</v>
      </c>
      <c r="R15" s="33">
        <f>'18'!Z15*1000</f>
        <v>13222438356.172369</v>
      </c>
      <c r="S15" s="339">
        <f>'22'!F15*1000</f>
        <v>542356053417.50385</v>
      </c>
      <c r="T15" s="339">
        <f>'10'!H15*1000</f>
        <v>79016195464.908554</v>
      </c>
      <c r="U15" s="339">
        <f>'10'!I15*1000</f>
        <v>24791256296.694714</v>
      </c>
      <c r="V15" s="339">
        <f>'10'!J15*1000</f>
        <v>779494678680</v>
      </c>
      <c r="W15" s="50">
        <f>'10'!F15*1000</f>
        <v>1551363741557.8374</v>
      </c>
      <c r="X15" s="339">
        <f>'2'!M16*1000</f>
        <v>163700524038.46497</v>
      </c>
      <c r="Y15" s="339">
        <f>'12'!F15*1000</f>
        <v>1608064677799.6875</v>
      </c>
      <c r="Z15" s="339">
        <f>'22'!E15*1000</f>
        <v>554808898007.71313</v>
      </c>
      <c r="AA15" s="50">
        <f>'16'!K15*1000</f>
        <v>426671623986.29968</v>
      </c>
      <c r="AB15" s="50">
        <f>'16'!L15*1000</f>
        <v>408187718463.5506</v>
      </c>
      <c r="AC15" s="33">
        <f>'26'!L15*1000</f>
        <v>544103225058.43988</v>
      </c>
      <c r="AD15" s="98">
        <f>'2'!L16*1000</f>
        <v>1616947529869.2383</v>
      </c>
      <c r="AE15" s="33">
        <f>'28'!G16*1000</f>
        <v>497306493564.44049</v>
      </c>
    </row>
    <row r="16" spans="1:31" s="33" customFormat="1" ht="17.25" hidden="1" customHeight="1">
      <c r="A16" s="1247" t="s">
        <v>1210</v>
      </c>
      <c r="B16" s="1247"/>
      <c r="C16" s="1247"/>
      <c r="D16" s="277"/>
      <c r="E16" s="336">
        <f t="shared" si="3"/>
        <v>21.885292151692504</v>
      </c>
      <c r="F16" s="292">
        <f t="shared" si="4"/>
        <v>93.540013256492557</v>
      </c>
      <c r="G16" s="292">
        <f t="shared" si="5"/>
        <v>19.514837640885911</v>
      </c>
      <c r="H16" s="292">
        <f t="shared" si="6"/>
        <v>20.86255599234844</v>
      </c>
      <c r="I16" s="292">
        <f t="shared" si="0"/>
        <v>45.553625132318892</v>
      </c>
      <c r="J16" s="292">
        <f t="shared" si="7"/>
        <v>311.41158827662059</v>
      </c>
      <c r="K16" s="292">
        <f t="shared" si="1"/>
        <v>31.937873874426092</v>
      </c>
      <c r="L16" s="292">
        <f t="shared" si="2"/>
        <v>30.436173352685795</v>
      </c>
      <c r="M16" s="292">
        <f t="shared" si="8"/>
        <v>4.2657645440327476</v>
      </c>
      <c r="N16" s="292">
        <f>(S16-AC16+AA16-AB16)/S16*100</f>
        <v>3.6584450006283511</v>
      </c>
      <c r="O16" s="339">
        <f>'2'!G17*1000</f>
        <v>521853082567.8877</v>
      </c>
      <c r="P16" s="339">
        <f>'2'!H17*1000</f>
        <v>114209071722.59532</v>
      </c>
      <c r="Q16" s="339">
        <f>'2'!J17*1000</f>
        <v>106831180829.43275</v>
      </c>
      <c r="R16" s="33">
        <f>'18'!Z16*1000</f>
        <v>22287714917.827419</v>
      </c>
      <c r="S16" s="339">
        <f>'22'!F16*1000</f>
        <v>510638215563.37988</v>
      </c>
      <c r="T16" s="339">
        <f>'10'!H16*1000</f>
        <v>63098015976.060013</v>
      </c>
      <c r="U16" s="339">
        <f>'10'!I16*1000</f>
        <v>26089338459.277584</v>
      </c>
      <c r="V16" s="339">
        <f>'10'!J16*1000</f>
        <v>881921579783.37988</v>
      </c>
      <c r="W16" s="50">
        <f>'10'!F16*1000</f>
        <v>1598848494333.4563</v>
      </c>
      <c r="X16" s="339">
        <f>'2'!M17*1000</f>
        <v>163975341569.43137</v>
      </c>
      <c r="Y16" s="339">
        <f>'12'!F16*1000</f>
        <v>1650321330540.115</v>
      </c>
      <c r="Z16" s="339">
        <f>'22'!E16*1000</f>
        <v>522478788685.25568</v>
      </c>
      <c r="AA16" s="50">
        <f>'16'!K16*1000</f>
        <v>502300405089.22681</v>
      </c>
      <c r="AB16" s="50">
        <f>'16'!L16*1000</f>
        <v>505889501158.25287</v>
      </c>
      <c r="AC16" s="33">
        <f>'26'!L16*1000</f>
        <v>488367701225.77753</v>
      </c>
      <c r="AD16" s="98">
        <f>'2'!L17*1000</f>
        <v>1677734614158.7781</v>
      </c>
      <c r="AE16" s="33">
        <f>'28'!G17*1000</f>
        <v>442375323520.45184</v>
      </c>
    </row>
    <row r="17" spans="1:31" s="33" customFormat="1" ht="13.5" hidden="1" customHeight="1">
      <c r="A17" s="1247" t="s">
        <v>1157</v>
      </c>
      <c r="B17" s="1247"/>
      <c r="C17" s="1247"/>
      <c r="D17" s="277"/>
      <c r="E17" s="342">
        <f t="shared" si="3"/>
        <v>22.45536049142121</v>
      </c>
      <c r="F17" s="295">
        <f t="shared" si="4"/>
        <v>94.200570883351944</v>
      </c>
      <c r="G17" s="295">
        <f t="shared" ref="G17:G23" si="9">R17/P17*100</f>
        <v>26.184387740856401</v>
      </c>
      <c r="H17" s="295">
        <f t="shared" si="6"/>
        <v>27.796421502880687</v>
      </c>
      <c r="I17" s="295">
        <f t="shared" si="0"/>
        <v>44.507994593795601</v>
      </c>
      <c r="J17" s="295">
        <f t="shared" si="7"/>
        <v>290.98129186086277</v>
      </c>
      <c r="K17" s="295">
        <f t="shared" si="1"/>
        <v>30.759172781446807</v>
      </c>
      <c r="L17" s="295">
        <f t="shared" si="2"/>
        <v>29.161014807454656</v>
      </c>
      <c r="M17" s="295">
        <f t="shared" si="8"/>
        <v>6.1053056340764007</v>
      </c>
      <c r="N17" s="295">
        <f>(S17-AC17+AA17-AB17)/S17*100</f>
        <v>5.2185141786081228</v>
      </c>
      <c r="O17" s="339">
        <f>'2'!G18*1000</f>
        <v>590578353624.27771</v>
      </c>
      <c r="P17" s="339">
        <f>'2'!H18*1000</f>
        <v>132616498290.6319</v>
      </c>
      <c r="Q17" s="339">
        <f>'2'!J18*1000</f>
        <v>124925498475.28592</v>
      </c>
      <c r="R17" s="33">
        <f>'18'!Z17*1000</f>
        <v>34724818120.765259</v>
      </c>
      <c r="S17" s="339">
        <f>'22'!F17*1000</f>
        <v>555783105898.94226</v>
      </c>
      <c r="T17" s="339">
        <f>'10'!H17*1000</f>
        <v>56035079219.65139</v>
      </c>
      <c r="U17" s="339">
        <f>'10'!I17*1000</f>
        <v>20293166304.08532</v>
      </c>
      <c r="V17" s="339">
        <f>'10'!J17*1000</f>
        <v>1037285061501.944</v>
      </c>
      <c r="W17" s="50">
        <f>'10'!F17*1000</f>
        <v>1806885737298.427</v>
      </c>
      <c r="X17" s="339">
        <f>'2'!M18*1000</f>
        <v>191003037461.4938</v>
      </c>
      <c r="Y17" s="339">
        <f>'12'!F17*1000</f>
        <v>1862461779701.4385</v>
      </c>
      <c r="Z17" s="339">
        <f>'22'!E17*1000</f>
        <v>568764615598.45178</v>
      </c>
      <c r="AA17" s="50">
        <f>'16'!K17*1000</f>
        <v>596990781119.32605</v>
      </c>
      <c r="AB17" s="50">
        <f>'16'!L17*1000</f>
        <v>578160728513.15881</v>
      </c>
      <c r="AC17" s="33">
        <f>'26'!L17*1000</f>
        <v>545609538321.46454</v>
      </c>
      <c r="AD17" s="98">
        <f>'2'!L18*1000</f>
        <v>1905911401124.707</v>
      </c>
      <c r="AE17" s="33">
        <f>'28'!G18*1000</f>
        <v>495646950486.77838</v>
      </c>
    </row>
    <row r="18" spans="1:31" s="33" customFormat="1" ht="13.5" hidden="1" customHeight="1">
      <c r="A18" s="1247" t="s">
        <v>1158</v>
      </c>
      <c r="B18" s="1247"/>
      <c r="C18" s="1247"/>
      <c r="D18" s="277"/>
      <c r="E18" s="342">
        <f t="shared" ref="E18:F20" si="10">P18/O18*100</f>
        <v>28.034352093851872</v>
      </c>
      <c r="F18" s="295">
        <f t="shared" si="10"/>
        <v>95.11630503257787</v>
      </c>
      <c r="G18" s="295">
        <f t="shared" si="9"/>
        <v>41.177365851686595</v>
      </c>
      <c r="H18" s="295">
        <f t="shared" ref="H18:H24" si="11">R18/Q18*100</f>
        <v>43.291595313319952</v>
      </c>
      <c r="I18" s="295">
        <f t="shared" ref="I18:I24" si="12">AE18/(T18+U18+V18)*100</f>
        <v>52.674808461711088</v>
      </c>
      <c r="J18" s="295">
        <f t="shared" ref="J18:J24" si="13">S18/X18*100</f>
        <v>403.66239029001935</v>
      </c>
      <c r="K18" s="295">
        <f t="shared" ref="K18:K24" si="14">S18/W18*100</f>
        <v>32.897176773192136</v>
      </c>
      <c r="L18" s="295">
        <f t="shared" ref="L18:L24" si="15">S18/AD18*100</f>
        <v>31.698522124221203</v>
      </c>
      <c r="M18" s="295">
        <f t="shared" ref="M18:M24" si="16">R18/Z18*100</f>
        <v>11.396717344082928</v>
      </c>
      <c r="N18" s="295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98">
        <f>'1'!L19*1000</f>
        <v>1892556986282.2148</v>
      </c>
      <c r="AE18" s="50">
        <f>'27'!G19*1000</f>
        <v>487575695209.42249</v>
      </c>
    </row>
    <row r="19" spans="1:31" s="33" customFormat="1" ht="14.25" hidden="1" customHeight="1">
      <c r="A19" s="1247" t="s">
        <v>1159</v>
      </c>
      <c r="B19" s="1247"/>
      <c r="C19" s="1247"/>
      <c r="D19" s="277"/>
      <c r="E19" s="342">
        <f t="shared" si="10"/>
        <v>22.857929858704029</v>
      </c>
      <c r="F19" s="295">
        <f t="shared" si="10"/>
        <v>93.178223976940984</v>
      </c>
      <c r="G19" s="295">
        <f t="shared" si="9"/>
        <v>24.981900532401934</v>
      </c>
      <c r="H19" s="295">
        <f t="shared" si="11"/>
        <v>26.810878621795002</v>
      </c>
      <c r="I19" s="295">
        <f t="shared" si="12"/>
        <v>41.486532559166157</v>
      </c>
      <c r="J19" s="295">
        <f t="shared" si="13"/>
        <v>288.93946728464147</v>
      </c>
      <c r="K19" s="295">
        <f t="shared" si="14"/>
        <v>30.117835897117512</v>
      </c>
      <c r="L19" s="295">
        <f t="shared" si="15"/>
        <v>28.724143982605742</v>
      </c>
      <c r="M19" s="295">
        <f t="shared" si="16"/>
        <v>5.8246527118157765</v>
      </c>
      <c r="N19" s="295">
        <f t="shared" ref="N19:N25" si="17">(S19-AC19+AA19-AB19)/S19*100</f>
        <v>5.2485809585973406</v>
      </c>
      <c r="O19" s="339">
        <f>'2'!G20*1000</f>
        <v>574744237526.82422</v>
      </c>
      <c r="P19" s="339">
        <f>'2'!H20*1000</f>
        <v>131374634680.82477</v>
      </c>
      <c r="Q19" s="339">
        <f>'2'!J20*1000</f>
        <v>122412551351.78688</v>
      </c>
      <c r="R19" s="33">
        <f>'18'!Z19*1000</f>
        <v>32819880560.770058</v>
      </c>
      <c r="S19" s="339">
        <f>'22'!F19*1000</f>
        <v>550945764665.23364</v>
      </c>
      <c r="T19" s="339">
        <f>'10'!H19*1000</f>
        <v>49794242920.41114</v>
      </c>
      <c r="U19" s="339">
        <f>'10'!I19*1000</f>
        <v>29229771450.74604</v>
      </c>
      <c r="V19" s="339">
        <f>'10'!J19*1000</f>
        <v>1052866166435.6915</v>
      </c>
      <c r="W19" s="50">
        <f>'10'!F19*1000</f>
        <v>1829300639485.731</v>
      </c>
      <c r="X19" s="339">
        <f>'2'!M20*1000</f>
        <v>190678611628.53299</v>
      </c>
      <c r="Y19" s="339">
        <f>'12'!F19*1000</f>
        <v>1887818094882.0403</v>
      </c>
      <c r="Z19" s="339">
        <f>'22'!E19*1000</f>
        <v>563465019883.37073</v>
      </c>
      <c r="AA19" s="50">
        <f>'16'!K19*1000</f>
        <v>471136516857.51721</v>
      </c>
      <c r="AB19" s="50">
        <f>'16'!L19*1000</f>
        <v>472749175826.49487</v>
      </c>
      <c r="AC19" s="33">
        <f>'26'!L19*1000</f>
        <v>520416271199.83801</v>
      </c>
      <c r="AD19" s="98">
        <f>'2'!L20*1000</f>
        <v>1918058080334.3196</v>
      </c>
      <c r="AE19" s="33">
        <f>'28'!G20*1000</f>
        <v>469581988394.43793</v>
      </c>
    </row>
    <row r="20" spans="1:31" s="33" customFormat="1" ht="13.7" hidden="1" customHeight="1">
      <c r="A20" s="1247" t="s">
        <v>1160</v>
      </c>
      <c r="B20" s="1247"/>
      <c r="C20" s="1247"/>
      <c r="D20" s="277"/>
      <c r="E20" s="342">
        <f t="shared" si="10"/>
        <v>22.927482727410702</v>
      </c>
      <c r="F20" s="295">
        <f t="shared" si="10"/>
        <v>90.84118079774386</v>
      </c>
      <c r="G20" s="295">
        <f t="shared" si="9"/>
        <v>27.85628249882674</v>
      </c>
      <c r="H20" s="295">
        <f t="shared" si="11"/>
        <v>30.664817711747077</v>
      </c>
      <c r="I20" s="295">
        <f t="shared" si="12"/>
        <v>39.653878299343013</v>
      </c>
      <c r="J20" s="295">
        <f t="shared" si="13"/>
        <v>279.85752494249851</v>
      </c>
      <c r="K20" s="295">
        <f t="shared" si="14"/>
        <v>27.847942908648299</v>
      </c>
      <c r="L20" s="295">
        <f t="shared" si="15"/>
        <v>26.603897123587544</v>
      </c>
      <c r="M20" s="295">
        <f t="shared" si="16"/>
        <v>6.6311429199177176</v>
      </c>
      <c r="N20" s="295">
        <f t="shared" si="17"/>
        <v>5.8919030097347491</v>
      </c>
      <c r="O20" s="339">
        <f>'2'!G21*1000</f>
        <v>567799791590.06055</v>
      </c>
      <c r="P20" s="339">
        <f>'2'!H21*1000</f>
        <v>130182199143.08508</v>
      </c>
      <c r="Q20" s="339">
        <f>'2'!J21*1000</f>
        <v>118259046890.04887</v>
      </c>
      <c r="R20" s="33">
        <f>'18'!Z20*1000</f>
        <v>36263921156.482986</v>
      </c>
      <c r="S20" s="339">
        <f>'22'!F20*1000</f>
        <v>532889980968.86169</v>
      </c>
      <c r="T20" s="339">
        <f>'10'!H20*1000</f>
        <v>33742597498.634769</v>
      </c>
      <c r="U20" s="339">
        <f>'10'!I20*1000</f>
        <v>27969698550.922256</v>
      </c>
      <c r="V20" s="339">
        <f>'10'!J20*1000</f>
        <v>1129104080630.0825</v>
      </c>
      <c r="W20" s="50">
        <f>'10'!F20*1000</f>
        <v>1913570358560.9207</v>
      </c>
      <c r="X20" s="339">
        <f>'2'!M21*1000</f>
        <v>190414740885.86792</v>
      </c>
      <c r="Y20" s="339">
        <f>'12'!F20*1000</f>
        <v>1972100453878.4561</v>
      </c>
      <c r="Z20" s="339">
        <f>'22'!E20*1000</f>
        <v>546872863312.27148</v>
      </c>
      <c r="AA20" s="50">
        <f>'16'!K20*1000</f>
        <v>472565988368.96783</v>
      </c>
      <c r="AB20" s="50">
        <f>'16'!L20*1000</f>
        <v>453305260327.58716</v>
      </c>
      <c r="AC20" s="33">
        <f>'26'!L20*1000</f>
        <v>520753348182.96307</v>
      </c>
      <c r="AD20" s="98">
        <f>'2'!L21*1000</f>
        <v>2003052329113.0562</v>
      </c>
      <c r="AE20" s="33">
        <f>'28'!G21*1000</f>
        <v>472204876777.19043</v>
      </c>
    </row>
    <row r="21" spans="1:31" s="33" customFormat="1" ht="13.7" customHeight="1">
      <c r="A21" s="1247" t="s">
        <v>1161</v>
      </c>
      <c r="B21" s="1247"/>
      <c r="C21" s="1247"/>
      <c r="D21" s="32"/>
      <c r="E21" s="342">
        <f t="shared" ref="E21:F24" si="18">P21/O21*100</f>
        <v>23.159944665856973</v>
      </c>
      <c r="F21" s="295">
        <f t="shared" si="18"/>
        <v>92.489230589957174</v>
      </c>
      <c r="G21" s="295">
        <f t="shared" si="9"/>
        <v>28.365353730099692</v>
      </c>
      <c r="H21" s="295">
        <f t="shared" si="11"/>
        <v>30.66881792525119</v>
      </c>
      <c r="I21" s="295">
        <f t="shared" si="12"/>
        <v>66.396341102053839</v>
      </c>
      <c r="J21" s="295">
        <f t="shared" si="13"/>
        <v>277.49859993477105</v>
      </c>
      <c r="K21" s="295">
        <f t="shared" si="14"/>
        <v>37.397179270549671</v>
      </c>
      <c r="L21" s="295">
        <f t="shared" si="15"/>
        <v>33.888012730174829</v>
      </c>
      <c r="M21" s="295">
        <f t="shared" si="16"/>
        <v>6.8245304540195519</v>
      </c>
      <c r="N21" s="295">
        <f t="shared" si="17"/>
        <v>6.4134407112224663</v>
      </c>
      <c r="O21" s="339">
        <f>'2'!G22*1000</f>
        <v>610787773834.75635</v>
      </c>
      <c r="P21" s="339">
        <f>'2'!H22*1000</f>
        <v>141458110445.94922</v>
      </c>
      <c r="Q21" s="339">
        <f>'2'!J22*1000</f>
        <v>130833517958.55026</v>
      </c>
      <c r="R21" s="33">
        <f>'18'!Z21*1000</f>
        <v>40125093407.9086</v>
      </c>
      <c r="S21" s="339">
        <f>'22'!F21*1000</f>
        <v>575586969459.5636</v>
      </c>
      <c r="T21" s="339">
        <f>'10'!H21*1000</f>
        <v>50438539856.719757</v>
      </c>
      <c r="U21" s="339">
        <f>'10'!I21*1000</f>
        <v>31515796894.087177</v>
      </c>
      <c r="V21" s="339">
        <f>'10'!J21*1000</f>
        <v>677894624523.73511</v>
      </c>
      <c r="W21" s="50">
        <f>'10'!F21*1000</f>
        <v>1539118673350.958</v>
      </c>
      <c r="X21" s="339">
        <f>'2'!M22*1000</f>
        <v>207419774224.03622</v>
      </c>
      <c r="Y21" s="339">
        <f>'12'!F21*1000</f>
        <v>1603488735871.8562</v>
      </c>
      <c r="Z21" s="339">
        <f>'22'!E21*1000</f>
        <v>587953906547.16016</v>
      </c>
      <c r="AA21" s="50">
        <f>'16'!K21*1000</f>
        <v>467124506297.57819</v>
      </c>
      <c r="AB21" s="50">
        <f>'16'!L21*1000</f>
        <v>449083899650.39594</v>
      </c>
      <c r="AC21" s="33">
        <f>'26'!L21*1000</f>
        <v>556712647078.93457</v>
      </c>
      <c r="AD21" s="98">
        <f>'2'!L22*1000</f>
        <v>1698497265220.4094</v>
      </c>
      <c r="AE21" s="33">
        <f>'28'!G22*1000</f>
        <v>504511908188.25787</v>
      </c>
    </row>
    <row r="22" spans="1:31" s="33" customFormat="1" ht="13.7" customHeight="1">
      <c r="A22" s="1247" t="s">
        <v>1162</v>
      </c>
      <c r="B22" s="1247"/>
      <c r="C22" s="1247"/>
      <c r="D22" s="32"/>
      <c r="E22" s="342">
        <f t="shared" si="18"/>
        <v>22.374664676483007</v>
      </c>
      <c r="F22" s="295">
        <f t="shared" si="18"/>
        <v>92.109908017361548</v>
      </c>
      <c r="G22" s="295">
        <f t="shared" si="9"/>
        <v>22.363825723092347</v>
      </c>
      <c r="H22" s="295">
        <f t="shared" si="11"/>
        <v>24.279500657928189</v>
      </c>
      <c r="I22" s="295">
        <f t="shared" si="12"/>
        <v>65.375362616173049</v>
      </c>
      <c r="J22" s="295">
        <f t="shared" si="13"/>
        <v>255.50760381699007</v>
      </c>
      <c r="K22" s="295">
        <f t="shared" si="14"/>
        <v>36.870527413614525</v>
      </c>
      <c r="L22" s="295">
        <f t="shared" si="15"/>
        <v>34.264216394459254</v>
      </c>
      <c r="M22" s="295">
        <f t="shared" si="16"/>
        <v>5.1783652374910245</v>
      </c>
      <c r="N22" s="295">
        <f t="shared" si="17"/>
        <v>4.7384241885820337</v>
      </c>
      <c r="O22" s="339">
        <f>'2'!G23*1000</f>
        <v>591629898365.22437</v>
      </c>
      <c r="P22" s="339">
        <f>'2'!H23*1000</f>
        <v>132375205885.03618</v>
      </c>
      <c r="Q22" s="339">
        <f>'2'!J23*1000</f>
        <v>121930680378.4998</v>
      </c>
      <c r="R22" s="33">
        <f>'18'!Z22*1000</f>
        <v>29604160344.714176</v>
      </c>
      <c r="S22" s="339">
        <f>'22'!F22*1000</f>
        <v>557368066554.68884</v>
      </c>
      <c r="T22" s="339">
        <f>'10'!H22*1000</f>
        <v>56174469685.894562</v>
      </c>
      <c r="U22" s="339">
        <f>'10'!I22*1000</f>
        <v>36285352065.757256</v>
      </c>
      <c r="V22" s="339">
        <f>'10'!J22*1000</f>
        <v>657092394437.98743</v>
      </c>
      <c r="W22" s="50">
        <f>'10'!F22*1000</f>
        <v>1511689974765.2632</v>
      </c>
      <c r="X22" s="339">
        <f>'2'!M23*1000</f>
        <v>218141479246.8992</v>
      </c>
      <c r="Y22" s="339">
        <f>'12'!F22*1000</f>
        <v>1576730796630.01</v>
      </c>
      <c r="Z22" s="339">
        <f>'22'!E22*1000</f>
        <v>571689307088.30652</v>
      </c>
      <c r="AA22" s="50">
        <f>'16'!K22*1000</f>
        <v>513062537330.96857</v>
      </c>
      <c r="AB22" s="50">
        <f>'16'!L22*1000</f>
        <v>501070753582.51135</v>
      </c>
      <c r="AC22" s="33">
        <f>'26'!L22*1000</f>
        <v>542949387018.08667</v>
      </c>
      <c r="AD22" s="98">
        <f>'2'!L23*1000</f>
        <v>1626676822659.8606</v>
      </c>
      <c r="AE22" s="33">
        <f>'28'!G23*1000</f>
        <v>490022479331.53802</v>
      </c>
    </row>
    <row r="23" spans="1:31" s="33" customFormat="1" ht="13.7" customHeight="1">
      <c r="A23" s="1247" t="s">
        <v>1163</v>
      </c>
      <c r="B23" s="1247"/>
      <c r="C23" s="1247"/>
      <c r="D23" s="32"/>
      <c r="E23" s="342">
        <f t="shared" ref="E23" si="19">P23/O23*100</f>
        <v>25.040828712005254</v>
      </c>
      <c r="F23" s="295">
        <f t="shared" ref="F23" si="20">Q23/P23*100</f>
        <v>91.885873551725027</v>
      </c>
      <c r="G23" s="295">
        <f t="shared" si="9"/>
        <v>25.811105320862161</v>
      </c>
      <c r="H23" s="295">
        <f t="shared" ref="H23" si="21">R23/Q23*100</f>
        <v>28.090395534339013</v>
      </c>
      <c r="I23" s="295" t="s">
        <v>1037</v>
      </c>
      <c r="J23" s="295" t="s">
        <v>1037</v>
      </c>
      <c r="K23" s="295" t="s">
        <v>1037</v>
      </c>
      <c r="L23" s="295" t="s">
        <v>1037</v>
      </c>
      <c r="M23" s="295">
        <f t="shared" ref="M23" si="22">R23/Z23*100</f>
        <v>6.1374311183579637</v>
      </c>
      <c r="N23" s="295">
        <f t="shared" si="17"/>
        <v>6.049753995700061</v>
      </c>
      <c r="O23" s="339">
        <f>'2'!G24*1000</f>
        <v>547611812779.9516</v>
      </c>
      <c r="P23" s="339">
        <f>'2'!H24*1000</f>
        <v>137126536044.93457</v>
      </c>
      <c r="Q23" s="339">
        <f>'2'!J24*1000</f>
        <v>125999915516.10922</v>
      </c>
      <c r="R23" s="33">
        <f>'18'!Z23*1000</f>
        <v>35393874641.408073</v>
      </c>
      <c r="S23" s="339">
        <f>'22'!F23*1000</f>
        <v>567246381605.43555</v>
      </c>
      <c r="T23" s="339" t="e">
        <f>'10'!H23*1000</f>
        <v>#VALUE!</v>
      </c>
      <c r="U23" s="339" t="e">
        <f>'10'!I23*1000</f>
        <v>#VALUE!</v>
      </c>
      <c r="V23" s="339" t="e">
        <f>'10'!J23*1000</f>
        <v>#VALUE!</v>
      </c>
      <c r="W23" s="50" t="e">
        <f>'10'!F23*1000</f>
        <v>#VALUE!</v>
      </c>
      <c r="X23" s="339" t="e">
        <f>'2'!M24*1000</f>
        <v>#VALUE!</v>
      </c>
      <c r="Y23" s="339" t="e">
        <f>'12'!F23*1000</f>
        <v>#VALUE!</v>
      </c>
      <c r="Z23" s="339">
        <f>'22'!E23*1000</f>
        <v>576688747439.29529</v>
      </c>
      <c r="AA23" s="50">
        <f>'16'!K23*1000</f>
        <v>269631490043.9101</v>
      </c>
      <c r="AB23" s="50">
        <f>'16'!L23*1000</f>
        <v>293813184715.93726</v>
      </c>
      <c r="AC23" s="33">
        <f>'26'!L23*1000</f>
        <v>508747676296.76953</v>
      </c>
      <c r="AD23" s="98" t="e">
        <f>'2'!L24*1000</f>
        <v>#VALUE!</v>
      </c>
      <c r="AE23" s="33" t="e">
        <f>'28'!G24*1000</f>
        <v>#VALUE!</v>
      </c>
    </row>
    <row r="24" spans="1:31" s="33" customFormat="1" ht="13.7" customHeight="1">
      <c r="A24" s="1247" t="s">
        <v>1155</v>
      </c>
      <c r="B24" s="1247"/>
      <c r="C24" s="1247"/>
      <c r="D24" s="32"/>
      <c r="E24" s="342">
        <f t="shared" si="18"/>
        <v>23.481111612910865</v>
      </c>
      <c r="F24" s="295">
        <f t="shared" si="18"/>
        <v>91.614459207963279</v>
      </c>
      <c r="G24" s="295">
        <f t="shared" ref="G24" si="23">R24/P24*100</f>
        <v>20.69423275130783</v>
      </c>
      <c r="H24" s="295">
        <f t="shared" si="11"/>
        <v>22.588391537991036</v>
      </c>
      <c r="I24" s="295">
        <f t="shared" si="12"/>
        <v>59.35843626651981</v>
      </c>
      <c r="J24" s="295">
        <f t="shared" si="13"/>
        <v>211.40769078684718</v>
      </c>
      <c r="K24" s="295">
        <f t="shared" si="14"/>
        <v>34.161045043106313</v>
      </c>
      <c r="L24" s="295">
        <f t="shared" si="15"/>
        <v>31.32378115099641</v>
      </c>
      <c r="M24" s="295">
        <f t="shared" si="16"/>
        <v>5.0328441800184631</v>
      </c>
      <c r="N24" s="295">
        <f t="shared" si="17"/>
        <v>4.4378509772292389</v>
      </c>
      <c r="O24" s="339">
        <f>'2'!G25*1000</f>
        <v>567102429236.99072</v>
      </c>
      <c r="P24" s="339">
        <f>'2'!H25*1000</f>
        <v>133161954368.66666</v>
      </c>
      <c r="Q24" s="339">
        <f>'2'!J25*1000</f>
        <v>121995604365.6088</v>
      </c>
      <c r="R24" s="33">
        <f>'18'!Z24*1000</f>
        <v>27556844773.242203</v>
      </c>
      <c r="S24" s="339">
        <f>'22'!F24*1000</f>
        <v>535452746875.62524</v>
      </c>
      <c r="T24" s="339">
        <f>'10'!H24*1000</f>
        <v>55041749027.572792</v>
      </c>
      <c r="U24" s="339">
        <f>'10'!I24*1000</f>
        <v>44948460470.020454</v>
      </c>
      <c r="V24" s="339">
        <f>'10'!J24*1000</f>
        <v>665442274493.92139</v>
      </c>
      <c r="W24" s="50">
        <f>'10'!F24*1000</f>
        <v>1567436670043.2058</v>
      </c>
      <c r="X24" s="339">
        <f>'2'!M25*1000</f>
        <v>253279691425.93686</v>
      </c>
      <c r="Y24" s="339">
        <f>'12'!F24*1000</f>
        <v>1646437120198.4519</v>
      </c>
      <c r="Z24" s="339">
        <f>'22'!E24*1000</f>
        <v>547540193726.82251</v>
      </c>
      <c r="AA24" s="50">
        <f>'16'!K24*1000</f>
        <v>382269483928.24725</v>
      </c>
      <c r="AB24" s="50">
        <f>'16'!L24*1000</f>
        <v>381803427493.1778</v>
      </c>
      <c r="AC24" s="33">
        <f>'26'!L24*1000</f>
        <v>512156208350.87396</v>
      </c>
      <c r="AD24" s="98">
        <f>'2'!L25*1000</f>
        <v>1709412871627.7041</v>
      </c>
      <c r="AE24" s="33">
        <f>'28'!G25*1000</f>
        <v>454348753173.34265</v>
      </c>
    </row>
    <row r="25" spans="1:31" s="33" customFormat="1" ht="13.7" customHeight="1">
      <c r="A25" s="1247" t="s">
        <v>1149</v>
      </c>
      <c r="B25" s="1247"/>
      <c r="C25" s="1247"/>
      <c r="D25" s="32"/>
      <c r="E25" s="342">
        <f t="shared" ref="E25" si="24">P25/O25*100</f>
        <v>25.197380762442929</v>
      </c>
      <c r="F25" s="295">
        <f t="shared" ref="F25" si="25">Q25/P25*100</f>
        <v>91.815629126113109</v>
      </c>
      <c r="G25" s="295">
        <f t="shared" ref="G25" si="26">R25/P25*100</f>
        <v>27.480585011551479</v>
      </c>
      <c r="H25" s="295">
        <f t="shared" ref="H25" si="27">R25/Q25*100</f>
        <v>29.930182119435887</v>
      </c>
      <c r="I25" s="295">
        <f t="shared" ref="I25" si="28">AE25/(T25+U25+V25)*100</f>
        <v>50.856735924452991</v>
      </c>
      <c r="J25" s="295">
        <f>S25/X25*100</f>
        <v>254.59867086077614</v>
      </c>
      <c r="K25" s="295">
        <f t="shared" ref="K25" si="29">S25/W25*100</f>
        <v>32.427372708754604</v>
      </c>
      <c r="L25" s="295">
        <f>S25/AD25*100</f>
        <v>30.455114080059627</v>
      </c>
      <c r="M25" s="295">
        <f>R25/Z25*100</f>
        <v>6.8941699075922287</v>
      </c>
      <c r="N25" s="295">
        <f t="shared" si="17"/>
        <v>6.0569025659839442</v>
      </c>
      <c r="O25" s="339">
        <f>'2'!G26*1000</f>
        <v>595707112305.69519</v>
      </c>
      <c r="P25" s="339">
        <f>'2'!H26*1000</f>
        <v>150102589316.61954</v>
      </c>
      <c r="Q25" s="339">
        <f>'2'!J26*1000</f>
        <v>137817636715.64008</v>
      </c>
      <c r="R25" s="33">
        <f>'18'!Z25*1000</f>
        <v>41249069661.693619</v>
      </c>
      <c r="S25" s="339">
        <f>'22'!F25*1000</f>
        <v>584559967121.43994</v>
      </c>
      <c r="T25" s="339">
        <f>'10'!H25*1000</f>
        <v>51025112969.116432</v>
      </c>
      <c r="U25" s="339">
        <f>'10'!I25*1000</f>
        <v>35467987353.790703</v>
      </c>
      <c r="V25" s="339">
        <f>'10'!J25*1000</f>
        <v>879317237330.1532</v>
      </c>
      <c r="W25" s="50">
        <f>'10'!F25*1000</f>
        <v>1802674463860.043</v>
      </c>
      <c r="X25" s="339">
        <f>'2'!M26*1000</f>
        <v>229600557279.06714</v>
      </c>
      <c r="Y25" s="339">
        <f>'12'!F25*1000</f>
        <v>1887354949497.3582</v>
      </c>
      <c r="Z25" s="339">
        <f>'22'!E25*1000</f>
        <v>598318147283.6626</v>
      </c>
      <c r="AA25" s="50">
        <f>'16'!K25*1000</f>
        <v>395867764926.53601</v>
      </c>
      <c r="AB25" s="50">
        <f>'16'!L25*1000</f>
        <v>394024027296.8891</v>
      </c>
      <c r="AC25" s="33">
        <f>'26'!L25*1000</f>
        <v>550997477102.79346</v>
      </c>
      <c r="AD25" s="98">
        <f>'2'!L26*1000</f>
        <v>1919414800367.3984</v>
      </c>
      <c r="AE25" s="33">
        <f>'28'!G26*1000</f>
        <v>491179612951.28467</v>
      </c>
    </row>
    <row r="26" spans="1:31" ht="13.7" customHeight="1">
      <c r="A26" s="1247" t="s">
        <v>648</v>
      </c>
      <c r="B26" s="1247"/>
      <c r="C26" s="1247"/>
      <c r="D26" s="277"/>
      <c r="E26" s="604"/>
      <c r="F26" s="295"/>
      <c r="G26" s="295"/>
      <c r="H26" s="295"/>
      <c r="I26" s="295"/>
      <c r="J26" s="295"/>
      <c r="K26" s="295"/>
      <c r="L26" s="295"/>
      <c r="M26" s="295"/>
      <c r="N26" s="29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1" ht="13.7" customHeight="1">
      <c r="A27" s="34"/>
      <c r="B27" s="542" t="s">
        <v>1154</v>
      </c>
      <c r="C27" s="34"/>
      <c r="D27" s="556"/>
      <c r="E27" s="604">
        <f t="shared" ref="E27:F32" si="30">P27/O27*100</f>
        <v>24.05304544118632</v>
      </c>
      <c r="F27" s="298">
        <f t="shared" si="30"/>
        <v>90.184191183228904</v>
      </c>
      <c r="G27" s="298">
        <f t="shared" ref="G27:G32" si="31">R27/P27*100</f>
        <v>27.815430994774072</v>
      </c>
      <c r="H27" s="298">
        <f t="shared" ref="H27:H32" si="32">R27/Q27*100</f>
        <v>30.84291229963015</v>
      </c>
      <c r="I27" s="298">
        <f t="shared" ref="I27:I32" si="33">AE27/(T27+U27+V27)*100</f>
        <v>104.30989558681212</v>
      </c>
      <c r="J27" s="298">
        <f t="shared" ref="J27:J32" si="34">S27/X27*100</f>
        <v>180.7330123069795</v>
      </c>
      <c r="K27" s="298">
        <f t="shared" ref="K27:K32" si="35">S27/W27*100</f>
        <v>52.146503895779858</v>
      </c>
      <c r="L27" s="298">
        <f t="shared" ref="L27:L32" si="36">S27/AD27*100</f>
        <v>43.036699585557351</v>
      </c>
      <c r="M27" s="298">
        <f t="shared" ref="M27:M32" si="37">R27/Z27*100</f>
        <v>6.8809698731759168</v>
      </c>
      <c r="N27" s="298">
        <f t="shared" ref="N27:N32" si="38">(S27-AC27+AA27-AB27)/S27*100</f>
        <v>6.7765943467143552</v>
      </c>
      <c r="O27" s="99">
        <f>'2'!G28*1000</f>
        <v>165744075135.51962</v>
      </c>
      <c r="P27" s="99">
        <f>'2'!H28*1000</f>
        <v>39866497708.420532</v>
      </c>
      <c r="Q27" s="99">
        <f>'2'!J28*1000</f>
        <v>35953278511.41954</v>
      </c>
      <c r="R27" s="99">
        <f>'18'!Z27*1000</f>
        <v>11089038160.1189</v>
      </c>
      <c r="S27" s="99">
        <f>'22'!F27*1000</f>
        <v>159465292633.04785</v>
      </c>
      <c r="T27" s="99">
        <f>'10'!H27*1000</f>
        <v>10952484362.674248</v>
      </c>
      <c r="U27" s="99">
        <f>'10'!I27*1000</f>
        <v>4465746588.1262722</v>
      </c>
      <c r="V27" s="99">
        <f>'10'!J27*1000</f>
        <v>108203314206.72618</v>
      </c>
      <c r="W27" s="99">
        <f>'10'!F27*1000</f>
        <v>305802461756.12384</v>
      </c>
      <c r="X27" s="99">
        <f>'2'!M28*1000</f>
        <v>88232520776.111496</v>
      </c>
      <c r="Y27" s="99">
        <f>'12'!F27*1000</f>
        <v>329932822080.02368</v>
      </c>
      <c r="Z27" s="99">
        <f>'22'!E27*1000</f>
        <v>161155162201.00446</v>
      </c>
      <c r="AA27" s="99">
        <f>'16'!K27*1000</f>
        <v>19346483019.164303</v>
      </c>
      <c r="AB27" s="99">
        <f>'16'!L27*1000</f>
        <v>18013029222.534794</v>
      </c>
      <c r="AC27" s="99">
        <f>'26'!L27*1000</f>
        <v>149992430424.13474</v>
      </c>
      <c r="AD27" s="146">
        <f>'2'!L28*1000</f>
        <v>370533275480.45221</v>
      </c>
      <c r="AE27" s="99">
        <f>'28'!G28*1000</f>
        <v>128949504676.61989</v>
      </c>
    </row>
    <row r="28" spans="1:31" ht="13.7" customHeight="1">
      <c r="A28" s="34"/>
      <c r="B28" s="542" t="s">
        <v>1144</v>
      </c>
      <c r="C28" s="34"/>
      <c r="D28" s="556"/>
      <c r="E28" s="604">
        <f t="shared" si="30"/>
        <v>23.127369771003995</v>
      </c>
      <c r="F28" s="298">
        <f t="shared" si="30"/>
        <v>91.510451143444072</v>
      </c>
      <c r="G28" s="298">
        <f t="shared" si="31"/>
        <v>15.480141950750049</v>
      </c>
      <c r="H28" s="298">
        <f t="shared" si="32"/>
        <v>16.91625574710006</v>
      </c>
      <c r="I28" s="298">
        <f t="shared" si="33"/>
        <v>50.518150813262274</v>
      </c>
      <c r="J28" s="298">
        <f t="shared" si="34"/>
        <v>271.88784777031543</v>
      </c>
      <c r="K28" s="298">
        <f t="shared" si="35"/>
        <v>35.013174636370692</v>
      </c>
      <c r="L28" s="298">
        <f t="shared" si="36"/>
        <v>32.915713785489558</v>
      </c>
      <c r="M28" s="298">
        <f t="shared" si="37"/>
        <v>3.4868628676420244</v>
      </c>
      <c r="N28" s="298">
        <f t="shared" si="38"/>
        <v>3.4511274058990176</v>
      </c>
      <c r="O28" s="99">
        <f>'2'!G29*1000</f>
        <v>92167076424.576706</v>
      </c>
      <c r="P28" s="99">
        <f>'2'!H29*1000</f>
        <v>21315820571.835701</v>
      </c>
      <c r="Q28" s="99">
        <f>'2'!J29*1000</f>
        <v>19506203570.213909</v>
      </c>
      <c r="R28" s="99">
        <f>'18'!Z28*1000</f>
        <v>3299719282.4873471</v>
      </c>
      <c r="S28" s="99">
        <f>'22'!F28*1000</f>
        <v>93402413145.404495</v>
      </c>
      <c r="T28" s="99">
        <f>'10'!H28*1000</f>
        <v>8966822674.0358925</v>
      </c>
      <c r="U28" s="99">
        <f>'10'!I28*1000</f>
        <v>5787021525.4656487</v>
      </c>
      <c r="V28" s="99">
        <f>'10'!J28*1000</f>
        <v>131575824438.48766</v>
      </c>
      <c r="W28" s="99">
        <f>'10'!F28*1000</f>
        <v>266763622880.34494</v>
      </c>
      <c r="X28" s="99">
        <f>'2'!M29*1000</f>
        <v>34353287177.552967</v>
      </c>
      <c r="Y28" s="99">
        <f>'12'!F28*1000</f>
        <v>280207635394.84125</v>
      </c>
      <c r="Z28" s="99">
        <f>'22'!E28*1000</f>
        <v>94632895176.596588</v>
      </c>
      <c r="AA28" s="99">
        <f>'16'!K28*1000</f>
        <v>25042726226.382591</v>
      </c>
      <c r="AB28" s="99">
        <f>'16'!L28*1000</f>
        <v>30616097330.576847</v>
      </c>
      <c r="AC28" s="99">
        <f>'26'!L28*1000</f>
        <v>84605605763.378159</v>
      </c>
      <c r="AD28" s="146">
        <f>'2'!L29*1000</f>
        <v>283762380953.07434</v>
      </c>
      <c r="AE28" s="99">
        <f>'28'!G29*1000</f>
        <v>73923042687.086334</v>
      </c>
    </row>
    <row r="29" spans="1:31" ht="13.7" customHeight="1">
      <c r="A29" s="34"/>
      <c r="B29" s="542" t="s">
        <v>1145</v>
      </c>
      <c r="C29" s="34"/>
      <c r="D29" s="556"/>
      <c r="E29" s="604">
        <f t="shared" si="30"/>
        <v>26.015778564892788</v>
      </c>
      <c r="F29" s="298">
        <f t="shared" si="30"/>
        <v>93.311822803221901</v>
      </c>
      <c r="G29" s="298">
        <f t="shared" si="31"/>
        <v>28.195760945280945</v>
      </c>
      <c r="H29" s="298">
        <f t="shared" si="32"/>
        <v>30.216707913573622</v>
      </c>
      <c r="I29" s="298">
        <f t="shared" si="33"/>
        <v>55.357784197567184</v>
      </c>
      <c r="J29" s="298">
        <f t="shared" si="34"/>
        <v>314.29906123033902</v>
      </c>
      <c r="K29" s="298">
        <f t="shared" si="35"/>
        <v>35.051215988571592</v>
      </c>
      <c r="L29" s="298">
        <f t="shared" si="36"/>
        <v>33.495141404342519</v>
      </c>
      <c r="M29" s="298">
        <f t="shared" si="37"/>
        <v>7.1786639454690189</v>
      </c>
      <c r="N29" s="298">
        <f t="shared" si="38"/>
        <v>5.7590628126219325</v>
      </c>
      <c r="O29" s="99">
        <f>'2'!G30*1000</f>
        <v>121876641798.18221</v>
      </c>
      <c r="P29" s="99">
        <f>'2'!H30*1000</f>
        <v>31707157252.542648</v>
      </c>
      <c r="Q29" s="99">
        <f>'2'!J30*1000</f>
        <v>29586526391.431519</v>
      </c>
      <c r="R29" s="99">
        <f>'18'!Z29*1000</f>
        <v>8940074261.4712353</v>
      </c>
      <c r="S29" s="99">
        <f>'22'!F29*1000</f>
        <v>121050361537.58713</v>
      </c>
      <c r="T29" s="99">
        <f>'10'!H29*1000</f>
        <v>14505469710.816883</v>
      </c>
      <c r="U29" s="99">
        <f>'10'!I29*1000</f>
        <v>3014044525.1987734</v>
      </c>
      <c r="V29" s="99">
        <f>'10'!J29*1000</f>
        <v>169476777525.99054</v>
      </c>
      <c r="W29" s="99">
        <f>'10'!F29*1000</f>
        <v>345352816224.85065</v>
      </c>
      <c r="X29" s="99">
        <f>'2'!M30*1000</f>
        <v>38514388513.834427</v>
      </c>
      <c r="Y29" s="99">
        <f>'12'!F29*1000</f>
        <v>359485686899.6496</v>
      </c>
      <c r="Z29" s="99">
        <f>'22'!E29*1000</f>
        <v>124536742900.66151</v>
      </c>
      <c r="AA29" s="99">
        <f>'16'!K29*1000</f>
        <v>35349960481.125732</v>
      </c>
      <c r="AB29" s="99">
        <f>'16'!L29*1000</f>
        <v>34935824416.416328</v>
      </c>
      <c r="AC29" s="99">
        <f>'26'!L29*1000</f>
        <v>114493131246.44095</v>
      </c>
      <c r="AD29" s="146">
        <f>'2'!L30*1000</f>
        <v>361396777151.36737</v>
      </c>
      <c r="AE29" s="99">
        <f>'28'!G30*1000</f>
        <v>103517003651.06448</v>
      </c>
    </row>
    <row r="30" spans="1:31" ht="13.7" customHeight="1">
      <c r="A30" s="34"/>
      <c r="B30" s="542" t="s">
        <v>1146</v>
      </c>
      <c r="C30" s="34"/>
      <c r="D30" s="556"/>
      <c r="E30" s="604">
        <f t="shared" si="30"/>
        <v>27.628576294224512</v>
      </c>
      <c r="F30" s="298">
        <f t="shared" si="30"/>
        <v>89.026638705521293</v>
      </c>
      <c r="G30" s="298">
        <f t="shared" si="31"/>
        <v>27.960882695953494</v>
      </c>
      <c r="H30" s="298">
        <f t="shared" si="32"/>
        <v>31.407321564101021</v>
      </c>
      <c r="I30" s="298">
        <f t="shared" si="33"/>
        <v>39.30321007180531</v>
      </c>
      <c r="J30" s="298">
        <f t="shared" si="34"/>
        <v>257.1710297503119</v>
      </c>
      <c r="K30" s="298">
        <f t="shared" si="35"/>
        <v>24.272638911808382</v>
      </c>
      <c r="L30" s="298">
        <f t="shared" si="36"/>
        <v>23.739575047000521</v>
      </c>
      <c r="M30" s="298">
        <f t="shared" si="37"/>
        <v>7.4797590890789811</v>
      </c>
      <c r="N30" s="298">
        <f t="shared" si="38"/>
        <v>4.8345837733864219</v>
      </c>
      <c r="O30" s="99">
        <f>'2'!G31*1000</f>
        <v>56560261182.962608</v>
      </c>
      <c r="P30" s="99">
        <f>'2'!H31*1000</f>
        <v>15626794913.147474</v>
      </c>
      <c r="Q30" s="99">
        <f>'2'!J31*1000</f>
        <v>13912010248.580582</v>
      </c>
      <c r="R30" s="99">
        <f>'18'!Z30*1000</f>
        <v>4369389794.802393</v>
      </c>
      <c r="S30" s="99">
        <f>'22'!F30*1000</f>
        <v>55881015539.736481</v>
      </c>
      <c r="T30" s="99">
        <f>'10'!H30*1000</f>
        <v>5769834071.1157751</v>
      </c>
      <c r="U30" s="99">
        <f>'10'!I30*1000</f>
        <v>5712337006</v>
      </c>
      <c r="V30" s="99">
        <f>'10'!J30*1000</f>
        <v>111797519170.23936</v>
      </c>
      <c r="W30" s="99">
        <f>'10'!F30*1000</f>
        <v>230222250422.68048</v>
      </c>
      <c r="X30" s="99">
        <f>'2'!M31*1000</f>
        <v>21729125397.208046</v>
      </c>
      <c r="Y30" s="99">
        <f>'12'!F30*1000</f>
        <v>242341303403.04218</v>
      </c>
      <c r="Z30" s="99">
        <f>'22'!E30*1000</f>
        <v>58416183499.573334</v>
      </c>
      <c r="AA30" s="99">
        <f>'16'!K30*1000</f>
        <v>38062762638.284584</v>
      </c>
      <c r="AB30" s="99">
        <f>'16'!L30*1000</f>
        <v>37063049755.571266</v>
      </c>
      <c r="AC30" s="99">
        <f>'26'!L30*1000</f>
        <v>54179113912.762154</v>
      </c>
      <c r="AD30" s="146">
        <f>'2'!L31*1000</f>
        <v>235391810633.09305</v>
      </c>
      <c r="AE30" s="99">
        <f>'28'!G31*1000</f>
        <v>48452875633.788872</v>
      </c>
    </row>
    <row r="31" spans="1:31" ht="13.7" customHeight="1">
      <c r="A31" s="34"/>
      <c r="B31" s="542" t="s">
        <v>1147</v>
      </c>
      <c r="C31" s="34"/>
      <c r="D31" s="556"/>
      <c r="E31" s="604">
        <f t="shared" si="30"/>
        <v>30.925593560320365</v>
      </c>
      <c r="F31" s="298">
        <f t="shared" si="30"/>
        <v>94.661730606739852</v>
      </c>
      <c r="G31" s="298">
        <f t="shared" si="31"/>
        <v>39.511392119574978</v>
      </c>
      <c r="H31" s="298">
        <f t="shared" si="32"/>
        <v>41.739562404283568</v>
      </c>
      <c r="I31" s="298">
        <f t="shared" si="33"/>
        <v>27.448330643483963</v>
      </c>
      <c r="J31" s="298">
        <f t="shared" si="34"/>
        <v>271.98651000008971</v>
      </c>
      <c r="K31" s="298">
        <f t="shared" si="35"/>
        <v>22.387456815880647</v>
      </c>
      <c r="L31" s="298">
        <f t="shared" si="36"/>
        <v>21.685236759146605</v>
      </c>
      <c r="M31" s="298">
        <f t="shared" si="37"/>
        <v>11.577767748958117</v>
      </c>
      <c r="N31" s="298">
        <f t="shared" si="38"/>
        <v>10.977717730193968</v>
      </c>
      <c r="O31" s="99">
        <f>'2'!G32*1000</f>
        <v>70975793728.454941</v>
      </c>
      <c r="P31" s="99">
        <f>'2'!H32*1000</f>
        <v>21949685494.673325</v>
      </c>
      <c r="Q31" s="99">
        <f>'2'!J32*1000</f>
        <v>20777952151.994316</v>
      </c>
      <c r="R31" s="99">
        <f>'18'!Z31*1000</f>
        <v>8672626304.8138485</v>
      </c>
      <c r="S31" s="99">
        <f>'22'!F31*1000</f>
        <v>72818674881.665482</v>
      </c>
      <c r="T31" s="99">
        <f>'10'!H31*1000</f>
        <v>8269442881.4736834</v>
      </c>
      <c r="U31" s="99">
        <f>'10'!I31*1000</f>
        <v>6160294208.000001</v>
      </c>
      <c r="V31" s="99">
        <f>'10'!J31*1000</f>
        <v>192164212736.71054</v>
      </c>
      <c r="W31" s="99">
        <f>'10'!F31*1000</f>
        <v>325265506844.04321</v>
      </c>
      <c r="X31" s="99">
        <f>'2'!M32*1000</f>
        <v>26772899465.360054</v>
      </c>
      <c r="Y31" s="99">
        <f>'12'!F31*1000</f>
        <v>335163045079.79865</v>
      </c>
      <c r="Z31" s="99">
        <f>'22'!E31*1000</f>
        <v>74907585752.826126</v>
      </c>
      <c r="AA31" s="99">
        <f>'16'!K31*1000</f>
        <v>77007123384.578964</v>
      </c>
      <c r="AB31" s="99">
        <f>'16'!L31*1000</f>
        <v>79071172656.78949</v>
      </c>
      <c r="AC31" s="99">
        <f>'26'!L31*1000</f>
        <v>62760797026.078072</v>
      </c>
      <c r="AD31" s="146">
        <f>'2'!L32*1000</f>
        <v>335798385281.41193</v>
      </c>
      <c r="AE31" s="99">
        <f>'28'!G32*1000</f>
        <v>56706590437.724411</v>
      </c>
    </row>
    <row r="32" spans="1:31" ht="13.7" customHeight="1">
      <c r="A32" s="34"/>
      <c r="B32" s="542" t="s">
        <v>1148</v>
      </c>
      <c r="C32" s="34"/>
      <c r="D32" s="556"/>
      <c r="E32" s="604">
        <f t="shared" si="30"/>
        <v>22.217592425644821</v>
      </c>
      <c r="F32" s="298">
        <f t="shared" si="30"/>
        <v>92.081292631859768</v>
      </c>
      <c r="G32" s="298">
        <f t="shared" si="31"/>
        <v>24.842455244707011</v>
      </c>
      <c r="H32" s="298">
        <f t="shared" si="32"/>
        <v>26.978829830318453</v>
      </c>
      <c r="I32" s="298">
        <f t="shared" si="33"/>
        <v>44.489052643587776</v>
      </c>
      <c r="J32" s="298">
        <f t="shared" si="34"/>
        <v>409.74513876039509</v>
      </c>
      <c r="K32" s="298">
        <f t="shared" si="35"/>
        <v>24.886189283471882</v>
      </c>
      <c r="L32" s="298">
        <f t="shared" si="36"/>
        <v>24.641889285511354</v>
      </c>
      <c r="M32" s="298">
        <f t="shared" si="37"/>
        <v>5.7614812633539474</v>
      </c>
      <c r="N32" s="298">
        <f t="shared" si="38"/>
        <v>4.5271734114657001</v>
      </c>
      <c r="O32" s="99">
        <f>'2'!G33*1000</f>
        <v>88383264036</v>
      </c>
      <c r="P32" s="99">
        <f>'2'!H33*1000</f>
        <v>19636633376</v>
      </c>
      <c r="Q32" s="99">
        <f>'2'!J33*1000</f>
        <v>18081665842.000004</v>
      </c>
      <c r="R32" s="99">
        <f>'18'!Z32*1000</f>
        <v>4878221857.999999</v>
      </c>
      <c r="S32" s="99">
        <f>'22'!F32*1000</f>
        <v>81942209384</v>
      </c>
      <c r="T32" s="99">
        <f>'10'!H32*1000</f>
        <v>2561059269</v>
      </c>
      <c r="U32" s="99">
        <f>'10'!I32*1000</f>
        <v>10328543501.000002</v>
      </c>
      <c r="V32" s="99">
        <f>'10'!J32*1000</f>
        <v>166099589252</v>
      </c>
      <c r="W32" s="99">
        <f>'10'!F32*1000</f>
        <v>329267805732</v>
      </c>
      <c r="X32" s="99">
        <f>'2'!M33*1000</f>
        <v>19998335948.999992</v>
      </c>
      <c r="Y32" s="99">
        <f>'12'!F32*1000</f>
        <v>340224456640</v>
      </c>
      <c r="Z32" s="99">
        <f>'22'!E32*1000</f>
        <v>84669577753.000031</v>
      </c>
      <c r="AA32" s="99">
        <f>'16'!K32*1000</f>
        <v>201058709177</v>
      </c>
      <c r="AB32" s="99">
        <f>'16'!L32*1000</f>
        <v>194324853915</v>
      </c>
      <c r="AC32" s="99">
        <f>'26'!L32*1000</f>
        <v>84966398729.999985</v>
      </c>
      <c r="AD32" s="146">
        <f>'2'!L33*1000</f>
        <v>332532170868</v>
      </c>
      <c r="AE32" s="99">
        <f>'28'!G33*1000</f>
        <v>79630595865</v>
      </c>
    </row>
    <row r="33" spans="1:31" ht="13.7" customHeight="1">
      <c r="A33" s="1045" t="s">
        <v>649</v>
      </c>
      <c r="B33" s="1045"/>
      <c r="C33" s="1045"/>
      <c r="D33" s="2"/>
      <c r="E33" s="604"/>
      <c r="F33" s="298"/>
      <c r="G33" s="298"/>
      <c r="H33" s="298"/>
      <c r="I33" s="298"/>
      <c r="J33" s="298"/>
      <c r="K33" s="298"/>
      <c r="L33" s="298"/>
      <c r="M33" s="298"/>
      <c r="N33" s="2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</row>
    <row r="34" spans="1:31" ht="13.5" customHeight="1">
      <c r="A34" s="661"/>
      <c r="B34" s="62" t="s">
        <v>650</v>
      </c>
      <c r="C34" s="661"/>
      <c r="D34" s="122"/>
      <c r="E34" s="604">
        <f t="shared" ref="E34:E43" si="39">P34/O34*100</f>
        <v>17.864252937826475</v>
      </c>
      <c r="F34" s="298">
        <f t="shared" ref="F34:F43" si="40">Q34/P34*100</f>
        <v>66.670512108377949</v>
      </c>
      <c r="G34" s="298">
        <f t="shared" ref="G34:G43" si="41">R34/P34*100</f>
        <v>-95.144216671351813</v>
      </c>
      <c r="H34" s="298">
        <f t="shared" ref="H34:H43" si="42">R34/Q34*100</f>
        <v>-142.70809337220584</v>
      </c>
      <c r="I34" s="298">
        <f t="shared" ref="I34:I43" si="43">AE34/(T34+U34+V34)*100</f>
        <v>49.271535522043138</v>
      </c>
      <c r="J34" s="298">
        <f t="shared" ref="J34:J43" si="44">S34/X34*100</f>
        <v>30.419300443799202</v>
      </c>
      <c r="K34" s="298">
        <f t="shared" ref="K34:K43" si="45">S34/W34*100</f>
        <v>9.9098687738984026</v>
      </c>
      <c r="L34" s="298">
        <f t="shared" ref="L34:L43" si="46">S34/AD34*100</f>
        <v>7.8814972380725514</v>
      </c>
      <c r="M34" s="298">
        <f t="shared" ref="M34:M43" si="47">R34/Z34*100</f>
        <v>-29.384078591858863</v>
      </c>
      <c r="N34" s="298">
        <f t="shared" ref="N34:N43" si="48">(S34-AC34+AA34-AB34)/S34*100</f>
        <v>-29.059441467654167</v>
      </c>
      <c r="O34" s="99">
        <f>'2'!G35*1000</f>
        <v>18189879991.568073</v>
      </c>
      <c r="P34" s="99">
        <f>'2'!H35*1000</f>
        <v>3249486170.7808099</v>
      </c>
      <c r="Q34" s="99">
        <f>'2'!J35*1000</f>
        <v>2166449070.9504871</v>
      </c>
      <c r="R34" s="99">
        <f>'18'!Z34*1000</f>
        <v>-3091698163.0333071</v>
      </c>
      <c r="S34" s="99">
        <f>'22'!F34*1000</f>
        <v>10239645217.529701</v>
      </c>
      <c r="T34" s="99">
        <f>'10'!H34*1000</f>
        <v>3168654801.8235202</v>
      </c>
      <c r="U34" s="99">
        <f>'10'!I34*1000</f>
        <v>3514643983.8757858</v>
      </c>
      <c r="V34" s="99">
        <f>'10'!J34*1000</f>
        <v>21829396316.923634</v>
      </c>
      <c r="W34" s="99">
        <f>'10'!F34*1000</f>
        <v>103327757926.52165</v>
      </c>
      <c r="X34" s="99">
        <f>'2'!M35*1000</f>
        <v>33661672254.58662</v>
      </c>
      <c r="Y34" s="99">
        <f>'12'!F34*1000</f>
        <v>111481045414.43321</v>
      </c>
      <c r="Z34" s="99">
        <f>'22'!E34*1000</f>
        <v>10521678103.222509</v>
      </c>
      <c r="AA34" s="99">
        <f>'16'!K34*1000</f>
        <v>14136750235.729548</v>
      </c>
      <c r="AB34" s="99">
        <f>'16'!L34*1000</f>
        <v>8182922386.6851473</v>
      </c>
      <c r="AC34" s="99">
        <f>'26'!L34*1000</f>
        <v>19169056775.057594</v>
      </c>
      <c r="AD34" s="146">
        <f>'2'!L35*1000</f>
        <v>129920050825.6962</v>
      </c>
      <c r="AE34" s="99">
        <f>'28'!G35*1000</f>
        <v>14048642695.780716</v>
      </c>
    </row>
    <row r="35" spans="1:31" ht="13.7" customHeight="1">
      <c r="A35" s="661"/>
      <c r="B35" s="62" t="s">
        <v>651</v>
      </c>
      <c r="C35" s="661"/>
      <c r="D35" s="122"/>
      <c r="E35" s="604">
        <f t="shared" si="39"/>
        <v>26.306320216842732</v>
      </c>
      <c r="F35" s="298">
        <f t="shared" si="40"/>
        <v>86.655644610416942</v>
      </c>
      <c r="G35" s="298">
        <f t="shared" si="41"/>
        <v>6.2380241727367416</v>
      </c>
      <c r="H35" s="298">
        <f t="shared" si="42"/>
        <v>7.1986357043230216</v>
      </c>
      <c r="I35" s="298">
        <f t="shared" si="43"/>
        <v>114.09252863213783</v>
      </c>
      <c r="J35" s="298">
        <f t="shared" si="44"/>
        <v>111.54203968057652</v>
      </c>
      <c r="K35" s="298">
        <f t="shared" si="45"/>
        <v>52.47654323859161</v>
      </c>
      <c r="L35" s="298">
        <f t="shared" si="46"/>
        <v>38.58157615818002</v>
      </c>
      <c r="M35" s="298">
        <f t="shared" si="47"/>
        <v>1.8453515380659327</v>
      </c>
      <c r="N35" s="298">
        <f t="shared" si="48"/>
        <v>2.9102922582439041</v>
      </c>
      <c r="O35" s="99">
        <f>'2'!G36*1000</f>
        <v>17902303190.761475</v>
      </c>
      <c r="P35" s="99">
        <f>'2'!H36*1000</f>
        <v>4709437203.5517673</v>
      </c>
      <c r="Q35" s="99">
        <f>'2'!J36*1000</f>
        <v>4080993166.2605772</v>
      </c>
      <c r="R35" s="99">
        <f>'18'!Z35*1000</f>
        <v>293775831.15741646</v>
      </c>
      <c r="S35" s="99">
        <f>'22'!F35*1000</f>
        <v>15868449443.574451</v>
      </c>
      <c r="T35" s="99">
        <f>'10'!H35*1000</f>
        <v>1382820556.0792117</v>
      </c>
      <c r="U35" s="99">
        <f>'10'!I35*1000</f>
        <v>100438.65</v>
      </c>
      <c r="V35" s="99">
        <f>'10'!J35*1000</f>
        <v>9922109056.8852901</v>
      </c>
      <c r="W35" s="99">
        <f>'10'!F35*1000</f>
        <v>30239128693.036098</v>
      </c>
      <c r="X35" s="99">
        <f>'2'!M36*1000</f>
        <v>14226429325.675777</v>
      </c>
      <c r="Y35" s="99">
        <f>'12'!F35*1000</f>
        <v>33379600803.637299</v>
      </c>
      <c r="Z35" s="99">
        <f>'22'!E35*1000</f>
        <v>15919775993.755404</v>
      </c>
      <c r="AA35" s="99">
        <f>'16'!K35*1000</f>
        <v>2950935848.414485</v>
      </c>
      <c r="AB35" s="99">
        <f>'16'!L35*1000</f>
        <v>2345249899.0255189</v>
      </c>
      <c r="AC35" s="99">
        <f>'26'!L35*1000</f>
        <v>16012317137.303722</v>
      </c>
      <c r="AD35" s="146">
        <f>'2'!L36*1000</f>
        <v>41129603877.549316</v>
      </c>
      <c r="AE35" s="99">
        <f>'28'!G36*1000</f>
        <v>12898194648.510061</v>
      </c>
    </row>
    <row r="36" spans="1:31" ht="13.7" customHeight="1">
      <c r="A36" s="121"/>
      <c r="B36" s="62" t="s">
        <v>652</v>
      </c>
      <c r="C36" s="121"/>
      <c r="D36" s="122"/>
      <c r="E36" s="604">
        <f t="shared" si="39"/>
        <v>25.694198870325845</v>
      </c>
      <c r="F36" s="298">
        <f t="shared" si="40"/>
        <v>90.233083169477041</v>
      </c>
      <c r="G36" s="298">
        <f t="shared" si="41"/>
        <v>21.258336895940911</v>
      </c>
      <c r="H36" s="298">
        <f t="shared" si="42"/>
        <v>23.559359992180699</v>
      </c>
      <c r="I36" s="298">
        <f t="shared" si="43"/>
        <v>115.59822091397962</v>
      </c>
      <c r="J36" s="298">
        <f t="shared" si="44"/>
        <v>187.90126875342028</v>
      </c>
      <c r="K36" s="298">
        <f t="shared" si="45"/>
        <v>58.764564548260189</v>
      </c>
      <c r="L36" s="298">
        <f t="shared" si="46"/>
        <v>48.566762662192723</v>
      </c>
      <c r="M36" s="298">
        <f t="shared" si="47"/>
        <v>5.7024512443289721</v>
      </c>
      <c r="N36" s="298">
        <f t="shared" si="48"/>
        <v>5.7662391936117574</v>
      </c>
      <c r="O36" s="99">
        <f>'2'!G37*1000</f>
        <v>40936419559.013542</v>
      </c>
      <c r="P36" s="99">
        <f>'2'!H37*1000</f>
        <v>10518285051.883905</v>
      </c>
      <c r="Q36" s="99">
        <f>'2'!J37*1000</f>
        <v>9490972898.8690758</v>
      </c>
      <c r="R36" s="99">
        <f>'18'!Z36*1000</f>
        <v>2236012472.0048738</v>
      </c>
      <c r="S36" s="99">
        <f>'22'!F36*1000</f>
        <v>38948865863.61763</v>
      </c>
      <c r="T36" s="99">
        <f>'10'!H36*1000</f>
        <v>2150649355.1155243</v>
      </c>
      <c r="U36" s="99">
        <f>'10'!I36*1000</f>
        <v>529672125.24471152</v>
      </c>
      <c r="V36" s="99">
        <f>'10'!J36*1000</f>
        <v>24307651663.835011</v>
      </c>
      <c r="W36" s="99">
        <f>'10'!F36*1000</f>
        <v>66279510727.304062</v>
      </c>
      <c r="X36" s="99">
        <f>'2'!M37*1000</f>
        <v>20728367680.544819</v>
      </c>
      <c r="Y36" s="99">
        <f>'12'!F36*1000</f>
        <v>72137355790.127472</v>
      </c>
      <c r="Z36" s="99">
        <f>'22'!E36*1000</f>
        <v>39211426388.407349</v>
      </c>
      <c r="AA36" s="99">
        <f>'16'!K36*1000</f>
        <v>5384946754.1362371</v>
      </c>
      <c r="AB36" s="99">
        <f>'16'!L36*1000</f>
        <v>4620614839.0647545</v>
      </c>
      <c r="AC36" s="99">
        <f>'26'!L36*1000</f>
        <v>37467313009.793922</v>
      </c>
      <c r="AD36" s="146">
        <f>'2'!L37*1000</f>
        <v>80196545391.603302</v>
      </c>
      <c r="AE36" s="99">
        <f>'28'!G37*1000</f>
        <v>31197616815.432316</v>
      </c>
    </row>
    <row r="37" spans="1:31" ht="13.7" customHeight="1">
      <c r="A37" s="121"/>
      <c r="B37" s="62" t="s">
        <v>653</v>
      </c>
      <c r="C37" s="121"/>
      <c r="D37" s="122"/>
      <c r="E37" s="604">
        <f t="shared" si="39"/>
        <v>25.622979779636552</v>
      </c>
      <c r="F37" s="298">
        <f t="shared" si="40"/>
        <v>91.434371597121128</v>
      </c>
      <c r="G37" s="298">
        <f t="shared" si="41"/>
        <v>20.988199174015232</v>
      </c>
      <c r="H37" s="298">
        <f t="shared" si="42"/>
        <v>22.954386635360287</v>
      </c>
      <c r="I37" s="298">
        <f t="shared" si="43"/>
        <v>85.842222129927578</v>
      </c>
      <c r="J37" s="298">
        <f t="shared" si="44"/>
        <v>219.04143186806812</v>
      </c>
      <c r="K37" s="298">
        <f t="shared" si="45"/>
        <v>47.027863882678759</v>
      </c>
      <c r="L37" s="298">
        <f t="shared" si="46"/>
        <v>41.618679988420588</v>
      </c>
      <c r="M37" s="298">
        <f t="shared" si="47"/>
        <v>5.5396811064783877</v>
      </c>
      <c r="N37" s="298">
        <f t="shared" si="48"/>
        <v>5.6362374247423963</v>
      </c>
      <c r="O37" s="99">
        <f>'2'!G38*1000</f>
        <v>73147146478.809128</v>
      </c>
      <c r="P37" s="99">
        <f>'2'!H38*1000</f>
        <v>18742478551.646393</v>
      </c>
      <c r="Q37" s="99">
        <f>'2'!J38*1000</f>
        <v>17137067485.423088</v>
      </c>
      <c r="R37" s="99">
        <f>'18'!Z37*1000</f>
        <v>3933708728.5666304</v>
      </c>
      <c r="S37" s="99">
        <f>'22'!F37*1000</f>
        <v>70151811181.078873</v>
      </c>
      <c r="T37" s="99">
        <f>'10'!H37*1000</f>
        <v>5758129364.8509607</v>
      </c>
      <c r="U37" s="99">
        <f>'10'!I37*1000</f>
        <v>1877735983.8455675</v>
      </c>
      <c r="V37" s="99">
        <f>'10'!J37*1000</f>
        <v>56793000793.380486</v>
      </c>
      <c r="W37" s="99">
        <f>'10'!F37*1000</f>
        <v>149170737067.89624</v>
      </c>
      <c r="X37" s="99">
        <f>'2'!M38*1000</f>
        <v>32026731464.818192</v>
      </c>
      <c r="Y37" s="99">
        <f>'12'!F37*1000</f>
        <v>161676936507.20123</v>
      </c>
      <c r="Z37" s="99">
        <f>'22'!E37*1000</f>
        <v>71009660176.401657</v>
      </c>
      <c r="AA37" s="99">
        <f>'16'!K37*1000</f>
        <v>11141178208.25915</v>
      </c>
      <c r="AB37" s="99">
        <f>'16'!L37*1000</f>
        <v>11989321178.269896</v>
      </c>
      <c r="AC37" s="99">
        <f>'26'!L37*1000</f>
        <v>65349745575.145538</v>
      </c>
      <c r="AD37" s="146">
        <f>'2'!L38*1000</f>
        <v>168558472302.81439</v>
      </c>
      <c r="AE37" s="99">
        <f>'28'!G38*1000</f>
        <v>55307170389.475449</v>
      </c>
    </row>
    <row r="38" spans="1:31" ht="13.7" customHeight="1">
      <c r="A38" s="121"/>
      <c r="B38" s="62" t="s">
        <v>654</v>
      </c>
      <c r="C38" s="121"/>
      <c r="D38" s="122"/>
      <c r="E38" s="604">
        <f t="shared" si="39"/>
        <v>24.221082762376618</v>
      </c>
      <c r="F38" s="298">
        <f t="shared" si="40"/>
        <v>92.742605828038833</v>
      </c>
      <c r="G38" s="298">
        <f t="shared" si="41"/>
        <v>23.434177882981185</v>
      </c>
      <c r="H38" s="298">
        <f t="shared" si="42"/>
        <v>25.267974383243331</v>
      </c>
      <c r="I38" s="298">
        <f t="shared" si="43"/>
        <v>60.126198937976639</v>
      </c>
      <c r="J38" s="298">
        <f t="shared" si="44"/>
        <v>319.79234067789008</v>
      </c>
      <c r="K38" s="298">
        <f t="shared" si="45"/>
        <v>39.784523867100788</v>
      </c>
      <c r="L38" s="298">
        <f t="shared" si="46"/>
        <v>37.450497728983336</v>
      </c>
      <c r="M38" s="298">
        <f t="shared" si="47"/>
        <v>5.8206189076157386</v>
      </c>
      <c r="N38" s="298">
        <f t="shared" si="48"/>
        <v>5.8916312472411132</v>
      </c>
      <c r="O38" s="99">
        <f>'2'!G39*1000</f>
        <v>74093911740.531464</v>
      </c>
      <c r="P38" s="99">
        <f>'2'!H39*1000</f>
        <v>17946347684.556412</v>
      </c>
      <c r="Q38" s="99">
        <f>'2'!J39*1000</f>
        <v>16643910493.617527</v>
      </c>
      <c r="R38" s="99">
        <f>'18'!Z38*1000</f>
        <v>4205579039.8972249</v>
      </c>
      <c r="S38" s="99">
        <f>'22'!F38*1000</f>
        <v>71426040475.111069</v>
      </c>
      <c r="T38" s="99">
        <f>'10'!H38*1000</f>
        <v>8775555477.1772118</v>
      </c>
      <c r="U38" s="99">
        <f>'10'!I38*1000</f>
        <v>706305235.31253362</v>
      </c>
      <c r="V38" s="99">
        <f>'10'!J38*1000</f>
        <v>89034232445.643692</v>
      </c>
      <c r="W38" s="99">
        <f>'10'!F38*1000</f>
        <v>179532223921.31165</v>
      </c>
      <c r="X38" s="99">
        <f>'2'!M39*1000</f>
        <v>22335131705.688583</v>
      </c>
      <c r="Y38" s="99">
        <f>'12'!F38*1000</f>
        <v>187878404519.11099</v>
      </c>
      <c r="Z38" s="99">
        <f>'22'!E38*1000</f>
        <v>72253124738.927948</v>
      </c>
      <c r="AA38" s="99">
        <f>'16'!K38*1000</f>
        <v>16989316187.922512</v>
      </c>
      <c r="AB38" s="99">
        <f>'16'!L38*1000</f>
        <v>17523217973.443005</v>
      </c>
      <c r="AC38" s="99">
        <f>'26'!L38*1000</f>
        <v>66683979770.291847</v>
      </c>
      <c r="AD38" s="146">
        <f>'2'!L39*1000</f>
        <v>190721204807.4696</v>
      </c>
      <c r="AE38" s="99">
        <f>'28'!G39*1000</f>
        <v>59233982158.181702</v>
      </c>
    </row>
    <row r="39" spans="1:31" ht="13.7" customHeight="1">
      <c r="A39" s="121"/>
      <c r="B39" s="62" t="s">
        <v>655</v>
      </c>
      <c r="C39" s="121"/>
      <c r="D39" s="122"/>
      <c r="E39" s="604">
        <f t="shared" si="39"/>
        <v>25.885025998343664</v>
      </c>
      <c r="F39" s="298">
        <f t="shared" si="40"/>
        <v>92.75280763817058</v>
      </c>
      <c r="G39" s="298">
        <f t="shared" si="41"/>
        <v>26.80420913783626</v>
      </c>
      <c r="H39" s="298">
        <f t="shared" si="42"/>
        <v>28.898542071523792</v>
      </c>
      <c r="I39" s="298">
        <f t="shared" si="43"/>
        <v>47.500041764528085</v>
      </c>
      <c r="J39" s="298">
        <f t="shared" si="44"/>
        <v>292.88466138250089</v>
      </c>
      <c r="K39" s="298">
        <f t="shared" si="45"/>
        <v>33.883903906212865</v>
      </c>
      <c r="L39" s="298">
        <f t="shared" si="46"/>
        <v>32.378187628287755</v>
      </c>
      <c r="M39" s="298">
        <f t="shared" si="47"/>
        <v>6.788039569993801</v>
      </c>
      <c r="N39" s="298">
        <f t="shared" si="48"/>
        <v>6.5996894121298926</v>
      </c>
      <c r="O39" s="99">
        <f>'2'!G40*1000</f>
        <v>117400706326.28931</v>
      </c>
      <c r="P39" s="99">
        <f>'2'!H40*1000</f>
        <v>30389203354.799084</v>
      </c>
      <c r="Q39" s="99">
        <f>'2'!J40*1000</f>
        <v>28186839330.449276</v>
      </c>
      <c r="R39" s="99">
        <f>'18'!Z39*1000</f>
        <v>8145585622.5426998</v>
      </c>
      <c r="S39" s="99">
        <f>'22'!F39*1000</f>
        <v>118362519806.0937</v>
      </c>
      <c r="T39" s="99">
        <f>'10'!H39*1000</f>
        <v>8291955150.2512894</v>
      </c>
      <c r="U39" s="99">
        <f>'10'!I39*1000</f>
        <v>5045109012.2511978</v>
      </c>
      <c r="V39" s="99">
        <f>'10'!J39*1000</f>
        <v>193755719446.73328</v>
      </c>
      <c r="W39" s="99">
        <f>'10'!F39*1000</f>
        <v>349317835789.25525</v>
      </c>
      <c r="X39" s="99">
        <f>'2'!M40*1000</f>
        <v>40412672772.752304</v>
      </c>
      <c r="Y39" s="99">
        <f>'12'!F39*1000</f>
        <v>363798774339.35748</v>
      </c>
      <c r="Z39" s="99">
        <f>'22'!E39*1000</f>
        <v>119999088669.86966</v>
      </c>
      <c r="AA39" s="99">
        <f>'16'!K39*1000</f>
        <v>35270292102.202415</v>
      </c>
      <c r="AB39" s="99">
        <f>'16'!L39*1000</f>
        <v>36616491514.788376</v>
      </c>
      <c r="AC39" s="99">
        <f>'26'!L39*1000</f>
        <v>109204761705.93483</v>
      </c>
      <c r="AD39" s="146">
        <f>'2'!L40*1000</f>
        <v>365562523649.97803</v>
      </c>
      <c r="AE39" s="99">
        <f>'28'!G40*1000</f>
        <v>98369158705.71077</v>
      </c>
    </row>
    <row r="40" spans="1:31" ht="13.7" customHeight="1">
      <c r="A40" s="121"/>
      <c r="B40" s="62" t="s">
        <v>656</v>
      </c>
      <c r="C40" s="121"/>
      <c r="D40" s="122"/>
      <c r="E40" s="604">
        <f t="shared" si="39"/>
        <v>23.536483148479721</v>
      </c>
      <c r="F40" s="298">
        <f t="shared" si="40"/>
        <v>91.24216137633347</v>
      </c>
      <c r="G40" s="298">
        <f t="shared" si="41"/>
        <v>23.46625679115407</v>
      </c>
      <c r="H40" s="298">
        <f t="shared" si="42"/>
        <v>25.718655101084426</v>
      </c>
      <c r="I40" s="298">
        <f t="shared" si="43"/>
        <v>38.149335653043657</v>
      </c>
      <c r="J40" s="298">
        <f t="shared" si="44"/>
        <v>325.01636726160069</v>
      </c>
      <c r="K40" s="298">
        <f t="shared" si="45"/>
        <v>27.63260547826486</v>
      </c>
      <c r="L40" s="298">
        <f t="shared" si="46"/>
        <v>26.617974584185934</v>
      </c>
      <c r="M40" s="298">
        <f t="shared" si="47"/>
        <v>5.5012474499861677</v>
      </c>
      <c r="N40" s="298">
        <f t="shared" si="48"/>
        <v>4.98729127216835</v>
      </c>
      <c r="O40" s="99">
        <f>'2'!G41*1000</f>
        <v>49369788839.663574</v>
      </c>
      <c r="P40" s="99">
        <f>'2'!H41*1000</f>
        <v>11619912030.687439</v>
      </c>
      <c r="Q40" s="99">
        <f>'2'!J41*1000</f>
        <v>10602258886.82782</v>
      </c>
      <c r="R40" s="99">
        <f>'18'!Z40*1000</f>
        <v>2726758396.0273199</v>
      </c>
      <c r="S40" s="99">
        <f>'22'!F40*1000</f>
        <v>48650193859.173615</v>
      </c>
      <c r="T40" s="99">
        <f>'10'!H40*1000</f>
        <v>8192178857.6190271</v>
      </c>
      <c r="U40" s="99">
        <f>'10'!I40*1000</f>
        <v>3945962088.6108975</v>
      </c>
      <c r="V40" s="99">
        <f>'10'!J40*1000</f>
        <v>104248353113.61232</v>
      </c>
      <c r="W40" s="99">
        <f>'10'!F40*1000</f>
        <v>176060827479.48138</v>
      </c>
      <c r="X40" s="99">
        <f>'2'!M41*1000</f>
        <v>14968536590.656008</v>
      </c>
      <c r="Y40" s="99">
        <f>'12'!F40*1000</f>
        <v>181624143562.97797</v>
      </c>
      <c r="Z40" s="99">
        <f>'22'!E40*1000</f>
        <v>49566183321.460587</v>
      </c>
      <c r="AA40" s="99">
        <f>'16'!K40*1000</f>
        <v>28009444998.414486</v>
      </c>
      <c r="AB40" s="99">
        <f>'16'!L40*1000</f>
        <v>26391787692.951904</v>
      </c>
      <c r="AC40" s="99">
        <f>'26'!L40*1000</f>
        <v>47841524292.404648</v>
      </c>
      <c r="AD40" s="146">
        <f>'2'!L41*1000</f>
        <v>182771959997.57733</v>
      </c>
      <c r="AE40" s="99">
        <f>'28'!G41*1000</f>
        <v>44400674273.698936</v>
      </c>
    </row>
    <row r="41" spans="1:31" ht="13.7" customHeight="1">
      <c r="A41" s="121"/>
      <c r="B41" s="62" t="s">
        <v>657</v>
      </c>
      <c r="C41" s="121"/>
      <c r="D41" s="122"/>
      <c r="E41" s="604">
        <f t="shared" si="39"/>
        <v>26.661452502625181</v>
      </c>
      <c r="F41" s="298">
        <f t="shared" si="40"/>
        <v>92.606268294820623</v>
      </c>
      <c r="G41" s="298">
        <f t="shared" si="41"/>
        <v>27.905216879805135</v>
      </c>
      <c r="H41" s="298">
        <f t="shared" si="42"/>
        <v>30.133183631767015</v>
      </c>
      <c r="I41" s="298">
        <f t="shared" si="43"/>
        <v>44.835465660068216</v>
      </c>
      <c r="J41" s="298">
        <f t="shared" si="44"/>
        <v>361.35274556477867</v>
      </c>
      <c r="K41" s="298">
        <f t="shared" si="45"/>
        <v>31.318566921570472</v>
      </c>
      <c r="L41" s="298">
        <f t="shared" si="46"/>
        <v>30.561493397209478</v>
      </c>
      <c r="M41" s="298">
        <f t="shared" si="47"/>
        <v>6.6463087133352232</v>
      </c>
      <c r="N41" s="298">
        <f t="shared" si="48"/>
        <v>6.781948671376135</v>
      </c>
      <c r="O41" s="99">
        <f>'2'!G42*1000</f>
        <v>50882335388.059395</v>
      </c>
      <c r="P41" s="99">
        <f>'2'!H42*1000</f>
        <v>13565969681.713902</v>
      </c>
      <c r="Q41" s="99">
        <f>'2'!J42*1000</f>
        <v>12562938280.241999</v>
      </c>
      <c r="R41" s="99">
        <f>'18'!Z41*1000</f>
        <v>3785613261.5308743</v>
      </c>
      <c r="S41" s="99">
        <f>'22'!F41*1000</f>
        <v>55688976328.262184</v>
      </c>
      <c r="T41" s="99">
        <f>'10'!H41*1000</f>
        <v>3521820099.199749</v>
      </c>
      <c r="U41" s="99">
        <f>'10'!I41*1000</f>
        <v>6354744965</v>
      </c>
      <c r="V41" s="99">
        <f>'10'!J41*1000</f>
        <v>86515678418.140472</v>
      </c>
      <c r="W41" s="99">
        <f>'10'!F41*1000</f>
        <v>177814573916.23734</v>
      </c>
      <c r="X41" s="99">
        <f>'2'!M42*1000</f>
        <v>15411250367.344719</v>
      </c>
      <c r="Y41" s="99">
        <f>'12'!F41*1000</f>
        <v>186085779362.50989</v>
      </c>
      <c r="Z41" s="99">
        <f>'22'!E41*1000</f>
        <v>56958131570.617233</v>
      </c>
      <c r="AA41" s="99">
        <f>'16'!K41*1000</f>
        <v>30815924830.457291</v>
      </c>
      <c r="AB41" s="99">
        <f>'16'!L41*1000</f>
        <v>35532552505.660072</v>
      </c>
      <c r="AC41" s="99">
        <f>'26'!L41*1000</f>
        <v>47195550862.861855</v>
      </c>
      <c r="AD41" s="146">
        <f>'2'!L42*1000</f>
        <v>182219421035.71109</v>
      </c>
      <c r="AE41" s="99">
        <f>'28'!G42*1000</f>
        <v>43217911225.493996</v>
      </c>
    </row>
    <row r="42" spans="1:31" ht="13.7" customHeight="1">
      <c r="A42" s="121"/>
      <c r="B42" s="62" t="s">
        <v>658</v>
      </c>
      <c r="C42" s="121"/>
      <c r="D42" s="122"/>
      <c r="E42" s="604">
        <f t="shared" si="39"/>
        <v>28.016515431222423</v>
      </c>
      <c r="F42" s="298">
        <f t="shared" si="40"/>
        <v>94.962120613514202</v>
      </c>
      <c r="G42" s="298">
        <f t="shared" si="41"/>
        <v>56.412498426404035</v>
      </c>
      <c r="H42" s="298">
        <f t="shared" si="42"/>
        <v>59.40526397467147</v>
      </c>
      <c r="I42" s="298">
        <f t="shared" si="43"/>
        <v>31.104993843573109</v>
      </c>
      <c r="J42" s="298">
        <f t="shared" si="44"/>
        <v>443.2402516495589</v>
      </c>
      <c r="K42" s="298">
        <f t="shared" si="45"/>
        <v>23.643375750071762</v>
      </c>
      <c r="L42" s="298">
        <f t="shared" si="46"/>
        <v>23.327661070352928</v>
      </c>
      <c r="M42" s="298">
        <f t="shared" si="47"/>
        <v>14.299485680318439</v>
      </c>
      <c r="N42" s="298">
        <f t="shared" si="48"/>
        <v>10.374027012674174</v>
      </c>
      <c r="O42" s="99">
        <f>'2'!G43*1000</f>
        <v>92429996616</v>
      </c>
      <c r="P42" s="99">
        <f>'2'!H43*1000</f>
        <v>25895664265.000004</v>
      </c>
      <c r="Q42" s="99">
        <f>'2'!J43*1000</f>
        <v>24591071933</v>
      </c>
      <c r="R42" s="99">
        <f>'18'!Z42*1000</f>
        <v>14608391195.999998</v>
      </c>
      <c r="S42" s="99">
        <f>'22'!F42*1000</f>
        <v>96208083107.999985</v>
      </c>
      <c r="T42" s="99">
        <f>'10'!H42*1000</f>
        <v>9055835381.0000019</v>
      </c>
      <c r="U42" s="99">
        <f>'10'!I42*1000</f>
        <v>4476861402</v>
      </c>
      <c r="V42" s="99">
        <f>'10'!J42*1000</f>
        <v>236238732746.00006</v>
      </c>
      <c r="W42" s="99">
        <f>'10'!F42*1000</f>
        <v>406913480227.99994</v>
      </c>
      <c r="X42" s="99">
        <f>'2'!M43*1000</f>
        <v>21705628663</v>
      </c>
      <c r="Y42" s="99">
        <f>'12'!F42*1000</f>
        <v>418293495770.00018</v>
      </c>
      <c r="Z42" s="99">
        <f>'22'!E42*1000</f>
        <v>102160256127.99998</v>
      </c>
      <c r="AA42" s="99">
        <f>'16'!K42*1000</f>
        <v>210106813076.99997</v>
      </c>
      <c r="AB42" s="99">
        <f>'16'!L42*1000</f>
        <v>212098948959</v>
      </c>
      <c r="AC42" s="99">
        <f>'26'!L42*1000</f>
        <v>84235294696.000031</v>
      </c>
      <c r="AD42" s="146">
        <f>'2'!L43*1000</f>
        <v>412420614384.99988</v>
      </c>
      <c r="AE42" s="99">
        <f>'28'!G43*1000</f>
        <v>77691387778.000015</v>
      </c>
    </row>
    <row r="43" spans="1:31" ht="13.7" customHeight="1">
      <c r="A43" s="121"/>
      <c r="B43" s="62" t="s">
        <v>659</v>
      </c>
      <c r="C43" s="121"/>
      <c r="D43" s="122"/>
      <c r="E43" s="604">
        <f t="shared" si="39"/>
        <v>21.947498665450016</v>
      </c>
      <c r="F43" s="298">
        <f t="shared" si="40"/>
        <v>91.751921809047516</v>
      </c>
      <c r="G43" s="298">
        <f t="shared" si="41"/>
        <v>32.71503762053274</v>
      </c>
      <c r="H43" s="298">
        <f t="shared" si="42"/>
        <v>35.655969897413918</v>
      </c>
      <c r="I43" s="298">
        <f t="shared" si="43"/>
        <v>82.531727740357908</v>
      </c>
      <c r="J43" s="298">
        <f t="shared" si="44"/>
        <v>417.83355769185215</v>
      </c>
      <c r="K43" s="298">
        <f t="shared" si="45"/>
        <v>35.980954647024781</v>
      </c>
      <c r="L43" s="298">
        <f t="shared" si="46"/>
        <v>35.5697759704844</v>
      </c>
      <c r="M43" s="298">
        <f t="shared" si="47"/>
        <v>7.2553174088213321</v>
      </c>
      <c r="N43" s="298">
        <f t="shared" si="48"/>
        <v>5.9589394957976838</v>
      </c>
      <c r="O43" s="99">
        <f>'2'!G44*1000</f>
        <v>61354624175.000008</v>
      </c>
      <c r="P43" s="99">
        <f>'2'!H44*1000</f>
        <v>13465805322</v>
      </c>
      <c r="Q43" s="99">
        <f>'2'!J44*1000</f>
        <v>12355135170</v>
      </c>
      <c r="R43" s="99">
        <f>'18'!Z43*1000</f>
        <v>4405343277</v>
      </c>
      <c r="S43" s="99">
        <f>'22'!F43*1000</f>
        <v>59015381839</v>
      </c>
      <c r="T43" s="99">
        <f>'10'!H43*1000</f>
        <v>727513926</v>
      </c>
      <c r="U43" s="99">
        <f>'10'!I43*1000</f>
        <v>9016852119</v>
      </c>
      <c r="V43" s="99">
        <f>'10'!J43*1000</f>
        <v>56672363329</v>
      </c>
      <c r="W43" s="99">
        <f>'10'!F43*1000</f>
        <v>164018388111</v>
      </c>
      <c r="X43" s="99">
        <f>'2'!M44*1000</f>
        <v>14124136453.999998</v>
      </c>
      <c r="Y43" s="99">
        <f>'12'!F43*1000</f>
        <v>170999413428</v>
      </c>
      <c r="Z43" s="99">
        <f>'22'!E43*1000</f>
        <v>60718822193</v>
      </c>
      <c r="AA43" s="99">
        <f>'16'!K43*1000</f>
        <v>41062162684</v>
      </c>
      <c r="AB43" s="99">
        <f>'16'!L43*1000</f>
        <v>38722920348.000008</v>
      </c>
      <c r="AC43" s="99">
        <f>'26'!L43*1000</f>
        <v>57837933278.000008</v>
      </c>
      <c r="AD43" s="146">
        <f>'2'!L44*1000</f>
        <v>165914404094</v>
      </c>
      <c r="AE43" s="99">
        <f>'28'!G44*1000</f>
        <v>54814874261</v>
      </c>
    </row>
    <row r="44" spans="1:31" ht="13.7" customHeight="1">
      <c r="A44" s="1045" t="s">
        <v>660</v>
      </c>
      <c r="B44" s="1045"/>
      <c r="C44" s="1045"/>
      <c r="D44" s="122"/>
      <c r="E44" s="604"/>
      <c r="F44" s="298"/>
      <c r="G44" s="298"/>
      <c r="H44" s="298"/>
      <c r="I44" s="298"/>
      <c r="J44" s="298"/>
      <c r="K44" s="298"/>
      <c r="L44" s="298"/>
      <c r="M44" s="298"/>
      <c r="N44" s="298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  <row r="45" spans="1:31" ht="13.7" customHeight="1">
      <c r="A45" s="121"/>
      <c r="B45" s="62" t="s">
        <v>650</v>
      </c>
      <c r="C45" s="121"/>
      <c r="D45" s="122"/>
      <c r="E45" s="604">
        <f t="shared" ref="E45:E54" si="49">P45/O45*100</f>
        <v>18.504028613508662</v>
      </c>
      <c r="F45" s="298">
        <f t="shared" ref="F45:F54" si="50">Q45/P45*100</f>
        <v>54.738118677057813</v>
      </c>
      <c r="G45" s="298">
        <f t="shared" ref="G45:G54" si="51">R45/P45*100</f>
        <v>-141.06166906524476</v>
      </c>
      <c r="H45" s="298">
        <f t="shared" ref="H45:H54" si="52">R45/Q45*100</f>
        <v>-257.70280834362586</v>
      </c>
      <c r="I45" s="298">
        <f t="shared" ref="I45:I54" si="53">AE45/(T45+U45+V45)*100</f>
        <v>51.791334845904217</v>
      </c>
      <c r="J45" s="298">
        <f t="shared" ref="J45:J54" si="54">S45/X45*100</f>
        <v>38.820104033794465</v>
      </c>
      <c r="K45" s="298">
        <f t="shared" ref="K45:K54" si="55">S45/W45*100</f>
        <v>13.655756014041307</v>
      </c>
      <c r="L45" s="298">
        <f t="shared" ref="L45:L54" si="56">S45/AD45*100</f>
        <v>10.793380754386588</v>
      </c>
      <c r="M45" s="298">
        <f t="shared" ref="M45:M54" si="57">R45/Z45*100</f>
        <v>-23.929933296903993</v>
      </c>
      <c r="N45" s="298">
        <f t="shared" ref="N45:N54" si="58">(S45-AC45+AA45-AB45)/S45*100</f>
        <v>-26.620730066352532</v>
      </c>
      <c r="O45" s="99">
        <f>'2'!G46*1000</f>
        <v>12159799897.014149</v>
      </c>
      <c r="P45" s="99">
        <f>'2'!H46*1000</f>
        <v>2250052852.2888951</v>
      </c>
      <c r="Q45" s="99">
        <f>'2'!J46*1000</f>
        <v>1231636600.5824196</v>
      </c>
      <c r="R45" s="99">
        <f>'18'!Z45*1000</f>
        <v>-3173962108.2888618</v>
      </c>
      <c r="S45" s="99">
        <f>'22'!F45*1000</f>
        <v>12635942271.809126</v>
      </c>
      <c r="T45" s="99">
        <f>'10'!H45*1000</f>
        <v>2512607298.4377918</v>
      </c>
      <c r="U45" s="99">
        <f>'10'!I45*1000</f>
        <v>5392108045.402235</v>
      </c>
      <c r="V45" s="99">
        <f>'10'!J45*1000</f>
        <v>12271908338.155523</v>
      </c>
      <c r="W45" s="99">
        <f>'10'!F45*1000</f>
        <v>92531986210.184372</v>
      </c>
      <c r="X45" s="99">
        <f>'2'!M46*1000</f>
        <v>32549995901.116161</v>
      </c>
      <c r="Y45" s="99">
        <f>'12'!F45*1000</f>
        <v>101794492067.33327</v>
      </c>
      <c r="Z45" s="99">
        <f>'22'!E45*1000</f>
        <v>13263564377.337828</v>
      </c>
      <c r="AA45" s="99">
        <f>'16'!K45*1000</f>
        <v>6074022510.3758888</v>
      </c>
      <c r="AB45" s="99">
        <f>'16'!L45*1000</f>
        <v>6831110488.8208628</v>
      </c>
      <c r="AC45" s="99">
        <f>'26'!L45*1000</f>
        <v>15242634376.882593</v>
      </c>
      <c r="AD45" s="146">
        <f>'2'!L46*1000</f>
        <v>117071217622.64983</v>
      </c>
      <c r="AE45" s="99">
        <f>'28'!G46*1000</f>
        <v>10449742731.740324</v>
      </c>
    </row>
    <row r="46" spans="1:31" ht="13.7" customHeight="1">
      <c r="A46" s="121"/>
      <c r="B46" s="62" t="s">
        <v>651</v>
      </c>
      <c r="C46" s="121"/>
      <c r="D46" s="122"/>
      <c r="E46" s="604">
        <f t="shared" si="49"/>
        <v>30.172568529578648</v>
      </c>
      <c r="F46" s="298">
        <f t="shared" si="50"/>
        <v>88.115558649305072</v>
      </c>
      <c r="G46" s="298">
        <f t="shared" si="51"/>
        <v>16.303013609992909</v>
      </c>
      <c r="H46" s="298">
        <f t="shared" si="52"/>
        <v>18.501855812862722</v>
      </c>
      <c r="I46" s="298">
        <f t="shared" si="53"/>
        <v>124.16509284052752</v>
      </c>
      <c r="J46" s="298">
        <f t="shared" si="54"/>
        <v>115.63108866971059</v>
      </c>
      <c r="K46" s="298">
        <f t="shared" si="55"/>
        <v>53.748951971890769</v>
      </c>
      <c r="L46" s="298">
        <f t="shared" si="56"/>
        <v>38.990153506403004</v>
      </c>
      <c r="M46" s="298">
        <f t="shared" si="57"/>
        <v>5.0359443578497967</v>
      </c>
      <c r="N46" s="298">
        <f t="shared" si="58"/>
        <v>4.762979324537266</v>
      </c>
      <c r="O46" s="99">
        <f>'2'!G47*1000</f>
        <v>15592730473.218601</v>
      </c>
      <c r="P46" s="99">
        <f>'2'!H47*1000</f>
        <v>4704727287.6643753</v>
      </c>
      <c r="Q46" s="99">
        <f>'2'!J47*1000</f>
        <v>4145596732.4517622</v>
      </c>
      <c r="R46" s="99">
        <f>'18'!Z46*1000</f>
        <v>767012330.02097344</v>
      </c>
      <c r="S46" s="99">
        <f>'22'!F46*1000</f>
        <v>15090346782.630772</v>
      </c>
      <c r="T46" s="99">
        <f>'10'!H46*1000</f>
        <v>1197214098.6569734</v>
      </c>
      <c r="U46" s="99">
        <f>'10'!I46*1000</f>
        <v>174208455.36842108</v>
      </c>
      <c r="V46" s="99">
        <f>'10'!J46*1000</f>
        <v>8031246717.683382</v>
      </c>
      <c r="W46" s="99">
        <f>'10'!F46*1000</f>
        <v>28075611205.447525</v>
      </c>
      <c r="X46" s="99">
        <f>'2'!M47*1000</f>
        <v>13050423511.738213</v>
      </c>
      <c r="Y46" s="99">
        <f>'12'!F46*1000</f>
        <v>30941263851.847466</v>
      </c>
      <c r="Z46" s="99">
        <f>'22'!E46*1000</f>
        <v>15230754661.24621</v>
      </c>
      <c r="AA46" s="99">
        <f>'16'!K46*1000</f>
        <v>1946338810.2645359</v>
      </c>
      <c r="AB46" s="99">
        <f>'16'!L46*1000</f>
        <v>1647066609.4345367</v>
      </c>
      <c r="AC46" s="99">
        <f>'26'!L46*1000</f>
        <v>14670868886.203093</v>
      </c>
      <c r="AD46" s="146">
        <f>'2'!L47*1000</f>
        <v>38702968379.318176</v>
      </c>
      <c r="AE46" s="99">
        <f>'28'!G47*1000</f>
        <v>11674833030.704956</v>
      </c>
    </row>
    <row r="47" spans="1:31" ht="13.7" customHeight="1">
      <c r="A47" s="121"/>
      <c r="B47" s="62" t="s">
        <v>652</v>
      </c>
      <c r="C47" s="121"/>
      <c r="D47" s="122"/>
      <c r="E47" s="604">
        <f t="shared" si="49"/>
        <v>27.315946612974507</v>
      </c>
      <c r="F47" s="298">
        <f t="shared" si="50"/>
        <v>90.308417224855617</v>
      </c>
      <c r="G47" s="298">
        <f t="shared" si="51"/>
        <v>24.73022755507484</v>
      </c>
      <c r="H47" s="298">
        <f t="shared" si="52"/>
        <v>27.384188888506323</v>
      </c>
      <c r="I47" s="298">
        <f t="shared" si="53"/>
        <v>113.79938604889448</v>
      </c>
      <c r="J47" s="298">
        <f t="shared" si="54"/>
        <v>189.52118878632896</v>
      </c>
      <c r="K47" s="298">
        <f t="shared" si="55"/>
        <v>57.720303557633947</v>
      </c>
      <c r="L47" s="298">
        <f t="shared" si="56"/>
        <v>47.450997563659399</v>
      </c>
      <c r="M47" s="298">
        <f t="shared" si="57"/>
        <v>6.6778741817689671</v>
      </c>
      <c r="N47" s="298">
        <f t="shared" si="58"/>
        <v>6.3631358292211688</v>
      </c>
      <c r="O47" s="99">
        <f>'2'!G48*1000</f>
        <v>41106090585.125359</v>
      </c>
      <c r="P47" s="99">
        <f>'2'!H48*1000</f>
        <v>11228517758.913782</v>
      </c>
      <c r="Q47" s="99">
        <f>'2'!J48*1000</f>
        <v>10140296665.886866</v>
      </c>
      <c r="R47" s="99">
        <f>'18'!Z47*1000</f>
        <v>2776837992.8413682</v>
      </c>
      <c r="S47" s="99">
        <f>'22'!F47*1000</f>
        <v>41076901332.782974</v>
      </c>
      <c r="T47" s="99">
        <f>'10'!H47*1000</f>
        <v>2149444480.1699314</v>
      </c>
      <c r="U47" s="99">
        <f>'10'!I47*1000</f>
        <v>325465533.19822961</v>
      </c>
      <c r="V47" s="99">
        <f>'10'!J47*1000</f>
        <v>25580519084.095783</v>
      </c>
      <c r="W47" s="99">
        <f>'10'!F47*1000</f>
        <v>71165428455.807632</v>
      </c>
      <c r="X47" s="99">
        <f>'2'!M48*1000</f>
        <v>21674041618.161293</v>
      </c>
      <c r="Y47" s="99">
        <f>'12'!F47*1000</f>
        <v>76791128305.671036</v>
      </c>
      <c r="Z47" s="99">
        <f>'22'!E47*1000</f>
        <v>41582664142.165443</v>
      </c>
      <c r="AA47" s="99">
        <f>'16'!K47*1000</f>
        <v>5142282334.5805511</v>
      </c>
      <c r="AB47" s="99">
        <f>'16'!L47*1000</f>
        <v>5432824328.5717487</v>
      </c>
      <c r="AC47" s="99">
        <f>'26'!L47*1000</f>
        <v>38172580312.551636</v>
      </c>
      <c r="AD47" s="146">
        <f>'2'!L48*1000</f>
        <v>86566992143.157684</v>
      </c>
      <c r="AE47" s="99">
        <f>'28'!G48*1000</f>
        <v>31926906066.296864</v>
      </c>
    </row>
    <row r="48" spans="1:31" ht="13.7" customHeight="1">
      <c r="A48" s="661"/>
      <c r="B48" s="62" t="s">
        <v>653</v>
      </c>
      <c r="C48" s="661"/>
      <c r="D48" s="122"/>
      <c r="E48" s="604">
        <f t="shared" si="49"/>
        <v>26.266979405903911</v>
      </c>
      <c r="F48" s="298">
        <f t="shared" si="50"/>
        <v>91.558136636488314</v>
      </c>
      <c r="G48" s="298">
        <f t="shared" si="51"/>
        <v>32.754711452474233</v>
      </c>
      <c r="H48" s="298">
        <f t="shared" si="52"/>
        <v>35.77476853042532</v>
      </c>
      <c r="I48" s="298">
        <f t="shared" si="53"/>
        <v>90.101010399761776</v>
      </c>
      <c r="J48" s="298">
        <f t="shared" si="54"/>
        <v>222.55900040279633</v>
      </c>
      <c r="K48" s="298">
        <f t="shared" si="55"/>
        <v>48.739267048426427</v>
      </c>
      <c r="L48" s="298">
        <f t="shared" si="56"/>
        <v>43.037281798406632</v>
      </c>
      <c r="M48" s="298">
        <f t="shared" si="57"/>
        <v>8.3668807373636298</v>
      </c>
      <c r="N48" s="298">
        <f t="shared" si="58"/>
        <v>6.2423085384247861</v>
      </c>
      <c r="O48" s="99">
        <f>'2'!G49*1000</f>
        <v>70675966393.07962</v>
      </c>
      <c r="P48" s="99">
        <f>'2'!H49*1000</f>
        <v>18564441537.393795</v>
      </c>
      <c r="Q48" s="99">
        <f>'2'!J49*1000</f>
        <v>16997256748.608004</v>
      </c>
      <c r="R48" s="99">
        <f>'18'!Z48*1000</f>
        <v>6080729258.3366089</v>
      </c>
      <c r="S48" s="99">
        <f>'22'!F48*1000</f>
        <v>70124100824.606277</v>
      </c>
      <c r="T48" s="99">
        <f>'10'!H48*1000</f>
        <v>5422045290.5174084</v>
      </c>
      <c r="U48" s="99">
        <f>'10'!I48*1000</f>
        <v>632692431.14408612</v>
      </c>
      <c r="V48" s="99">
        <f>'10'!J48*1000</f>
        <v>54297951270.470573</v>
      </c>
      <c r="W48" s="99">
        <f>'10'!F48*1000</f>
        <v>143875985568.12985</v>
      </c>
      <c r="X48" s="99">
        <f>'2'!M49*1000</f>
        <v>31508094796.297981</v>
      </c>
      <c r="Y48" s="99">
        <f>'12'!F48*1000</f>
        <v>155485358516.33636</v>
      </c>
      <c r="Z48" s="99">
        <f>'22'!E48*1000</f>
        <v>72676179441.427322</v>
      </c>
      <c r="AA48" s="99">
        <f>'16'!K48*1000</f>
        <v>11422783981.81883</v>
      </c>
      <c r="AB48" s="99">
        <f>'16'!L48*1000</f>
        <v>12703952611.217987</v>
      </c>
      <c r="AC48" s="99">
        <f>'26'!L48*1000</f>
        <v>64465569461.939117</v>
      </c>
      <c r="AD48" s="146">
        <f>'2'!L49*1000</f>
        <v>162938033942.4747</v>
      </c>
      <c r="AE48" s="99">
        <f>'28'!G49*1000</f>
        <v>54378382585.336792</v>
      </c>
    </row>
    <row r="49" spans="1:31" ht="13.7" customHeight="1">
      <c r="A49" s="661"/>
      <c r="B49" s="62" t="s">
        <v>654</v>
      </c>
      <c r="C49" s="661"/>
      <c r="D49" s="122"/>
      <c r="E49" s="604">
        <f t="shared" si="49"/>
        <v>23.956245862665167</v>
      </c>
      <c r="F49" s="298">
        <f t="shared" si="50"/>
        <v>92.328419632993104</v>
      </c>
      <c r="G49" s="298">
        <f t="shared" si="51"/>
        <v>20.724220856635053</v>
      </c>
      <c r="H49" s="298">
        <f t="shared" si="52"/>
        <v>22.446199056600502</v>
      </c>
      <c r="I49" s="298">
        <f t="shared" si="53"/>
        <v>57.646457413590255</v>
      </c>
      <c r="J49" s="298">
        <f t="shared" si="54"/>
        <v>325.28872811718293</v>
      </c>
      <c r="K49" s="298">
        <f t="shared" si="55"/>
        <v>39.052342997457004</v>
      </c>
      <c r="L49" s="298">
        <f t="shared" si="56"/>
        <v>36.834843735563034</v>
      </c>
      <c r="M49" s="298">
        <f t="shared" si="57"/>
        <v>4.8087937630705735</v>
      </c>
      <c r="N49" s="298">
        <f t="shared" si="58"/>
        <v>4.9671185649844327</v>
      </c>
      <c r="O49" s="99">
        <f>'2'!G50*1000</f>
        <v>72817821833.877411</v>
      </c>
      <c r="P49" s="99">
        <f>'2'!H50*1000</f>
        <v>17444416430.361149</v>
      </c>
      <c r="Q49" s="99">
        <f>'2'!J50*1000</f>
        <v>16106154004.350639</v>
      </c>
      <c r="R49" s="99">
        <f>'18'!Z49*1000</f>
        <v>3615219388.1791773</v>
      </c>
      <c r="S49" s="99">
        <f>'22'!F49*1000</f>
        <v>74475901726.931442</v>
      </c>
      <c r="T49" s="99">
        <f>'10'!H49*1000</f>
        <v>8399615319.387846</v>
      </c>
      <c r="U49" s="99">
        <f>'10'!I49*1000</f>
        <v>1800581603.5335391</v>
      </c>
      <c r="V49" s="99">
        <f>'10'!J49*1000</f>
        <v>94503071858.564087</v>
      </c>
      <c r="W49" s="99">
        <f>'10'!F49*1000</f>
        <v>190707896147.9498</v>
      </c>
      <c r="X49" s="99">
        <f>'2'!M50*1000</f>
        <v>22895321998.400768</v>
      </c>
      <c r="Y49" s="99">
        <f>'12'!F49*1000</f>
        <v>199059908278.01938</v>
      </c>
      <c r="Z49" s="99">
        <f>'22'!E49*1000</f>
        <v>75179339483.062805</v>
      </c>
      <c r="AA49" s="99">
        <f>'16'!K49*1000</f>
        <v>16721477126.248577</v>
      </c>
      <c r="AB49" s="99">
        <f>'16'!L49*1000</f>
        <v>19765184566.632946</v>
      </c>
      <c r="AC49" s="99">
        <f>'26'!L49*1000</f>
        <v>67732887945.4291</v>
      </c>
      <c r="AD49" s="146">
        <f>'2'!L50*1000</f>
        <v>202188727232.27274</v>
      </c>
      <c r="AE49" s="99">
        <f>'28'!G50*1000</f>
        <v>60357725248.755966</v>
      </c>
    </row>
    <row r="50" spans="1:31" ht="13.7" customHeight="1">
      <c r="A50" s="661"/>
      <c r="B50" s="62" t="s">
        <v>655</v>
      </c>
      <c r="C50" s="661"/>
      <c r="D50" s="122"/>
      <c r="E50" s="604">
        <f t="shared" si="49"/>
        <v>24.5620183822016</v>
      </c>
      <c r="F50" s="298">
        <f t="shared" si="50"/>
        <v>92.683772041124797</v>
      </c>
      <c r="G50" s="298">
        <f t="shared" si="51"/>
        <v>26.219263930909975</v>
      </c>
      <c r="H50" s="298">
        <f t="shared" si="52"/>
        <v>28.288947842213634</v>
      </c>
      <c r="I50" s="298">
        <f t="shared" si="53"/>
        <v>47.481090460182187</v>
      </c>
      <c r="J50" s="298">
        <f t="shared" si="54"/>
        <v>300.18719632328674</v>
      </c>
      <c r="K50" s="298">
        <f t="shared" si="55"/>
        <v>33.803453899955613</v>
      </c>
      <c r="L50" s="298">
        <f t="shared" si="56"/>
        <v>32.359737744437751</v>
      </c>
      <c r="M50" s="298">
        <f t="shared" si="57"/>
        <v>6.4296422453768205</v>
      </c>
      <c r="N50" s="298">
        <f t="shared" si="58"/>
        <v>5.6261829244443815</v>
      </c>
      <c r="O50" s="99">
        <f>'2'!G51*1000</f>
        <v>131049465469.05812</v>
      </c>
      <c r="P50" s="99">
        <f>'2'!H51*1000</f>
        <v>32188393798.286995</v>
      </c>
      <c r="Q50" s="99">
        <f>'2'!J51*1000</f>
        <v>29833417531.703869</v>
      </c>
      <c r="R50" s="99">
        <f>'18'!Z50*1000</f>
        <v>8439559925.0935259</v>
      </c>
      <c r="S50" s="99">
        <f>'22'!F50*1000</f>
        <v>128502018683.70663</v>
      </c>
      <c r="T50" s="99">
        <f>'10'!H50*1000</f>
        <v>10679503925.015642</v>
      </c>
      <c r="U50" s="99">
        <f>'10'!I50*1000</f>
        <v>4131041958.1441836</v>
      </c>
      <c r="V50" s="99">
        <f>'10'!J50*1000</f>
        <v>209939086351.09012</v>
      </c>
      <c r="W50" s="99">
        <f>'10'!F50*1000</f>
        <v>380144641621.5929</v>
      </c>
      <c r="X50" s="99">
        <f>'2'!M51*1000</f>
        <v>42807295000.455757</v>
      </c>
      <c r="Y50" s="99">
        <f>'12'!F50*1000</f>
        <v>395546148039.43549</v>
      </c>
      <c r="Z50" s="99">
        <f>'22'!E50*1000</f>
        <v>131260179073.91223</v>
      </c>
      <c r="AA50" s="99">
        <f>'16'!K50*1000</f>
        <v>56689260346.782875</v>
      </c>
      <c r="AB50" s="99">
        <f>'16'!L50*1000</f>
        <v>59139939929.094467</v>
      </c>
      <c r="AC50" s="99">
        <f>'26'!L50*1000</f>
        <v>118821580468.64601</v>
      </c>
      <c r="AD50" s="146">
        <f>'2'!L51*1000</f>
        <v>397104635700.56152</v>
      </c>
      <c r="AE50" s="99">
        <f>'28'!G51*1000</f>
        <v>106713576190.071</v>
      </c>
    </row>
    <row r="51" spans="1:31" ht="13.7" customHeight="1">
      <c r="A51" s="661"/>
      <c r="B51" s="62" t="s">
        <v>656</v>
      </c>
      <c r="C51" s="661"/>
      <c r="D51" s="122"/>
      <c r="E51" s="604">
        <f t="shared" si="49"/>
        <v>23.613964635757327</v>
      </c>
      <c r="F51" s="298">
        <f t="shared" si="50"/>
        <v>93.38504910280362</v>
      </c>
      <c r="G51" s="298">
        <f t="shared" si="51"/>
        <v>23.370235561491455</v>
      </c>
      <c r="H51" s="298">
        <f t="shared" si="52"/>
        <v>25.025671438866148</v>
      </c>
      <c r="I51" s="298">
        <f t="shared" si="53"/>
        <v>36.764753455888517</v>
      </c>
      <c r="J51" s="298">
        <f t="shared" si="54"/>
        <v>340.07686788003366</v>
      </c>
      <c r="K51" s="298">
        <f t="shared" si="55"/>
        <v>27.471952737467003</v>
      </c>
      <c r="L51" s="298">
        <f t="shared" si="56"/>
        <v>26.550335416749739</v>
      </c>
      <c r="M51" s="298">
        <f t="shared" si="57"/>
        <v>5.5325355374996379</v>
      </c>
      <c r="N51" s="298">
        <f t="shared" si="58"/>
        <v>5.7300455604372775</v>
      </c>
      <c r="O51" s="99">
        <f>'2'!G52*1000</f>
        <v>46561099922.895157</v>
      </c>
      <c r="P51" s="99">
        <f>'2'!H52*1000</f>
        <v>10994921669.812094</v>
      </c>
      <c r="Q51" s="99">
        <f>'2'!J52*1000</f>
        <v>10267613000.168819</v>
      </c>
      <c r="R51" s="99">
        <f>'18'!Z51*1000</f>
        <v>2569539094.0365558</v>
      </c>
      <c r="S51" s="99">
        <f>'22'!F51*1000</f>
        <v>45945965992.545433</v>
      </c>
      <c r="T51" s="99">
        <f>'10'!H51*1000</f>
        <v>5484912771.7311478</v>
      </c>
      <c r="U51" s="99">
        <f>'10'!I51*1000</f>
        <v>5000833263.000001</v>
      </c>
      <c r="V51" s="99">
        <f>'10'!J51*1000</f>
        <v>98873015655.191391</v>
      </c>
      <c r="W51" s="99">
        <f>'10'!F51*1000</f>
        <v>167246815075.81027</v>
      </c>
      <c r="X51" s="99">
        <f>'2'!M52*1000</f>
        <v>13510464936.637043</v>
      </c>
      <c r="Y51" s="99">
        <f>'12'!F51*1000</f>
        <v>172019614557.62653</v>
      </c>
      <c r="Z51" s="99">
        <f>'22'!E51*1000</f>
        <v>46444149822.81031</v>
      </c>
      <c r="AA51" s="99">
        <f>'16'!K51*1000</f>
        <v>7871485770.466012</v>
      </c>
      <c r="AB51" s="99">
        <f>'16'!L51*1000</f>
        <v>7760145684.1162863</v>
      </c>
      <c r="AC51" s="99">
        <f>'26'!L51*1000</f>
        <v>43424581294.339287</v>
      </c>
      <c r="AD51" s="146">
        <f>'2'!L52*1000</f>
        <v>173052299608.83896</v>
      </c>
      <c r="AE51" s="99">
        <f>'28'!G52*1000</f>
        <v>40205479117.712685</v>
      </c>
    </row>
    <row r="52" spans="1:31" ht="13.7" customHeight="1">
      <c r="A52" s="661"/>
      <c r="B52" s="62" t="s">
        <v>657</v>
      </c>
      <c r="C52" s="661"/>
      <c r="D52" s="122"/>
      <c r="E52" s="604">
        <f t="shared" si="49"/>
        <v>26.249070483615895</v>
      </c>
      <c r="F52" s="298">
        <f t="shared" si="50"/>
        <v>92.353602856834172</v>
      </c>
      <c r="G52" s="298">
        <f t="shared" si="51"/>
        <v>27.154183055752075</v>
      </c>
      <c r="H52" s="298">
        <f t="shared" si="52"/>
        <v>29.402407936208263</v>
      </c>
      <c r="I52" s="298">
        <f t="shared" si="53"/>
        <v>51.510327211328679</v>
      </c>
      <c r="J52" s="298">
        <f t="shared" si="54"/>
        <v>319.54461369386638</v>
      </c>
      <c r="K52" s="298">
        <f t="shared" si="55"/>
        <v>31.311091615847332</v>
      </c>
      <c r="L52" s="298">
        <f t="shared" si="56"/>
        <v>30.347680543519235</v>
      </c>
      <c r="M52" s="298">
        <f t="shared" si="57"/>
        <v>6.9609996372594569</v>
      </c>
      <c r="N52" s="298">
        <f t="shared" si="58"/>
        <v>6.8687587272646979</v>
      </c>
      <c r="O52" s="99">
        <f>'2'!G53*1000</f>
        <v>52825076242.427505</v>
      </c>
      <c r="P52" s="99">
        <f>'2'!H53*1000</f>
        <v>13866091495.89863</v>
      </c>
      <c r="Q52" s="99">
        <f>'2'!J53*1000</f>
        <v>12805835071.887478</v>
      </c>
      <c r="R52" s="99">
        <f>'18'!Z52*1000</f>
        <v>3765223867.4743848</v>
      </c>
      <c r="S52" s="99">
        <f>'22'!F52*1000</f>
        <v>52693909472.428467</v>
      </c>
      <c r="T52" s="99">
        <f>'10'!H52*1000</f>
        <v>3025551299.1997495</v>
      </c>
      <c r="U52" s="99">
        <f>'10'!I52*1000</f>
        <v>4517342543.000001</v>
      </c>
      <c r="V52" s="99">
        <f>'10'!J52*1000</f>
        <v>80221607132.903366</v>
      </c>
      <c r="W52" s="99">
        <f>'10'!F52*1000</f>
        <v>168291511899.12125</v>
      </c>
      <c r="X52" s="99">
        <f>'2'!M53*1000</f>
        <v>16490313782.259796</v>
      </c>
      <c r="Y52" s="99">
        <f>'12'!F52*1000</f>
        <v>176860992607.08578</v>
      </c>
      <c r="Z52" s="99">
        <f>'22'!E52*1000</f>
        <v>54090275300.700226</v>
      </c>
      <c r="AA52" s="99">
        <f>'16'!K52*1000</f>
        <v>49890652465.998886</v>
      </c>
      <c r="AB52" s="99">
        <f>'16'!L52*1000</f>
        <v>49929447966.999847</v>
      </c>
      <c r="AC52" s="99">
        <f>'26'!L52*1000</f>
        <v>49035696465.803116</v>
      </c>
      <c r="AD52" s="146">
        <f>'2'!L53*1000</f>
        <v>173634058777.12549</v>
      </c>
      <c r="AE52" s="99">
        <f>'28'!G53*1000</f>
        <v>45207781627.665367</v>
      </c>
    </row>
    <row r="53" spans="1:31" ht="13.7" customHeight="1">
      <c r="A53" s="661"/>
      <c r="B53" s="62" t="s">
        <v>658</v>
      </c>
      <c r="C53" s="661"/>
      <c r="D53" s="122"/>
      <c r="E53" s="604">
        <f t="shared" si="49"/>
        <v>30.199603133459398</v>
      </c>
      <c r="F53" s="298">
        <f t="shared" si="50"/>
        <v>94.442334763774056</v>
      </c>
      <c r="G53" s="298">
        <f t="shared" si="51"/>
        <v>48.003713776127924</v>
      </c>
      <c r="H53" s="298">
        <f t="shared" si="52"/>
        <v>50.828597044109777</v>
      </c>
      <c r="I53" s="298">
        <f t="shared" si="53"/>
        <v>27.270525245367221</v>
      </c>
      <c r="J53" s="298">
        <f t="shared" si="54"/>
        <v>391.2421661570761</v>
      </c>
      <c r="K53" s="298">
        <f t="shared" si="55"/>
        <v>20.80489575371476</v>
      </c>
      <c r="L53" s="298">
        <f t="shared" si="56"/>
        <v>20.533340388879971</v>
      </c>
      <c r="M53" s="298">
        <f t="shared" si="57"/>
        <v>14.433946538376055</v>
      </c>
      <c r="N53" s="298">
        <f t="shared" si="58"/>
        <v>12.555385145464118</v>
      </c>
      <c r="O53" s="99">
        <f>'2'!G54*1000</f>
        <v>85663865610</v>
      </c>
      <c r="P53" s="99">
        <f>'2'!H54*1000</f>
        <v>25870147443.000004</v>
      </c>
      <c r="Q53" s="99">
        <f>'2'!J54*1000</f>
        <v>24432371252</v>
      </c>
      <c r="R53" s="99">
        <f>'18'!Z53*1000</f>
        <v>12418631532</v>
      </c>
      <c r="S53" s="99">
        <f>'22'!F53*1000</f>
        <v>82831734467</v>
      </c>
      <c r="T53" s="99">
        <f>'10'!H53*1000</f>
        <v>10899370912.999998</v>
      </c>
      <c r="U53" s="99">
        <f>'10'!I53*1000</f>
        <v>4476861402</v>
      </c>
      <c r="V53" s="99">
        <f>'10'!J53*1000</f>
        <v>239089576281.00006</v>
      </c>
      <c r="W53" s="99">
        <f>'10'!F53*1000</f>
        <v>398135782305.99988</v>
      </c>
      <c r="X53" s="99">
        <f>'2'!M54*1000</f>
        <v>21171474251</v>
      </c>
      <c r="Y53" s="99">
        <f>'12'!F53*1000</f>
        <v>408332419538.00012</v>
      </c>
      <c r="Z53" s="99">
        <f>'22'!E53*1000</f>
        <v>86037671672</v>
      </c>
      <c r="AA53" s="99">
        <f>'16'!K53*1000</f>
        <v>182656255475</v>
      </c>
      <c r="AB53" s="99">
        <f>'16'!L53*1000</f>
        <v>179433199319</v>
      </c>
      <c r="AC53" s="99">
        <f>'26'!L53*1000</f>
        <v>75654947338</v>
      </c>
      <c r="AD53" s="146">
        <f>'2'!L54*1000</f>
        <v>403401165607.99982</v>
      </c>
      <c r="AE53" s="99">
        <f>'28'!G54*1000</f>
        <v>69394162574.000031</v>
      </c>
    </row>
    <row r="54" spans="1:31" ht="13.7" customHeight="1">
      <c r="A54" s="661"/>
      <c r="B54" s="62" t="s">
        <v>659</v>
      </c>
      <c r="C54" s="661"/>
      <c r="D54" s="122"/>
      <c r="E54" s="604">
        <f t="shared" si="49"/>
        <v>19.315799877190333</v>
      </c>
      <c r="F54" s="298">
        <f t="shared" si="50"/>
        <v>91.275263735053144</v>
      </c>
      <c r="G54" s="298">
        <f t="shared" si="51"/>
        <v>30.715999808728256</v>
      </c>
      <c r="H54" s="298">
        <f t="shared" si="52"/>
        <v>33.652052650199202</v>
      </c>
      <c r="I54" s="298">
        <f t="shared" si="53"/>
        <v>91.15027538460977</v>
      </c>
      <c r="J54" s="298">
        <f t="shared" si="54"/>
        <v>438.80491008491782</v>
      </c>
      <c r="K54" s="298">
        <f t="shared" si="55"/>
        <v>37.651443299961294</v>
      </c>
      <c r="L54" s="298">
        <f t="shared" si="56"/>
        <v>37.135902687177506</v>
      </c>
      <c r="M54" s="298">
        <f t="shared" si="57"/>
        <v>6.3789983274744086</v>
      </c>
      <c r="N54" s="298">
        <f t="shared" si="58"/>
        <v>5.6863132710137911</v>
      </c>
      <c r="O54" s="99">
        <f>'2'!G55*1000</f>
        <v>67255195879.000008</v>
      </c>
      <c r="P54" s="99">
        <f>'2'!H55*1000</f>
        <v>12990879043.000002</v>
      </c>
      <c r="Q54" s="99">
        <f>'2'!J55*1000</f>
        <v>11857459108</v>
      </c>
      <c r="R54" s="99">
        <f>'18'!Z54*1000</f>
        <v>3990278382</v>
      </c>
      <c r="S54" s="99">
        <f>'22'!F54*1000</f>
        <v>61183145567.000008</v>
      </c>
      <c r="T54" s="99">
        <f>'10'!H54*1000</f>
        <v>1254847572.9999998</v>
      </c>
      <c r="U54" s="99">
        <f>'10'!I54*1000</f>
        <v>9016852119</v>
      </c>
      <c r="V54" s="99">
        <f>'10'!J54*1000</f>
        <v>56509254641.000008</v>
      </c>
      <c r="W54" s="99">
        <f>'10'!F54*1000</f>
        <v>162498805370</v>
      </c>
      <c r="X54" s="99">
        <f>'2'!M55*1000</f>
        <v>13943131482.999998</v>
      </c>
      <c r="Y54" s="99">
        <f>'12'!F54*1000</f>
        <v>170523623736</v>
      </c>
      <c r="Z54" s="99">
        <f>'22'!E54*1000</f>
        <v>62553369309.000008</v>
      </c>
      <c r="AA54" s="99">
        <f>'16'!K54*1000</f>
        <v>57453206105</v>
      </c>
      <c r="AB54" s="99">
        <f>'16'!L54*1000</f>
        <v>51381155793</v>
      </c>
      <c r="AC54" s="99">
        <f>'26'!L54*1000</f>
        <v>63776130553</v>
      </c>
      <c r="AD54" s="146">
        <f>'2'!L55*1000</f>
        <v>164754701353.00003</v>
      </c>
      <c r="AE54" s="99">
        <f>'28'!G55*1000</f>
        <v>60871023779</v>
      </c>
    </row>
    <row r="55" spans="1:31" ht="13.7" customHeight="1">
      <c r="A55" s="1045" t="s">
        <v>661</v>
      </c>
      <c r="B55" s="1045"/>
      <c r="C55" s="1045"/>
      <c r="D55" s="2"/>
      <c r="E55" s="604"/>
      <c r="F55" s="298"/>
      <c r="G55" s="298"/>
      <c r="H55" s="298"/>
      <c r="I55" s="298"/>
      <c r="J55" s="298"/>
      <c r="K55" s="298"/>
      <c r="L55" s="298"/>
      <c r="M55" s="298"/>
      <c r="N55" s="298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</row>
    <row r="56" spans="1:31" ht="13.7" customHeight="1">
      <c r="A56" s="108"/>
      <c r="B56" s="62" t="s">
        <v>650</v>
      </c>
      <c r="C56" s="108"/>
      <c r="D56" s="123"/>
      <c r="E56" s="604">
        <f t="shared" ref="E56:E65" si="59">P56/O56*100</f>
        <v>24.326003225026415</v>
      </c>
      <c r="F56" s="298">
        <f t="shared" ref="F56:F65" si="60">Q56/P56*100</f>
        <v>84.379080564631408</v>
      </c>
      <c r="G56" s="298">
        <f t="shared" ref="G56:G65" si="61">R56/P56*100</f>
        <v>27.892102656157785</v>
      </c>
      <c r="H56" s="298">
        <f t="shared" ref="H56:H65" si="62">R56/Q56*100</f>
        <v>33.055708203401686</v>
      </c>
      <c r="I56" s="298">
        <f t="shared" ref="I56:I65" si="63">AE56/(T56+U56+V56)*100</f>
        <v>1250.352531841188</v>
      </c>
      <c r="J56" s="298">
        <f t="shared" ref="J56:J65" si="64">S56/X56*100</f>
        <v>288.48351485736742</v>
      </c>
      <c r="K56" s="298">
        <f t="shared" ref="K56:K65" si="65">S56/W56*100</f>
        <v>205.80858978859183</v>
      </c>
      <c r="L56" s="298">
        <f t="shared" ref="L56:L65" si="66">S56/AD56*100</f>
        <v>133.19784877467745</v>
      </c>
      <c r="M56" s="298">
        <f t="shared" ref="M56:M65" si="67">R56/Z56*100</f>
        <v>7.0526583487986807</v>
      </c>
      <c r="N56" s="298">
        <f t="shared" ref="N56:N65" si="68">(S56-AC56+AA56-AB56)/S56*100</f>
        <v>6.7819328267188341</v>
      </c>
      <c r="O56" s="99">
        <f>'2'!G57*1000</f>
        <v>19187650825.174641</v>
      </c>
      <c r="P56" s="99">
        <f>'2'!H57*1000</f>
        <v>4667588558.5387907</v>
      </c>
      <c r="Q56" s="99">
        <f>'2'!J57*1000</f>
        <v>3938468310.2349644</v>
      </c>
      <c r="R56" s="99">
        <f>'18'!Z56*1000</f>
        <v>1301888592.3147149</v>
      </c>
      <c r="S56" s="99">
        <f>'22'!F56*1000</f>
        <v>18369321735.645844</v>
      </c>
      <c r="T56" s="99">
        <f>'10'!H56*1000</f>
        <v>631520476.17416787</v>
      </c>
      <c r="U56" s="99">
        <f>'10'!I56*1000</f>
        <v>27341478.827252671</v>
      </c>
      <c r="V56" s="99">
        <f>'10'!J56*1000</f>
        <v>472024683.41144371</v>
      </c>
      <c r="W56" s="99">
        <f>'10'!F56*1000</f>
        <v>8925439776.1118488</v>
      </c>
      <c r="X56" s="99">
        <f>'2'!M57*1000</f>
        <v>6367546424.5255184</v>
      </c>
      <c r="Y56" s="99">
        <f>'12'!F56*1000</f>
        <v>11903683378.295143</v>
      </c>
      <c r="Z56" s="99">
        <f>'22'!E56*1000</f>
        <v>18459544301.284252</v>
      </c>
      <c r="AA56" s="99">
        <f>'16'!K56*1000</f>
        <v>330955710.48369658</v>
      </c>
      <c r="AB56" s="99">
        <f>'16'!L56*1000</f>
        <v>539474767.30147803</v>
      </c>
      <c r="AC56" s="99">
        <f>'26'!L56*1000</f>
        <v>16915007617.992699</v>
      </c>
      <c r="AD56" s="635">
        <f>'2'!L57*1000</f>
        <v>13791004813.238451</v>
      </c>
      <c r="AE56" s="99">
        <f>'28'!G57*1000</f>
        <v>14140069715.648949</v>
      </c>
    </row>
    <row r="57" spans="1:31" ht="13.7" customHeight="1">
      <c r="A57" s="6"/>
      <c r="B57" s="62" t="s">
        <v>651</v>
      </c>
      <c r="C57" s="6"/>
      <c r="D57" s="2"/>
      <c r="E57" s="604">
        <f t="shared" si="59"/>
        <v>27.829773696726001</v>
      </c>
      <c r="F57" s="298">
        <f t="shared" si="60"/>
        <v>90.731753486005601</v>
      </c>
      <c r="G57" s="298">
        <f t="shared" si="61"/>
        <v>28.494437173330905</v>
      </c>
      <c r="H57" s="298">
        <f t="shared" si="62"/>
        <v>31.40514326963368</v>
      </c>
      <c r="I57" s="298">
        <f t="shared" si="63"/>
        <v>928.16039739311225</v>
      </c>
      <c r="J57" s="298">
        <f t="shared" si="64"/>
        <v>199.17945055362466</v>
      </c>
      <c r="K57" s="298">
        <f t="shared" si="65"/>
        <v>185.58593897553121</v>
      </c>
      <c r="L57" s="298">
        <f t="shared" si="66"/>
        <v>104.69057927313672</v>
      </c>
      <c r="M57" s="298">
        <f t="shared" si="67"/>
        <v>8.2299872588400227</v>
      </c>
      <c r="N57" s="298">
        <f t="shared" si="68"/>
        <v>8.340941587050974</v>
      </c>
      <c r="O57" s="99">
        <f>'2'!G58*1000</f>
        <v>21659094793.029785</v>
      </c>
      <c r="P57" s="99">
        <f>'2'!H58*1000</f>
        <v>6027677065.6595545</v>
      </c>
      <c r="Q57" s="99">
        <f>'2'!J58*1000</f>
        <v>5469017096.1467228</v>
      </c>
      <c r="R57" s="99">
        <f>'18'!Z57*1000</f>
        <v>1717552654.4856377</v>
      </c>
      <c r="S57" s="99">
        <f>'22'!F57*1000</f>
        <v>20828305673.464535</v>
      </c>
      <c r="T57" s="99">
        <f>'10'!H57*1000</f>
        <v>772767773.19172859</v>
      </c>
      <c r="U57" s="99">
        <f>'10'!I57*1000</f>
        <v>16106011.080079574</v>
      </c>
      <c r="V57" s="99">
        <f>'10'!J57*1000</f>
        <v>936438309.00460374</v>
      </c>
      <c r="W57" s="99">
        <f>'10'!F57*1000</f>
        <v>11222997705.774824</v>
      </c>
      <c r="X57" s="99">
        <f>'2'!M58*1000</f>
        <v>10457055492.206499</v>
      </c>
      <c r="Y57" s="99">
        <f>'12'!F57*1000</f>
        <v>14141973630.89756</v>
      </c>
      <c r="Z57" s="99">
        <f>'22'!E57*1000</f>
        <v>20869444878.432514</v>
      </c>
      <c r="AA57" s="99">
        <f>'16'!K57*1000</f>
        <v>786870014.55396521</v>
      </c>
      <c r="AB57" s="99">
        <f>'16'!L57*1000</f>
        <v>814513513.19120979</v>
      </c>
      <c r="AC57" s="99">
        <f>'26'!L57*1000</f>
        <v>19063385365.031189</v>
      </c>
      <c r="AD57" s="635">
        <f>'2'!L58*1000</f>
        <v>19895109777.856598</v>
      </c>
      <c r="AE57" s="99">
        <f>'28'!G58*1000</f>
        <v>16013663581.225771</v>
      </c>
    </row>
    <row r="58" spans="1:31" ht="13.7" customHeight="1">
      <c r="A58" s="661"/>
      <c r="B58" s="62" t="s">
        <v>652</v>
      </c>
      <c r="C58" s="661"/>
      <c r="D58" s="122"/>
      <c r="E58" s="604">
        <f t="shared" si="59"/>
        <v>23.970263867466947</v>
      </c>
      <c r="F58" s="298">
        <f t="shared" si="60"/>
        <v>89.174488473559748</v>
      </c>
      <c r="G58" s="298">
        <f t="shared" si="61"/>
        <v>22.499219941405673</v>
      </c>
      <c r="H58" s="298">
        <f t="shared" si="62"/>
        <v>25.230556773058137</v>
      </c>
      <c r="I58" s="298">
        <f t="shared" si="63"/>
        <v>416.1743811508515</v>
      </c>
      <c r="J58" s="298">
        <f t="shared" si="64"/>
        <v>191.26810562773562</v>
      </c>
      <c r="K58" s="298">
        <f t="shared" si="65"/>
        <v>119.20967437636642</v>
      </c>
      <c r="L58" s="298">
        <f t="shared" si="66"/>
        <v>79.244270800679729</v>
      </c>
      <c r="M58" s="298">
        <f t="shared" si="67"/>
        <v>5.4911779290881144</v>
      </c>
      <c r="N58" s="298">
        <f t="shared" si="68"/>
        <v>5.8148219758861268</v>
      </c>
      <c r="O58" s="99">
        <f>'2'!G59*1000</f>
        <v>32943360255.840763</v>
      </c>
      <c r="P58" s="99">
        <f>'2'!H59*1000</f>
        <v>7896610380.1352654</v>
      </c>
      <c r="Q58" s="99">
        <f>'2'!J59*1000</f>
        <v>7041761913.2356443</v>
      </c>
      <c r="R58" s="99">
        <f>'18'!Z58*1000</f>
        <v>1776675737.342504</v>
      </c>
      <c r="S58" s="99">
        <f>'22'!F58*1000</f>
        <v>32318620308.150085</v>
      </c>
      <c r="T58" s="99">
        <f>'10'!H58*1000</f>
        <v>2222292396.4612031</v>
      </c>
      <c r="U58" s="99">
        <f>'10'!I58*1000</f>
        <v>110570019.73564422</v>
      </c>
      <c r="V58" s="99">
        <f>'10'!J58*1000</f>
        <v>3677249585.6416945</v>
      </c>
      <c r="W58" s="99">
        <f>'10'!F58*1000</f>
        <v>27110736169.041431</v>
      </c>
      <c r="X58" s="99">
        <f>'2'!M59*1000</f>
        <v>16897025357.197657</v>
      </c>
      <c r="Y58" s="99">
        <f>'12'!F58*1000</f>
        <v>30963991443.234657</v>
      </c>
      <c r="Z58" s="99">
        <f>'22'!E58*1000</f>
        <v>32355093211.076214</v>
      </c>
      <c r="AA58" s="99">
        <f>'16'!K58*1000</f>
        <v>1089445634.8162405</v>
      </c>
      <c r="AB58" s="99">
        <f>'16'!L58*1000</f>
        <v>984769639.34480727</v>
      </c>
      <c r="AC58" s="99">
        <f>'26'!L58*1000</f>
        <v>30544026067.640011</v>
      </c>
      <c r="AD58" s="635">
        <f>'2'!L59*1000</f>
        <v>40783541802.586525</v>
      </c>
      <c r="AE58" s="99">
        <f>'28'!G59*1000</f>
        <v>25012546430.124607</v>
      </c>
    </row>
    <row r="59" spans="1:31" ht="13.7" customHeight="1">
      <c r="A59" s="661"/>
      <c r="B59" s="62" t="s">
        <v>653</v>
      </c>
      <c r="C59" s="661"/>
      <c r="D59" s="122"/>
      <c r="E59" s="604">
        <f t="shared" si="59"/>
        <v>25.695148556527954</v>
      </c>
      <c r="F59" s="298">
        <f t="shared" si="60"/>
        <v>91.523272735545902</v>
      </c>
      <c r="G59" s="298">
        <f t="shared" si="61"/>
        <v>28.114175111339328</v>
      </c>
      <c r="H59" s="298">
        <f t="shared" si="62"/>
        <v>30.718061396880447</v>
      </c>
      <c r="I59" s="298">
        <f t="shared" si="63"/>
        <v>225.30278885208182</v>
      </c>
      <c r="J59" s="298">
        <f t="shared" si="64"/>
        <v>220.30445905520546</v>
      </c>
      <c r="K59" s="298">
        <f t="shared" si="65"/>
        <v>93.468832829393023</v>
      </c>
      <c r="L59" s="298">
        <f t="shared" si="66"/>
        <v>70.750689567438769</v>
      </c>
      <c r="M59" s="298">
        <f t="shared" si="67"/>
        <v>7.4146430114573141</v>
      </c>
      <c r="N59" s="298">
        <f t="shared" si="68"/>
        <v>7.6384451343575464</v>
      </c>
      <c r="O59" s="99">
        <f>'2'!G60*1000</f>
        <v>55680479303.906128</v>
      </c>
      <c r="P59" s="99">
        <f>'2'!H60*1000</f>
        <v>14307181874.125481</v>
      </c>
      <c r="Q59" s="99">
        <f>'2'!J60*1000</f>
        <v>13094401087.426451</v>
      </c>
      <c r="R59" s="99">
        <f>'18'!Z59*1000</f>
        <v>4022346165.589438</v>
      </c>
      <c r="S59" s="99">
        <f>'22'!F59*1000</f>
        <v>54081976473.032829</v>
      </c>
      <c r="T59" s="99">
        <f>'10'!H59*1000</f>
        <v>3005649910.3347635</v>
      </c>
      <c r="U59" s="99">
        <f>'10'!I59*1000</f>
        <v>340804769.18805969</v>
      </c>
      <c r="V59" s="99">
        <f>'10'!J59*1000</f>
        <v>15270235120.056112</v>
      </c>
      <c r="W59" s="99">
        <f>'10'!F59*1000</f>
        <v>57860973370.393623</v>
      </c>
      <c r="X59" s="99">
        <f>'2'!M60*1000</f>
        <v>24548743454.838825</v>
      </c>
      <c r="Y59" s="99">
        <f>'12'!F59*1000</f>
        <v>64617903869.317894</v>
      </c>
      <c r="Z59" s="99">
        <f>'22'!E59*1000</f>
        <v>54248682766.978745</v>
      </c>
      <c r="AA59" s="99">
        <f>'16'!K59*1000</f>
        <v>5345855732.4426994</v>
      </c>
      <c r="AB59" s="99">
        <f>'16'!L59*1000</f>
        <v>6162184238.5085678</v>
      </c>
      <c r="AC59" s="99">
        <f>'26'!L59*1000</f>
        <v>49134625866.498192</v>
      </c>
      <c r="AD59" s="635">
        <f>'2'!L60*1000</f>
        <v>76440211118.341812</v>
      </c>
      <c r="AE59" s="99">
        <f>'28'!G60*1000</f>
        <v>41943921310.39238</v>
      </c>
    </row>
    <row r="60" spans="1:31" ht="13.7" customHeight="1">
      <c r="A60" s="661"/>
      <c r="B60" s="62" t="s">
        <v>654</v>
      </c>
      <c r="C60" s="661"/>
      <c r="D60" s="122"/>
      <c r="E60" s="604">
        <f t="shared" si="59"/>
        <v>24.097457909051752</v>
      </c>
      <c r="F60" s="298">
        <f t="shared" si="60"/>
        <v>90.223669554884609</v>
      </c>
      <c r="G60" s="298">
        <f t="shared" si="61"/>
        <v>11.318141661395273</v>
      </c>
      <c r="H60" s="298">
        <f t="shared" si="62"/>
        <v>12.544537056886446</v>
      </c>
      <c r="I60" s="298">
        <f t="shared" si="63"/>
        <v>139.51599908265391</v>
      </c>
      <c r="J60" s="298">
        <f t="shared" si="64"/>
        <v>202.03351418198753</v>
      </c>
      <c r="K60" s="298">
        <f t="shared" si="65"/>
        <v>60.468081490336957</v>
      </c>
      <c r="L60" s="298">
        <f t="shared" si="66"/>
        <v>50.322677722851608</v>
      </c>
      <c r="M60" s="298">
        <f t="shared" si="67"/>
        <v>2.8875123051162568</v>
      </c>
      <c r="N60" s="298">
        <f t="shared" si="68"/>
        <v>3.0515757951464884</v>
      </c>
      <c r="O60" s="99">
        <f>'2'!G61*1000</f>
        <v>46327963036.004837</v>
      </c>
      <c r="P60" s="99">
        <f>'2'!H61*1000</f>
        <v>11163861392.722319</v>
      </c>
      <c r="Q60" s="99">
        <f>'2'!J61*1000</f>
        <v>10072445412.535124</v>
      </c>
      <c r="R60" s="99">
        <f>'18'!Z60*1000</f>
        <v>1263541647.3101275</v>
      </c>
      <c r="S60" s="99">
        <f>'22'!F60*1000</f>
        <v>43317037869.832527</v>
      </c>
      <c r="T60" s="99">
        <f>'10'!H60*1000</f>
        <v>3275534698.4604473</v>
      </c>
      <c r="U60" s="99">
        <f>'10'!I60*1000</f>
        <v>385160450.570669</v>
      </c>
      <c r="V60" s="99">
        <f>'10'!J60*1000</f>
        <v>21964441812.860077</v>
      </c>
      <c r="W60" s="99">
        <f>'10'!F60*1000</f>
        <v>71636203435.286377</v>
      </c>
      <c r="X60" s="99">
        <f>'2'!M61*1000</f>
        <v>21440520918.135124</v>
      </c>
      <c r="Y60" s="99">
        <f>'12'!F60*1000</f>
        <v>80880262585.191406</v>
      </c>
      <c r="Z60" s="99">
        <f>'22'!E60*1000</f>
        <v>43758831609.87101</v>
      </c>
      <c r="AA60" s="99">
        <f>'16'!K60*1000</f>
        <v>5593635383.1468267</v>
      </c>
      <c r="AB60" s="99">
        <f>'16'!L60*1000</f>
        <v>6165302507.0214853</v>
      </c>
      <c r="AC60" s="99">
        <f>'26'!L60*1000</f>
        <v>41423518503.147621</v>
      </c>
      <c r="AD60" s="635">
        <f>'2'!L61*1000</f>
        <v>86078563045.468063</v>
      </c>
      <c r="AE60" s="99">
        <f>'28'!G61*1000</f>
        <v>35751165848.680923</v>
      </c>
    </row>
    <row r="61" spans="1:31" ht="13.7" customHeight="1">
      <c r="A61" s="661"/>
      <c r="B61" s="62" t="s">
        <v>655</v>
      </c>
      <c r="C61" s="661"/>
      <c r="D61" s="122"/>
      <c r="E61" s="604">
        <f t="shared" si="59"/>
        <v>23.066724280715789</v>
      </c>
      <c r="F61" s="298">
        <f t="shared" si="60"/>
        <v>92.452042760611675</v>
      </c>
      <c r="G61" s="298">
        <f t="shared" si="61"/>
        <v>20.546801741602742</v>
      </c>
      <c r="H61" s="298">
        <f t="shared" si="62"/>
        <v>22.224280965651644</v>
      </c>
      <c r="I61" s="298">
        <f t="shared" si="63"/>
        <v>86.232662896488463</v>
      </c>
      <c r="J61" s="298">
        <f t="shared" si="64"/>
        <v>246.91722788104556</v>
      </c>
      <c r="K61" s="298">
        <f t="shared" si="65"/>
        <v>45.71385212719747</v>
      </c>
      <c r="L61" s="298">
        <f t="shared" si="66"/>
        <v>41.80369422270023</v>
      </c>
      <c r="M61" s="298">
        <f t="shared" si="67"/>
        <v>4.8469644882431373</v>
      </c>
      <c r="N61" s="298">
        <f t="shared" si="68"/>
        <v>5.237162268435533</v>
      </c>
      <c r="O61" s="99">
        <f>'2'!G62*1000</f>
        <v>95469093457.22522</v>
      </c>
      <c r="P61" s="99">
        <f>'2'!H62*1000</f>
        <v>22021592561.077019</v>
      </c>
      <c r="Q61" s="99">
        <f>'2'!J62*1000</f>
        <v>20359412171.134605</v>
      </c>
      <c r="R61" s="99">
        <f>'18'!Z61*1000</f>
        <v>4524732963.8680325</v>
      </c>
      <c r="S61" s="99">
        <f>'22'!F61*1000</f>
        <v>92446180231.094513</v>
      </c>
      <c r="T61" s="99">
        <f>'10'!H61*1000</f>
        <v>6902113014.1912355</v>
      </c>
      <c r="U61" s="99">
        <f>'10'!I61*1000</f>
        <v>3692086373.2899628</v>
      </c>
      <c r="V61" s="99">
        <f>'10'!J61*1000</f>
        <v>81223248144.77388</v>
      </c>
      <c r="W61" s="99">
        <f>'10'!F61*1000</f>
        <v>202227937330.38663</v>
      </c>
      <c r="X61" s="99">
        <f>'2'!M62*1000</f>
        <v>37440149893.320213</v>
      </c>
      <c r="Y61" s="99">
        <f>'12'!F61*1000</f>
        <v>215678042206.1402</v>
      </c>
      <c r="Z61" s="99">
        <f>'22'!E61*1000</f>
        <v>93351890133.366684</v>
      </c>
      <c r="AA61" s="99">
        <f>'16'!K61*1000</f>
        <v>13581399409.475327</v>
      </c>
      <c r="AB61" s="99">
        <f>'16'!L61*1000</f>
        <v>12806554090.862961</v>
      </c>
      <c r="AC61" s="99">
        <f>'26'!L61*1000</f>
        <v>88379469080.034088</v>
      </c>
      <c r="AD61" s="635">
        <f>'2'!L62*1000</f>
        <v>221143566256.62625</v>
      </c>
      <c r="AE61" s="99">
        <f>'28'!G62*1000</f>
        <v>79176630010.649689</v>
      </c>
    </row>
    <row r="62" spans="1:31" ht="13.7" customHeight="1">
      <c r="A62" s="661"/>
      <c r="B62" s="62" t="s">
        <v>656</v>
      </c>
      <c r="C62" s="661"/>
      <c r="D62" s="122"/>
      <c r="E62" s="604">
        <f t="shared" si="59"/>
        <v>23.663481706692686</v>
      </c>
      <c r="F62" s="298">
        <f t="shared" si="60"/>
        <v>92.877021977122695</v>
      </c>
      <c r="G62" s="298">
        <f t="shared" si="61"/>
        <v>22.397752452431227</v>
      </c>
      <c r="H62" s="298">
        <f t="shared" si="62"/>
        <v>24.115493774066312</v>
      </c>
      <c r="I62" s="298">
        <f t="shared" si="63"/>
        <v>56.941909811540867</v>
      </c>
      <c r="J62" s="298">
        <f t="shared" si="64"/>
        <v>280.81695025555456</v>
      </c>
      <c r="K62" s="298">
        <f t="shared" si="65"/>
        <v>34.508097462853208</v>
      </c>
      <c r="L62" s="298">
        <f t="shared" si="66"/>
        <v>32.95195219137198</v>
      </c>
      <c r="M62" s="298">
        <f t="shared" si="67"/>
        <v>5.3878588939141805</v>
      </c>
      <c r="N62" s="298">
        <f t="shared" si="68"/>
        <v>4.8541926241870801</v>
      </c>
      <c r="O62" s="99">
        <f>'2'!G63*1000</f>
        <v>42826679797.931808</v>
      </c>
      <c r="P62" s="99">
        <f>'2'!H63*1000</f>
        <v>10134283539.567446</v>
      </c>
      <c r="Q62" s="99">
        <f>'2'!J63*1000</f>
        <v>9412420750.2679844</v>
      </c>
      <c r="R62" s="99">
        <f>'18'!Z62*1000</f>
        <v>2269851740.0198016</v>
      </c>
      <c r="S62" s="99">
        <f>'22'!F62*1000</f>
        <v>41485981013.367958</v>
      </c>
      <c r="T62" s="99">
        <f>'10'!H62*1000</f>
        <v>2788469116.3002763</v>
      </c>
      <c r="U62" s="99">
        <f>'10'!I62*1000</f>
        <v>764472451.68198347</v>
      </c>
      <c r="V62" s="99">
        <f>'10'!J62*1000</f>
        <v>60423551253.509361</v>
      </c>
      <c r="W62" s="99">
        <f>'10'!F62*1000</f>
        <v>120221003368.92291</v>
      </c>
      <c r="X62" s="99">
        <f>'2'!M63*1000</f>
        <v>14773317983.695099</v>
      </c>
      <c r="Y62" s="99">
        <f>'12'!F62*1000</f>
        <v>125450281064.18732</v>
      </c>
      <c r="Z62" s="99">
        <f>'22'!E62*1000</f>
        <v>42129012372.311707</v>
      </c>
      <c r="AA62" s="99">
        <f>'16'!K62*1000</f>
        <v>14158254914.766073</v>
      </c>
      <c r="AB62" s="99">
        <f>'16'!L62*1000</f>
        <v>13814562026.652611</v>
      </c>
      <c r="AC62" s="99">
        <f>'26'!L62*1000</f>
        <v>39815864471.058861</v>
      </c>
      <c r="AD62" s="635">
        <f>'2'!L63*1000</f>
        <v>125898401322.12408</v>
      </c>
      <c r="AE62" s="99">
        <f>'28'!G63*1000</f>
        <v>36429436843.000679</v>
      </c>
    </row>
    <row r="63" spans="1:31" ht="13.7" customHeight="1">
      <c r="A63" s="661"/>
      <c r="B63" s="62" t="s">
        <v>657</v>
      </c>
      <c r="C63" s="661"/>
      <c r="D63" s="122"/>
      <c r="E63" s="604">
        <f t="shared" si="59"/>
        <v>29.406419333074364</v>
      </c>
      <c r="F63" s="298">
        <f t="shared" si="60"/>
        <v>93.440103620047182</v>
      </c>
      <c r="G63" s="298">
        <f t="shared" si="61"/>
        <v>21.08523835171086</v>
      </c>
      <c r="H63" s="298">
        <f t="shared" si="62"/>
        <v>22.565512595586537</v>
      </c>
      <c r="I63" s="298">
        <f t="shared" si="63"/>
        <v>35.925906622473846</v>
      </c>
      <c r="J63" s="298">
        <f t="shared" si="64"/>
        <v>236.76365514762193</v>
      </c>
      <c r="K63" s="298">
        <f t="shared" si="65"/>
        <v>25.961414775343243</v>
      </c>
      <c r="L63" s="298">
        <f t="shared" si="66"/>
        <v>24.680950448419768</v>
      </c>
      <c r="M63" s="298">
        <f t="shared" si="67"/>
        <v>5.9375846688608753</v>
      </c>
      <c r="N63" s="298">
        <f t="shared" si="68"/>
        <v>5.0931135880461911</v>
      </c>
      <c r="O63" s="99">
        <f>'2'!G64*1000</f>
        <v>51494742245.634827</v>
      </c>
      <c r="P63" s="99">
        <f>'2'!H64*1000</f>
        <v>15142759839.237171</v>
      </c>
      <c r="Q63" s="99">
        <f>'2'!J64*1000</f>
        <v>14149410484.718103</v>
      </c>
      <c r="R63" s="99">
        <f>'18'!Z63*1000</f>
        <v>3192887005.1303058</v>
      </c>
      <c r="S63" s="99">
        <f>'22'!F63*1000</f>
        <v>52526607243.782356</v>
      </c>
      <c r="T63" s="99">
        <f>'10'!H63*1000</f>
        <v>8878744697.0683041</v>
      </c>
      <c r="U63" s="99">
        <f>'10'!I63*1000</f>
        <v>3564843273.2420421</v>
      </c>
      <c r="V63" s="99">
        <f>'10'!J63*1000</f>
        <v>108195031607.75708</v>
      </c>
      <c r="W63" s="99">
        <f>'10'!F63*1000</f>
        <v>202325673305.25186</v>
      </c>
      <c r="X63" s="99">
        <f>'2'!M64*1000</f>
        <v>22185249341.176144</v>
      </c>
      <c r="Y63" s="99">
        <f>'12'!F63*1000</f>
        <v>209163641438.02332</v>
      </c>
      <c r="Z63" s="99">
        <f>'22'!E63*1000</f>
        <v>53774172213.073654</v>
      </c>
      <c r="AA63" s="99">
        <f>'16'!K63*1000</f>
        <v>19109995654.038544</v>
      </c>
      <c r="AB63" s="99">
        <f>'16'!L63*1000</f>
        <v>20330650262.042816</v>
      </c>
      <c r="AC63" s="99">
        <f>'26'!L63*1000</f>
        <v>48630712864.90535</v>
      </c>
      <c r="AD63" s="635">
        <f>'2'!L64*1000</f>
        <v>212822465462.00351</v>
      </c>
      <c r="AE63" s="99">
        <f>'28'!G64*1000</f>
        <v>43340517820.257957</v>
      </c>
    </row>
    <row r="64" spans="1:31" ht="13.7" customHeight="1">
      <c r="A64" s="661"/>
      <c r="B64" s="62" t="s">
        <v>658</v>
      </c>
      <c r="C64" s="661"/>
      <c r="D64" s="122"/>
      <c r="E64" s="604">
        <f t="shared" si="59"/>
        <v>25.888014734621734</v>
      </c>
      <c r="F64" s="298">
        <f t="shared" si="60"/>
        <v>92.678731954953548</v>
      </c>
      <c r="G64" s="298">
        <f t="shared" si="61"/>
        <v>24.632487256200982</v>
      </c>
      <c r="H64" s="298">
        <f t="shared" si="62"/>
        <v>26.578360252245993</v>
      </c>
      <c r="I64" s="298">
        <f t="shared" si="63"/>
        <v>34.365672217718476</v>
      </c>
      <c r="J64" s="298">
        <f t="shared" si="64"/>
        <v>247.94025839736898</v>
      </c>
      <c r="K64" s="298">
        <f t="shared" si="65"/>
        <v>24.975435168939253</v>
      </c>
      <c r="L64" s="298">
        <f t="shared" si="66"/>
        <v>24.155186891976282</v>
      </c>
      <c r="M64" s="298">
        <f t="shared" si="67"/>
        <v>5.448018429749137</v>
      </c>
      <c r="N64" s="298">
        <f t="shared" si="68"/>
        <v>3.5003365645838134</v>
      </c>
      <c r="O64" s="99">
        <f>'2'!G65*1000</f>
        <v>69504105727.947861</v>
      </c>
      <c r="P64" s="99">
        <f>'2'!H65*1000</f>
        <v>17993233132.018211</v>
      </c>
      <c r="Q64" s="99">
        <f>'2'!J65*1000</f>
        <v>16675900304.453053</v>
      </c>
      <c r="R64" s="99">
        <f>'18'!Z64*1000</f>
        <v>4432180858.2229185</v>
      </c>
      <c r="S64" s="99">
        <f>'22'!F64*1000</f>
        <v>78294254368.07048</v>
      </c>
      <c r="T64" s="99">
        <f>'10'!H64*1000</f>
        <v>8581640972.9343596</v>
      </c>
      <c r="U64" s="99">
        <f>'10'!I64*1000</f>
        <v>4976044096.1750002</v>
      </c>
      <c r="V64" s="99">
        <f>'10'!J64*1000</f>
        <v>167070570075.1398</v>
      </c>
      <c r="W64" s="99">
        <f>'10'!F64*1000</f>
        <v>313485045759.84839</v>
      </c>
      <c r="X64" s="99">
        <f>'2'!M65*1000</f>
        <v>31577870763.766735</v>
      </c>
      <c r="Y64" s="99">
        <f>'12'!F64*1000</f>
        <v>323721271314.04285</v>
      </c>
      <c r="Z64" s="99">
        <f>'22'!E64*1000</f>
        <v>81353998988.344208</v>
      </c>
      <c r="AA64" s="99">
        <f>'16'!K64*1000</f>
        <v>71590986108.812775</v>
      </c>
      <c r="AB64" s="99">
        <f>'16'!L64*1000</f>
        <v>78366416825.962769</v>
      </c>
      <c r="AC64" s="99">
        <f>'26'!L64*1000</f>
        <v>68778261237.306656</v>
      </c>
      <c r="AD64" s="635">
        <f>'2'!L65*1000</f>
        <v>324130194968.9231</v>
      </c>
      <c r="AE64" s="99">
        <f>'28'!G65*1000</f>
        <v>62074114095.456871</v>
      </c>
    </row>
    <row r="65" spans="1:31" ht="13.7" customHeight="1" thickBot="1">
      <c r="A65" s="662"/>
      <c r="B65" s="63" t="s">
        <v>659</v>
      </c>
      <c r="C65" s="662"/>
      <c r="D65" s="124"/>
      <c r="E65" s="605">
        <f t="shared" si="59"/>
        <v>25.370027188919352</v>
      </c>
      <c r="F65" s="299">
        <f t="shared" si="60"/>
        <v>92.285714288992892</v>
      </c>
      <c r="G65" s="299">
        <f t="shared" si="61"/>
        <v>41.100162210682178</v>
      </c>
      <c r="H65" s="299">
        <f t="shared" si="62"/>
        <v>44.535779483677118</v>
      </c>
      <c r="I65" s="299">
        <f t="shared" si="63"/>
        <v>30.132808781436125</v>
      </c>
      <c r="J65" s="299">
        <f t="shared" si="64"/>
        <v>343.61445446148321</v>
      </c>
      <c r="K65" s="299">
        <f t="shared" si="65"/>
        <v>19.156993936632315</v>
      </c>
      <c r="L65" s="299">
        <f t="shared" si="66"/>
        <v>18.898507449714266</v>
      </c>
      <c r="M65" s="299">
        <f t="shared" si="67"/>
        <v>10.598455712377595</v>
      </c>
      <c r="N65" s="299">
        <f t="shared" si="68"/>
        <v>8.4960568577952191</v>
      </c>
      <c r="O65" s="100">
        <f>'2'!G66*1000</f>
        <v>160613942862.99994</v>
      </c>
      <c r="P65" s="100">
        <f>'2'!H66*1000</f>
        <v>40747800973.538475</v>
      </c>
      <c r="Q65" s="100">
        <f>'2'!J66*1000</f>
        <v>37604399185.487183</v>
      </c>
      <c r="R65" s="100">
        <f>'18'!Z65*1000</f>
        <v>16747412297.410246</v>
      </c>
      <c r="S65" s="100">
        <f>'22'!F65*1000</f>
        <v>150891682204.99994</v>
      </c>
      <c r="T65" s="100">
        <f>'10'!H65*1000</f>
        <v>13966379913.999994</v>
      </c>
      <c r="U65" s="100">
        <f>'10'!I65*1000</f>
        <v>21590558430.000004</v>
      </c>
      <c r="V65" s="100">
        <f>'10'!J65*1000</f>
        <v>420084446738</v>
      </c>
      <c r="W65" s="100">
        <f>'10'!F65*1000</f>
        <v>787658453639.02539</v>
      </c>
      <c r="X65" s="100">
        <f>'2'!M66*1000</f>
        <v>43913077650.205154</v>
      </c>
      <c r="Y65" s="100">
        <f>'12'!F65*1000</f>
        <v>810833898568.02576</v>
      </c>
      <c r="Z65" s="100">
        <f>'22'!E65*1000</f>
        <v>158017476808.92307</v>
      </c>
      <c r="AA65" s="100">
        <f>'16'!K65*1000</f>
        <v>264280366363.99997</v>
      </c>
      <c r="AB65" s="100">
        <f>'16'!L65*1000</f>
        <v>254039599425.99997</v>
      </c>
      <c r="AC65" s="100">
        <f>'26'!L65*1000</f>
        <v>148312606029.17947</v>
      </c>
      <c r="AD65" s="100">
        <f>'2'!L66*1000</f>
        <v>798431741800.23047</v>
      </c>
      <c r="AE65" s="99">
        <f>'28'!G66*1000</f>
        <v>137297547295.8461</v>
      </c>
    </row>
    <row r="66" spans="1:31" s="26" customFormat="1" ht="13.7" customHeight="1">
      <c r="A66" s="345"/>
      <c r="B66" s="345"/>
      <c r="C66" s="345"/>
      <c r="D66" s="346"/>
      <c r="N66" s="347"/>
      <c r="O66" s="347"/>
      <c r="AA66" s="104"/>
      <c r="AB66" s="104"/>
      <c r="AD66" s="104"/>
    </row>
    <row r="67" spans="1:31" s="26" customFormat="1" ht="16.5">
      <c r="A67" s="345"/>
      <c r="B67" s="345"/>
      <c r="C67" s="345"/>
      <c r="D67" s="346"/>
      <c r="N67" s="347"/>
      <c r="O67" s="347"/>
      <c r="AA67" s="104"/>
      <c r="AB67" s="104"/>
      <c r="AD67" s="104"/>
    </row>
    <row r="68" spans="1:31">
      <c r="AA68" s="104"/>
      <c r="AB68" s="104"/>
      <c r="AD68" s="104" t="s">
        <v>239</v>
      </c>
    </row>
    <row r="69" spans="1:31">
      <c r="AA69" s="104"/>
      <c r="AB69" s="104"/>
      <c r="AD69" s="104"/>
    </row>
    <row r="70" spans="1:31">
      <c r="AA70" s="104"/>
      <c r="AB70" s="104"/>
      <c r="AD70" s="104"/>
    </row>
    <row r="71" spans="1:31">
      <c r="AA71" s="104"/>
      <c r="AB71" s="104"/>
      <c r="AD71" s="104"/>
    </row>
    <row r="72" spans="1:31">
      <c r="AD72" s="104"/>
    </row>
    <row r="73" spans="1:31">
      <c r="AD73" s="104"/>
    </row>
    <row r="74" spans="1:31">
      <c r="AD74" s="104"/>
    </row>
    <row r="75" spans="1:31">
      <c r="AD75" s="104"/>
    </row>
    <row r="76" spans="1:31">
      <c r="AD76" s="104"/>
    </row>
    <row r="77" spans="1:31">
      <c r="AD77" s="104"/>
    </row>
    <row r="78" spans="1:31">
      <c r="AD78" s="104"/>
    </row>
    <row r="79" spans="1:31">
      <c r="AD79" s="104"/>
    </row>
    <row r="80" spans="1:31">
      <c r="AD80" s="104"/>
    </row>
    <row r="81" spans="30:30">
      <c r="AD81" s="104"/>
    </row>
    <row r="82" spans="30:30">
      <c r="AD82" s="104"/>
    </row>
    <row r="83" spans="30:30">
      <c r="AD83" s="104"/>
    </row>
    <row r="84" spans="30:30">
      <c r="AD84" s="104"/>
    </row>
    <row r="85" spans="30:30">
      <c r="AD85" s="104"/>
    </row>
    <row r="86" spans="30:30">
      <c r="AD86" s="104"/>
    </row>
    <row r="87" spans="30:30">
      <c r="AD87" s="104"/>
    </row>
    <row r="88" spans="30:30">
      <c r="AD88" s="104"/>
    </row>
    <row r="89" spans="30:30">
      <c r="AD89" s="104"/>
    </row>
    <row r="90" spans="30:30">
      <c r="AD90" s="104"/>
    </row>
    <row r="91" spans="30:30">
      <c r="AD91" s="104"/>
    </row>
    <row r="92" spans="30:30">
      <c r="AD92" s="104"/>
    </row>
    <row r="93" spans="30:30">
      <c r="AD93" s="104"/>
    </row>
    <row r="94" spans="30:30">
      <c r="AD94" s="104"/>
    </row>
    <row r="95" spans="30:30">
      <c r="AD95" s="104"/>
    </row>
    <row r="96" spans="30:30">
      <c r="AD96" s="104"/>
    </row>
    <row r="97" spans="30:30">
      <c r="AD97" s="104"/>
    </row>
    <row r="98" spans="30:30">
      <c r="AD98" s="104"/>
    </row>
    <row r="99" spans="30:30">
      <c r="AD99" s="104"/>
    </row>
    <row r="100" spans="30:30">
      <c r="AD100" s="104"/>
    </row>
    <row r="101" spans="30:30">
      <c r="AD101" s="104"/>
    </row>
    <row r="102" spans="30:30">
      <c r="AD102" s="104"/>
    </row>
    <row r="103" spans="30:30">
      <c r="AD103" s="104"/>
    </row>
    <row r="104" spans="30:30">
      <c r="AD104" s="104"/>
    </row>
    <row r="105" spans="30:30">
      <c r="AD105" s="104"/>
    </row>
    <row r="106" spans="30:30">
      <c r="AD106" s="104"/>
    </row>
    <row r="107" spans="30:30">
      <c r="AD107" s="104"/>
    </row>
    <row r="108" spans="30:30">
      <c r="AD108" s="104"/>
    </row>
    <row r="109" spans="30:30">
      <c r="AD109" s="104"/>
    </row>
    <row r="110" spans="30:30">
      <c r="AD110" s="104"/>
    </row>
    <row r="111" spans="30:30">
      <c r="AD111" s="104"/>
    </row>
    <row r="112" spans="30:30">
      <c r="AD112" s="104"/>
    </row>
    <row r="113" spans="30:30">
      <c r="AD113" s="104"/>
    </row>
    <row r="114" spans="30:30">
      <c r="AD114" s="104"/>
    </row>
    <row r="115" spans="30:30">
      <c r="AD115" s="104"/>
    </row>
    <row r="116" spans="30:30">
      <c r="AD116" s="104"/>
    </row>
    <row r="117" spans="30:30">
      <c r="AD117" s="104"/>
    </row>
    <row r="118" spans="30:30">
      <c r="AD118" s="104"/>
    </row>
    <row r="119" spans="30:30">
      <c r="AD119" s="104"/>
    </row>
    <row r="120" spans="30:30">
      <c r="AD120" s="104"/>
    </row>
    <row r="121" spans="30:30">
      <c r="AD121" s="104"/>
    </row>
    <row r="122" spans="30:30">
      <c r="AD122" s="104"/>
    </row>
    <row r="123" spans="30:30">
      <c r="AD123" s="104"/>
    </row>
    <row r="124" spans="30:30">
      <c r="AD124" s="104"/>
    </row>
    <row r="125" spans="30:30">
      <c r="AD125" s="104"/>
    </row>
    <row r="126" spans="30:30">
      <c r="AD126" s="104"/>
    </row>
    <row r="127" spans="30:30">
      <c r="AD127" s="104"/>
    </row>
    <row r="128" spans="30:30">
      <c r="AD128" s="104"/>
    </row>
    <row r="129" spans="30:30">
      <c r="AD129" s="104"/>
    </row>
    <row r="130" spans="30:30">
      <c r="AD130" s="104"/>
    </row>
    <row r="131" spans="30:30">
      <c r="AD131" s="104"/>
    </row>
    <row r="132" spans="30:30">
      <c r="AD132" s="104"/>
    </row>
    <row r="133" spans="30:30">
      <c r="AD133" s="104"/>
    </row>
    <row r="134" spans="30:30">
      <c r="AD134" s="104"/>
    </row>
    <row r="135" spans="30:30">
      <c r="AD135" s="104"/>
    </row>
    <row r="136" spans="30:30">
      <c r="AD136" s="104"/>
    </row>
    <row r="137" spans="30:30">
      <c r="AD137" s="104"/>
    </row>
    <row r="138" spans="30:30">
      <c r="AD138" s="104"/>
    </row>
    <row r="139" spans="30:30">
      <c r="AD139" s="104"/>
    </row>
    <row r="140" spans="30:30">
      <c r="AD140" s="104"/>
    </row>
    <row r="141" spans="30:30">
      <c r="AD141" s="104"/>
    </row>
    <row r="142" spans="30:30">
      <c r="AD142" s="104"/>
    </row>
    <row r="143" spans="30:30">
      <c r="AD143" s="104"/>
    </row>
  </sheetData>
  <mergeCells count="36">
    <mergeCell ref="AD2:AD4"/>
    <mergeCell ref="A3:C5"/>
    <mergeCell ref="G3:G4"/>
    <mergeCell ref="N3:N5"/>
    <mergeCell ref="M3:M5"/>
    <mergeCell ref="K3:K5"/>
    <mergeCell ref="E3:E4"/>
    <mergeCell ref="L3:L5"/>
    <mergeCell ref="J3:J5"/>
    <mergeCell ref="H3:H4"/>
    <mergeCell ref="I3:I5"/>
    <mergeCell ref="F3:F4"/>
    <mergeCell ref="A12:C12"/>
    <mergeCell ref="A11:C11"/>
    <mergeCell ref="A8:C8"/>
    <mergeCell ref="A6:C6"/>
    <mergeCell ref="A7:C7"/>
    <mergeCell ref="A9:C9"/>
    <mergeCell ref="A10:C10"/>
    <mergeCell ref="A13:C13"/>
    <mergeCell ref="A19:C19"/>
    <mergeCell ref="A18:C18"/>
    <mergeCell ref="A16:C16"/>
    <mergeCell ref="A15:C15"/>
    <mergeCell ref="A14:C14"/>
    <mergeCell ref="A55:C55"/>
    <mergeCell ref="A33:C33"/>
    <mergeCell ref="A44:C44"/>
    <mergeCell ref="A26:C26"/>
    <mergeCell ref="A17:C17"/>
    <mergeCell ref="A20:C20"/>
    <mergeCell ref="A21:C21"/>
    <mergeCell ref="A22:C22"/>
    <mergeCell ref="A24:C24"/>
    <mergeCell ref="A25:C25"/>
    <mergeCell ref="A23:C23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1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0000"/>
  </sheetPr>
  <dimension ref="A1:U78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6.140625" style="37" customWidth="1"/>
    <col min="3" max="3" width="2.28515625" style="37" customWidth="1"/>
    <col min="4" max="4" width="1.7109375" style="38" customWidth="1"/>
    <col min="5" max="6" width="13.85546875" style="531" customWidth="1"/>
    <col min="7" max="7" width="14.7109375" style="531" customWidth="1"/>
    <col min="8" max="10" width="13.85546875" style="531" customWidth="1"/>
    <col min="11" max="11" width="16.85546875" style="552" customWidth="1"/>
    <col min="12" max="12" width="16.85546875" style="531" customWidth="1"/>
    <col min="13" max="14" width="19" style="531" customWidth="1"/>
    <col min="15" max="15" width="24.28515625" style="531" customWidth="1"/>
    <col min="16" max="17" width="19" style="531" customWidth="1"/>
    <col min="18" max="18" width="20.7109375" style="531" customWidth="1"/>
    <col min="19" max="19" width="18.7109375" style="531" bestFit="1" customWidth="1"/>
    <col min="20" max="20" width="30.5703125" style="531" customWidth="1"/>
    <col min="21" max="21" width="20.7109375" style="531" bestFit="1" customWidth="1"/>
    <col min="22" max="16384" width="9.140625" style="531"/>
  </cols>
  <sheetData>
    <row r="1" spans="1:21" s="24" customFormat="1" ht="35.1" customHeight="1">
      <c r="A1" s="348" t="s">
        <v>570</v>
      </c>
      <c r="B1" s="263"/>
      <c r="C1" s="263"/>
      <c r="D1" s="263"/>
      <c r="E1" s="263"/>
      <c r="F1" s="263"/>
      <c r="G1" s="263"/>
      <c r="H1" s="263"/>
      <c r="I1" s="263"/>
      <c r="J1" s="263"/>
      <c r="K1" s="349"/>
    </row>
    <row r="2" spans="1:21" ht="12.95" customHeight="1" thickBot="1">
      <c r="A2" s="531"/>
      <c r="B2" s="26"/>
      <c r="C2" s="26"/>
      <c r="D2" s="27"/>
      <c r="I2" s="265"/>
      <c r="J2" s="265" t="s">
        <v>224</v>
      </c>
    </row>
    <row r="3" spans="1:21" ht="19.5" customHeight="1">
      <c r="A3" s="1127" t="s">
        <v>18</v>
      </c>
      <c r="B3" s="1127"/>
      <c r="C3" s="1127"/>
      <c r="D3" s="267"/>
      <c r="E3" s="1326" t="s">
        <v>307</v>
      </c>
      <c r="F3" s="1326" t="s">
        <v>308</v>
      </c>
      <c r="G3" s="1326" t="s">
        <v>1073</v>
      </c>
      <c r="H3" s="1326" t="s">
        <v>1123</v>
      </c>
      <c r="I3" s="1335" t="s">
        <v>306</v>
      </c>
      <c r="J3" s="1335" t="s">
        <v>310</v>
      </c>
      <c r="U3" s="282"/>
    </row>
    <row r="4" spans="1:21" ht="19.5" customHeight="1">
      <c r="A4" s="1128"/>
      <c r="B4" s="1128"/>
      <c r="C4" s="1128"/>
      <c r="D4" s="269"/>
      <c r="E4" s="1327"/>
      <c r="F4" s="1327"/>
      <c r="G4" s="1327"/>
      <c r="H4" s="1327"/>
      <c r="I4" s="1336"/>
      <c r="J4" s="1336"/>
      <c r="K4" s="350" t="s">
        <v>371</v>
      </c>
      <c r="L4" s="343" t="s">
        <v>312</v>
      </c>
      <c r="M4" s="343" t="s">
        <v>246</v>
      </c>
      <c r="N4" s="343" t="s">
        <v>245</v>
      </c>
      <c r="O4" s="343" t="s">
        <v>248</v>
      </c>
      <c r="P4" s="343" t="s">
        <v>247</v>
      </c>
      <c r="Q4" s="343" t="s">
        <v>250</v>
      </c>
      <c r="R4" s="343" t="s">
        <v>249</v>
      </c>
      <c r="S4" s="343" t="s">
        <v>1222</v>
      </c>
      <c r="T4" s="531" t="s">
        <v>1223</v>
      </c>
      <c r="U4" s="343" t="s">
        <v>1071</v>
      </c>
    </row>
    <row r="5" spans="1:21" ht="39.75" customHeight="1">
      <c r="A5" s="1129"/>
      <c r="B5" s="1129"/>
      <c r="C5" s="1129"/>
      <c r="D5" s="335"/>
      <c r="E5" s="1328"/>
      <c r="F5" s="1328"/>
      <c r="G5" s="1328"/>
      <c r="H5" s="1328"/>
      <c r="I5" s="686" t="s">
        <v>183</v>
      </c>
      <c r="J5" s="686" t="s">
        <v>306</v>
      </c>
      <c r="K5" s="532" t="s">
        <v>91</v>
      </c>
      <c r="L5" s="532" t="s">
        <v>92</v>
      </c>
      <c r="M5" s="532" t="s">
        <v>641</v>
      </c>
      <c r="N5" s="532" t="s">
        <v>621</v>
      </c>
      <c r="O5" s="532" t="s">
        <v>622</v>
      </c>
      <c r="P5" s="532" t="s">
        <v>623</v>
      </c>
      <c r="Q5" s="532" t="s">
        <v>624</v>
      </c>
      <c r="R5" s="532" t="s">
        <v>1074</v>
      </c>
      <c r="U5" s="531" t="s">
        <v>1072</v>
      </c>
    </row>
    <row r="6" spans="1:21" ht="24" hidden="1" customHeight="1">
      <c r="A6" s="1250" t="s">
        <v>1224</v>
      </c>
      <c r="B6" s="1250"/>
      <c r="C6" s="1250"/>
      <c r="D6" s="32"/>
      <c r="E6" s="351">
        <v>106.99</v>
      </c>
      <c r="F6" s="351">
        <v>77.56</v>
      </c>
      <c r="G6" s="351">
        <v>40.79</v>
      </c>
      <c r="H6" s="351">
        <v>23.04</v>
      </c>
      <c r="I6" s="351"/>
      <c r="J6" s="351">
        <v>49.9</v>
      </c>
      <c r="K6" s="531" t="s">
        <v>90</v>
      </c>
      <c r="L6" s="531" t="s">
        <v>90</v>
      </c>
      <c r="M6" s="531" t="s">
        <v>90</v>
      </c>
      <c r="N6" s="531" t="s">
        <v>90</v>
      </c>
      <c r="O6" s="531" t="s">
        <v>90</v>
      </c>
      <c r="P6" s="531" t="s">
        <v>90</v>
      </c>
      <c r="Q6" s="531" t="s">
        <v>90</v>
      </c>
      <c r="R6" s="531" t="s">
        <v>90</v>
      </c>
    </row>
    <row r="7" spans="1:21" ht="24" hidden="1" customHeight="1">
      <c r="A7" s="1247" t="s">
        <v>1225</v>
      </c>
      <c r="B7" s="1247"/>
      <c r="C7" s="1247"/>
      <c r="D7" s="32"/>
      <c r="E7" s="119" t="s">
        <v>619</v>
      </c>
      <c r="F7" s="119" t="s">
        <v>619</v>
      </c>
      <c r="G7" s="119" t="s">
        <v>619</v>
      </c>
      <c r="H7" s="119" t="s">
        <v>619</v>
      </c>
      <c r="I7" s="119" t="s">
        <v>619</v>
      </c>
      <c r="J7" s="119" t="s">
        <v>619</v>
      </c>
      <c r="K7" s="531">
        <v>281966764</v>
      </c>
      <c r="L7" s="531">
        <v>649592760</v>
      </c>
    </row>
    <row r="8" spans="1:21" ht="19.5" hidden="1" customHeight="1">
      <c r="A8" s="1247" t="s">
        <v>1226</v>
      </c>
      <c r="B8" s="1247"/>
      <c r="C8" s="1247"/>
      <c r="D8" s="32"/>
      <c r="E8" s="351">
        <f>L8/N8*100</f>
        <v>117.80979986357156</v>
      </c>
      <c r="F8" s="351">
        <f>P8/M8*100</f>
        <v>74.491251997418701</v>
      </c>
      <c r="G8" s="351">
        <f>K8/(R8+O8)*100</f>
        <v>42.102767598065803</v>
      </c>
      <c r="H8" s="351">
        <f>Q8/M8*100</f>
        <v>28.488707576626641</v>
      </c>
      <c r="I8" s="351">
        <f>R8/Q8*100</f>
        <v>89.52465934134149</v>
      </c>
      <c r="J8" s="351">
        <f>K8/R8*100</f>
        <v>54.904494993954124</v>
      </c>
      <c r="K8" s="627">
        <v>121604697.75101717</v>
      </c>
      <c r="L8" s="627">
        <v>647532310.41547668</v>
      </c>
      <c r="M8" s="627">
        <v>868414421.03194439</v>
      </c>
      <c r="N8" s="627">
        <v>549642144.51203966</v>
      </c>
      <c r="O8" s="627">
        <v>67344228.417728901</v>
      </c>
      <c r="P8" s="627">
        <v>646892774.75283027</v>
      </c>
      <c r="Q8" s="627">
        <v>247400044.96104595</v>
      </c>
      <c r="R8" s="627">
        <v>221484047.46170205</v>
      </c>
    </row>
    <row r="9" spans="1:21" ht="19.5" hidden="1" customHeight="1">
      <c r="A9" s="1247" t="s">
        <v>1227</v>
      </c>
      <c r="B9" s="1247"/>
      <c r="C9" s="1247"/>
      <c r="D9" s="32"/>
      <c r="E9" s="351">
        <f>L9/N9*100</f>
        <v>119.59380541375279</v>
      </c>
      <c r="F9" s="351">
        <f>P9/M9*100</f>
        <v>75.903271790110693</v>
      </c>
      <c r="G9" s="351">
        <f>K9/(R9+O9)*100</f>
        <v>36.786516123600812</v>
      </c>
      <c r="H9" s="351">
        <f>Q9/M9*100</f>
        <v>26.872575876008124</v>
      </c>
      <c r="I9" s="351">
        <f>R9/Q9*100</f>
        <v>89.670332762564897</v>
      </c>
      <c r="J9" s="351">
        <f>K9/R9*100</f>
        <v>46.734648395490488</v>
      </c>
      <c r="K9" s="628">
        <v>118356200.487192</v>
      </c>
      <c r="L9" s="628">
        <v>817188245.88725233</v>
      </c>
      <c r="M9" s="628">
        <v>1050978800.6989176</v>
      </c>
      <c r="N9" s="628">
        <v>683303155.25964439</v>
      </c>
      <c r="O9" s="628">
        <v>68486492.789971873</v>
      </c>
      <c r="P9" s="628">
        <v>797727295.55094528</v>
      </c>
      <c r="Q9" s="628">
        <v>282425075.65857685</v>
      </c>
      <c r="R9" s="628">
        <v>253251505.14797154</v>
      </c>
    </row>
    <row r="10" spans="1:21" ht="19.5" hidden="1" customHeight="1">
      <c r="A10" s="1247" t="s">
        <v>1217</v>
      </c>
      <c r="B10" s="1247"/>
      <c r="C10" s="1247"/>
      <c r="D10" s="32"/>
      <c r="E10" s="351">
        <f>L10/N10*100</f>
        <v>116.77642519228182</v>
      </c>
      <c r="F10" s="351">
        <f>P10/M10*100</f>
        <v>77.868243457681544</v>
      </c>
      <c r="G10" s="351">
        <f>K10/(R10+O10)*100</f>
        <v>34.651929417864963</v>
      </c>
      <c r="H10" s="351">
        <f>R10/M10*100</f>
        <v>22.131756542318488</v>
      </c>
      <c r="I10" s="351">
        <f>R10/Q10*100</f>
        <v>91.149897369577104</v>
      </c>
      <c r="J10" s="351">
        <f>K10/R10*100</f>
        <v>45.284432132286547</v>
      </c>
      <c r="K10" s="352">
        <v>106553793.60322423</v>
      </c>
      <c r="L10" s="352">
        <v>840047239.68685865</v>
      </c>
      <c r="M10" s="352">
        <v>1063173409.5479351</v>
      </c>
      <c r="N10" s="352">
        <v>719363722.86071694</v>
      </c>
      <c r="O10" s="352">
        <v>72198482.833064005</v>
      </c>
      <c r="P10" s="352">
        <v>827874458.92411971</v>
      </c>
      <c r="Q10" s="352">
        <v>258145052.72537023</v>
      </c>
      <c r="R10" s="352">
        <v>235298950.62381566</v>
      </c>
    </row>
    <row r="11" spans="1:21" s="629" customFormat="1" ht="19.5" hidden="1" customHeight="1">
      <c r="A11" s="1228" t="s">
        <v>1218</v>
      </c>
      <c r="B11" s="1228"/>
      <c r="C11" s="1228"/>
      <c r="D11" s="22"/>
      <c r="E11" s="351">
        <f>L11/N11*100</f>
        <v>116.78248995084739</v>
      </c>
      <c r="F11" s="351">
        <f>P11/M11*100</f>
        <v>76.718944211965706</v>
      </c>
      <c r="G11" s="351">
        <f>K11/(R11+O11)*100</f>
        <v>33.851042834622866</v>
      </c>
      <c r="H11" s="351">
        <f>R11/M11*100</f>
        <v>23.281055788034276</v>
      </c>
      <c r="I11" s="351">
        <f>R11/Q11*100</f>
        <v>91.416037837523987</v>
      </c>
      <c r="J11" s="351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1" ht="18" hidden="1" customHeight="1">
      <c r="A12" s="1228" t="s">
        <v>1219</v>
      </c>
      <c r="B12" s="1228"/>
      <c r="C12" s="1228"/>
      <c r="D12" s="22"/>
      <c r="E12" s="119" t="s">
        <v>619</v>
      </c>
      <c r="F12" s="119" t="s">
        <v>619</v>
      </c>
      <c r="G12" s="119" t="s">
        <v>619</v>
      </c>
      <c r="H12" s="119" t="s">
        <v>619</v>
      </c>
      <c r="I12" s="119" t="s">
        <v>619</v>
      </c>
      <c r="J12" s="119" t="s">
        <v>619</v>
      </c>
      <c r="M12" s="50">
        <f>'9'!F13*1000</f>
        <v>1766017276669.9775</v>
      </c>
    </row>
    <row r="13" spans="1:21" s="629" customFormat="1" ht="18" hidden="1" customHeight="1">
      <c r="A13" s="1228" t="s">
        <v>1220</v>
      </c>
      <c r="B13" s="1228"/>
      <c r="C13" s="1228"/>
      <c r="D13" s="22"/>
      <c r="E13" s="353">
        <f>L13/N13*100</f>
        <v>113.35310966750423</v>
      </c>
      <c r="F13" s="353">
        <f>P13/M13*100</f>
        <v>83.244707994852547</v>
      </c>
      <c r="G13" s="353">
        <f>K13/(R13+O13)*100</f>
        <v>29.346129109468933</v>
      </c>
      <c r="H13" s="353">
        <f>R13/M13*100</f>
        <v>16.755292005147339</v>
      </c>
      <c r="I13" s="353">
        <f>R13/Q13*100</f>
        <v>100.42861116717002</v>
      </c>
      <c r="J13" s="353">
        <f>K13/R13*100</f>
        <v>36.697206088280723</v>
      </c>
      <c r="K13" s="50">
        <f>'9'!L14*1000</f>
        <v>111247566836.64586</v>
      </c>
      <c r="L13" s="50">
        <f>'9'!G14*1000</f>
        <v>1571589716222.5024</v>
      </c>
      <c r="M13" s="50">
        <f>'9'!F14*1000</f>
        <v>1809278903270.6265</v>
      </c>
      <c r="N13" s="50">
        <f>'13'!G13*1000</f>
        <v>1386454876123.2986</v>
      </c>
      <c r="O13" s="50">
        <f>'13'!H13*1000</f>
        <v>75937739828.953735</v>
      </c>
      <c r="P13" s="50">
        <f>'13'!F13*1000</f>
        <v>1506128939840.1038</v>
      </c>
      <c r="Q13" s="50">
        <f>'1'!K15*1000</f>
        <v>301856174159.28192</v>
      </c>
      <c r="R13" s="50">
        <f>'13'!J13*1000</f>
        <v>303149963430.52075</v>
      </c>
      <c r="S13" s="271">
        <f>M13-P13</f>
        <v>303149963430.52271</v>
      </c>
      <c r="T13" s="630">
        <f>S13/Q13</f>
        <v>1.0042861116717066</v>
      </c>
      <c r="U13" s="631"/>
    </row>
    <row r="14" spans="1:21" s="629" customFormat="1" ht="18" hidden="1" customHeight="1">
      <c r="A14" s="1228" t="s">
        <v>1221</v>
      </c>
      <c r="B14" s="1228"/>
      <c r="C14" s="1228"/>
      <c r="D14" s="22"/>
      <c r="E14" s="353">
        <f>L14/N14*100</f>
        <v>115.49641944418343</v>
      </c>
      <c r="F14" s="353">
        <f>P14/M14*100</f>
        <v>82.168784222450995</v>
      </c>
      <c r="G14" s="353">
        <f>K14/(R14+O14)*100</f>
        <v>26.964212607397364</v>
      </c>
      <c r="H14" s="353">
        <f>R14/M14*100</f>
        <v>17.831215797564045</v>
      </c>
      <c r="I14" s="353">
        <f>R14/Q14*100</f>
        <v>94.789332313583415</v>
      </c>
      <c r="J14" s="353">
        <f>K14/R14*100</f>
        <v>35.468963569200902</v>
      </c>
      <c r="K14" s="50">
        <f>'9'!L15*1000</f>
        <v>98116735727.064331</v>
      </c>
      <c r="L14" s="50">
        <f>'9'!G15*1000</f>
        <v>1330088835055.0393</v>
      </c>
      <c r="M14" s="50">
        <f>'9'!F15*1000</f>
        <v>1551363741557.8374</v>
      </c>
      <c r="N14" s="50">
        <f>'13'!G14*1000</f>
        <v>1151627766000</v>
      </c>
      <c r="O14" s="50">
        <f>'13'!H14*1000</f>
        <v>87250605809.419937</v>
      </c>
      <c r="P14" s="50">
        <f>'13'!F14*1000</f>
        <v>1274736725306.0017</v>
      </c>
      <c r="Q14" s="50">
        <f>'1'!K16*1000</f>
        <v>291833489919.73096</v>
      </c>
      <c r="R14" s="50">
        <f>'13'!J14*1000</f>
        <v>276627016562.34174</v>
      </c>
      <c r="S14" s="271">
        <f t="shared" ref="S14:S55" si="0">M14-P14</f>
        <v>276627016251.83569</v>
      </c>
      <c r="T14" s="630">
        <f t="shared" ref="T14:T55" si="1">S14/Q14</f>
        <v>0.94789332207185062</v>
      </c>
      <c r="U14" s="631"/>
    </row>
    <row r="15" spans="1:21" s="629" customFormat="1" ht="17.25" hidden="1" customHeight="1">
      <c r="A15" s="1247" t="s">
        <v>1210</v>
      </c>
      <c r="B15" s="1247"/>
      <c r="C15" s="1247"/>
      <c r="D15" s="22"/>
      <c r="E15" s="353">
        <f>L15/N15*100</f>
        <v>113.18779145881489</v>
      </c>
      <c r="F15" s="353">
        <f>P15/M15*100</f>
        <v>82.111757016679675</v>
      </c>
      <c r="G15" s="353">
        <f>K15/(R15+O15)*100</f>
        <v>26.686206492616616</v>
      </c>
      <c r="H15" s="353">
        <f>R15/M15*100</f>
        <v>17.888242983320239</v>
      </c>
      <c r="I15" s="353">
        <f>R15/Q15*100</f>
        <v>99.116295179566919</v>
      </c>
      <c r="J15" s="353">
        <f>K15/R15*100</f>
        <v>29.750862018099689</v>
      </c>
      <c r="K15" s="50">
        <f>'9'!L16*1000</f>
        <v>85089221744.109146</v>
      </c>
      <c r="L15" s="50">
        <f>'9'!G16*1000</f>
        <v>1401775308906.3145</v>
      </c>
      <c r="M15" s="50">
        <f>'9'!F16*1000</f>
        <v>1598848494333.4563</v>
      </c>
      <c r="N15" s="50">
        <f>'13'!G15*1000</f>
        <v>1238450976770.2041</v>
      </c>
      <c r="O15" s="50">
        <f>'13'!H15*1000</f>
        <v>32845041989.602451</v>
      </c>
      <c r="P15" s="50">
        <f>'13'!F15*1000</f>
        <v>1312842590731.9292</v>
      </c>
      <c r="Q15" s="50">
        <f>'1'!K17*1000</f>
        <v>288555885874.64343</v>
      </c>
      <c r="R15" s="50">
        <f>'13'!J15*1000</f>
        <v>286005903601.52582</v>
      </c>
      <c r="S15" s="271">
        <f t="shared" si="0"/>
        <v>286005903601.5271</v>
      </c>
      <c r="T15" s="630">
        <f t="shared" si="1"/>
        <v>0.9911629517956736</v>
      </c>
      <c r="U15" s="631"/>
    </row>
    <row r="16" spans="1:21" s="629" customFormat="1" ht="17.25" hidden="1" customHeight="1">
      <c r="A16" s="1247" t="s">
        <v>1157</v>
      </c>
      <c r="B16" s="1247"/>
      <c r="C16" s="1247"/>
      <c r="D16" s="22"/>
      <c r="E16" s="296">
        <f>L16/N16*100</f>
        <v>113.67279074411481</v>
      </c>
      <c r="F16" s="296">
        <f>P16/M16*100</f>
        <v>82.25344925491639</v>
      </c>
      <c r="G16" s="296">
        <f>K16/(R16+O16)*100</f>
        <v>25.932902669158359</v>
      </c>
      <c r="H16" s="296">
        <f>R16/M16*100</f>
        <v>17.746550745083677</v>
      </c>
      <c r="I16" s="296">
        <f>R16/Q16*100</f>
        <v>103.33013980293062</v>
      </c>
      <c r="J16" s="296">
        <f>K16/R16*100</f>
        <v>28.683778444782192</v>
      </c>
      <c r="K16" s="50">
        <f>'9'!L17*1000</f>
        <v>91977373635.212692</v>
      </c>
      <c r="L16" s="50">
        <f>'9'!G17*1000</f>
        <v>1592699415459.2864</v>
      </c>
      <c r="M16" s="50">
        <f>'9'!F17*1000</f>
        <v>1806885737298.427</v>
      </c>
      <c r="N16" s="50">
        <f>'13'!G16*1000</f>
        <v>1401126342577.936</v>
      </c>
      <c r="O16" s="50">
        <f>'13'!H16*1000</f>
        <v>34014531525.050156</v>
      </c>
      <c r="P16" s="50">
        <f>'13'!F16*1000</f>
        <v>1486225843023.0835</v>
      </c>
      <c r="Q16" s="50">
        <f>'1'!K18*1000</f>
        <v>310325617372.53186</v>
      </c>
      <c r="R16" s="50">
        <f>'13'!J16*1000</f>
        <v>320659894275.34473</v>
      </c>
      <c r="S16" s="271">
        <f t="shared" si="0"/>
        <v>320659894275.34351</v>
      </c>
      <c r="T16" s="630">
        <f t="shared" si="1"/>
        <v>1.0333013980293022</v>
      </c>
      <c r="U16" s="631"/>
    </row>
    <row r="17" spans="1:21" s="629" customFormat="1" ht="19.5" hidden="1" customHeight="1">
      <c r="A17" s="1247" t="s">
        <v>1158</v>
      </c>
      <c r="B17" s="1247"/>
      <c r="C17" s="1247"/>
      <c r="D17" s="22"/>
      <c r="E17" s="296" t="s">
        <v>619</v>
      </c>
      <c r="F17" s="296" t="s">
        <v>619</v>
      </c>
      <c r="G17" s="296" t="s">
        <v>619</v>
      </c>
      <c r="H17" s="296" t="s">
        <v>619</v>
      </c>
      <c r="I17" s="296" t="s">
        <v>619</v>
      </c>
      <c r="J17" s="296" t="s">
        <v>619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  <c r="S17" s="271" t="e">
        <f t="shared" si="0"/>
        <v>#VALUE!</v>
      </c>
      <c r="T17" s="630" t="e">
        <f t="shared" si="1"/>
        <v>#VALUE!</v>
      </c>
    </row>
    <row r="18" spans="1:21" s="629" customFormat="1" ht="18" hidden="1" customHeight="1">
      <c r="A18" s="1247" t="s">
        <v>1159</v>
      </c>
      <c r="B18" s="1247"/>
      <c r="C18" s="1247"/>
      <c r="D18" s="22"/>
      <c r="E18" s="296">
        <f t="shared" ref="E18:E23" si="2">L18/N18*100</f>
        <v>114.54467623675538</v>
      </c>
      <c r="F18" s="296">
        <f t="shared" ref="F18:F23" si="3">P18/M18*100</f>
        <v>80.30251151730829</v>
      </c>
      <c r="G18" s="296">
        <f t="shared" ref="G18:G19" si="4">K18/(R18+O18)*100</f>
        <v>25.512230228556511</v>
      </c>
      <c r="H18" s="296">
        <f t="shared" ref="H18:H23" si="5">R18/M18*100</f>
        <v>19.697488482691554</v>
      </c>
      <c r="I18" s="296">
        <f t="shared" ref="I18:I24" si="6">R18/Q18*100</f>
        <v>106.0666076875228</v>
      </c>
      <c r="J18" s="296">
        <f t="shared" ref="J18:J23" si="7">K18/R18*100</f>
        <v>28.285799746436851</v>
      </c>
      <c r="K18" s="50">
        <f>'9'!L19*1000</f>
        <v>101921170779.94193</v>
      </c>
      <c r="L18" s="50">
        <f>'9'!G19*1000</f>
        <v>1603939222793.3162</v>
      </c>
      <c r="M18" s="50">
        <f>'9'!F19*1000</f>
        <v>1829300639485.731</v>
      </c>
      <c r="N18" s="50">
        <f>'13'!G18*1000</f>
        <v>1400273915374.3752</v>
      </c>
      <c r="O18" s="50">
        <f>'13'!H18*1000</f>
        <v>39172976468.415627</v>
      </c>
      <c r="P18" s="50">
        <f>'13'!F18*1000</f>
        <v>1468974356709.2234</v>
      </c>
      <c r="Q18" s="50">
        <f>'1'!K20*1000</f>
        <v>339716985988.69391</v>
      </c>
      <c r="R18" s="50">
        <f>'13'!J18*1000</f>
        <v>360326282776.50476</v>
      </c>
      <c r="S18" s="271">
        <f t="shared" si="0"/>
        <v>360326282776.50757</v>
      </c>
      <c r="T18" s="630">
        <f t="shared" si="1"/>
        <v>1.0606660768752363</v>
      </c>
    </row>
    <row r="19" spans="1:21" s="629" customFormat="1" ht="18" hidden="1" customHeight="1">
      <c r="A19" s="1247" t="s">
        <v>1160</v>
      </c>
      <c r="B19" s="1247"/>
      <c r="C19" s="1247"/>
      <c r="D19" s="22"/>
      <c r="E19" s="296">
        <f t="shared" si="2"/>
        <v>114.56288219590294</v>
      </c>
      <c r="F19" s="296">
        <f t="shared" si="3"/>
        <v>81.130244090785965</v>
      </c>
      <c r="G19" s="296">
        <f t="shared" si="4"/>
        <v>25.16203415766206</v>
      </c>
      <c r="H19" s="296">
        <f t="shared" si="5"/>
        <v>18.869755909214348</v>
      </c>
      <c r="I19" s="296">
        <f t="shared" si="6"/>
        <v>112.91950897596922</v>
      </c>
      <c r="J19" s="296">
        <f t="shared" si="7"/>
        <v>27.952552780498614</v>
      </c>
      <c r="K19" s="50">
        <f>'9'!L20*1000</f>
        <v>100932770333.73679</v>
      </c>
      <c r="L19" s="50">
        <f>'9'!G20*1000</f>
        <v>1692738136920.0251</v>
      </c>
      <c r="M19" s="50">
        <f>'9'!F20*1000</f>
        <v>1913570358560.9207</v>
      </c>
      <c r="N19" s="50">
        <f>'13'!G19*1000</f>
        <v>1477562456944.3328</v>
      </c>
      <c r="O19" s="50">
        <f>'13'!H19*1000</f>
        <v>40045147259.361259</v>
      </c>
      <c r="P19" s="50">
        <f>'13'!F19*1000</f>
        <v>1552484302749.4031</v>
      </c>
      <c r="Q19" s="50">
        <f>'1'!K21*1000</f>
        <v>319772959594.04803</v>
      </c>
      <c r="R19" s="50">
        <f>'13'!J19*1000</f>
        <v>361086055811.5235</v>
      </c>
      <c r="S19" s="271">
        <f t="shared" si="0"/>
        <v>361086055811.51758</v>
      </c>
      <c r="T19" s="630">
        <f t="shared" si="1"/>
        <v>1.1291950897596736</v>
      </c>
    </row>
    <row r="20" spans="1:21" s="629" customFormat="1" ht="18" customHeight="1">
      <c r="A20" s="1247" t="s">
        <v>1161</v>
      </c>
      <c r="B20" s="1247"/>
      <c r="C20" s="1247"/>
      <c r="D20" s="32"/>
      <c r="E20" s="296">
        <f t="shared" si="2"/>
        <v>122.73431594012929</v>
      </c>
      <c r="F20" s="296">
        <f t="shared" si="3"/>
        <v>75.817425377729592</v>
      </c>
      <c r="G20" s="296">
        <f>(K20+U20)/(R20+O20)*100</f>
        <v>42.639962987549765</v>
      </c>
      <c r="H20" s="296">
        <f t="shared" si="5"/>
        <v>24.182574622270419</v>
      </c>
      <c r="I20" s="296">
        <f t="shared" si="6"/>
        <v>111.8146373378396</v>
      </c>
      <c r="J20" s="296">
        <f t="shared" si="7"/>
        <v>28.650681913594095</v>
      </c>
      <c r="K20" s="50">
        <f>'9'!L21*1000</f>
        <v>106637414541.77141</v>
      </c>
      <c r="L20" s="50">
        <f>'9'!G21*1000</f>
        <v>1303545523984.7788</v>
      </c>
      <c r="M20" s="50">
        <f>'9'!F21*1000</f>
        <v>1539118673350.958</v>
      </c>
      <c r="N20" s="50">
        <f>'13'!G20*1000</f>
        <v>1062087252452.4095</v>
      </c>
      <c r="O20" s="50">
        <f>'13'!H20*1000</f>
        <v>56827116239.590179</v>
      </c>
      <c r="P20" s="50">
        <f>'13'!F20*1000</f>
        <v>1166920151642.5642</v>
      </c>
      <c r="Q20" s="50">
        <f>'1'!K22*1000</f>
        <v>332871018115.29718</v>
      </c>
      <c r="R20" s="50">
        <f>'13'!J20*1000</f>
        <v>372198521708.39392</v>
      </c>
      <c r="S20" s="271">
        <f>M20-P20</f>
        <v>372198521708.3938</v>
      </c>
      <c r="T20" s="632">
        <f t="shared" si="1"/>
        <v>1.1181463733783956</v>
      </c>
      <c r="U20" s="629">
        <f>'9'!X21*1000</f>
        <v>76298958686.348267</v>
      </c>
    </row>
    <row r="21" spans="1:21" s="629" customFormat="1" ht="18" customHeight="1">
      <c r="A21" s="1247" t="s">
        <v>1162</v>
      </c>
      <c r="B21" s="1247"/>
      <c r="C21" s="1247"/>
      <c r="D21" s="32"/>
      <c r="E21" s="296">
        <f t="shared" si="2"/>
        <v>123.86461757862897</v>
      </c>
      <c r="F21" s="296">
        <f t="shared" si="3"/>
        <v>74.987208279278931</v>
      </c>
      <c r="G21" s="296">
        <f>(K21+U21)/(R21+O21)*100</f>
        <v>41.163855152229992</v>
      </c>
      <c r="H21" s="296">
        <f t="shared" si="5"/>
        <v>25.012791720720955</v>
      </c>
      <c r="I21" s="296">
        <f t="shared" si="6"/>
        <v>112.30280065584854</v>
      </c>
      <c r="J21" s="296">
        <f t="shared" si="7"/>
        <v>27.281222752432122</v>
      </c>
      <c r="K21" s="50">
        <f>'9'!L22*1000</f>
        <v>103154631352.30135</v>
      </c>
      <c r="L21" s="50">
        <f>'9'!G22*1000</f>
        <v>1277260346240.9312</v>
      </c>
      <c r="M21" s="50">
        <f>'9'!F22*1000</f>
        <v>1511689974765.2632</v>
      </c>
      <c r="N21" s="50">
        <f>'13'!G21*1000</f>
        <v>1031174496163.2238</v>
      </c>
      <c r="O21" s="50">
        <f>'13'!H21*1000</f>
        <v>52105190225.929604</v>
      </c>
      <c r="P21" s="50">
        <f>'13'!F21*1000</f>
        <v>1133574109914.207</v>
      </c>
      <c r="Q21" s="50">
        <f>'1'!K23*1000</f>
        <v>336693174740.84094</v>
      </c>
      <c r="R21" s="50">
        <f>'13'!J21*1000</f>
        <v>378115864851.05444</v>
      </c>
      <c r="S21" s="271">
        <f>M21-P21</f>
        <v>378115864851.05615</v>
      </c>
      <c r="T21" s="632">
        <f t="shared" si="1"/>
        <v>1.1230280065584906</v>
      </c>
      <c r="U21" s="629">
        <f>'9'!X22*1000</f>
        <v>73940940593.983978</v>
      </c>
    </row>
    <row r="22" spans="1:21" s="629" customFormat="1" ht="18" customHeight="1">
      <c r="A22" s="1247" t="s">
        <v>1163</v>
      </c>
      <c r="B22" s="1247"/>
      <c r="C22" s="1247"/>
      <c r="D22" s="32"/>
      <c r="E22" s="296" t="s">
        <v>135</v>
      </c>
      <c r="F22" s="296" t="s">
        <v>135</v>
      </c>
      <c r="G22" s="296" t="s">
        <v>135</v>
      </c>
      <c r="H22" s="296" t="s">
        <v>135</v>
      </c>
      <c r="I22" s="296" t="s">
        <v>135</v>
      </c>
      <c r="J22" s="296" t="s">
        <v>135</v>
      </c>
      <c r="K22" s="50" t="e">
        <f>'9'!L23*1000</f>
        <v>#VALUE!</v>
      </c>
      <c r="L22" s="50" t="e">
        <f>'9'!G23*1000</f>
        <v>#VALUE!</v>
      </c>
      <c r="M22" s="50" t="e">
        <f>'9'!F23*1000</f>
        <v>#VALUE!</v>
      </c>
      <c r="N22" s="50" t="e">
        <f>'13'!G22*1000</f>
        <v>#VALUE!</v>
      </c>
      <c r="O22" s="50" t="e">
        <f>'13'!H22*1000</f>
        <v>#VALUE!</v>
      </c>
      <c r="P22" s="50" t="e">
        <f>'13'!F22*1000</f>
        <v>#VALUE!</v>
      </c>
      <c r="Q22" s="50" t="e">
        <f>'1'!K24*1000</f>
        <v>#VALUE!</v>
      </c>
      <c r="R22" s="50" t="e">
        <f>'13'!J22*1000</f>
        <v>#VALUE!</v>
      </c>
      <c r="S22" s="271" t="e">
        <f t="shared" ref="S22:S24" si="8">M22-P22</f>
        <v>#VALUE!</v>
      </c>
      <c r="T22" s="632" t="e">
        <f t="shared" ref="T22:T24" si="9">S22/Q22</f>
        <v>#VALUE!</v>
      </c>
      <c r="U22" s="633" t="str">
        <f>'9'!X23</f>
        <v>…</v>
      </c>
    </row>
    <row r="23" spans="1:21" s="629" customFormat="1" ht="18" customHeight="1">
      <c r="A23" s="1247" t="s">
        <v>1155</v>
      </c>
      <c r="B23" s="1247"/>
      <c r="C23" s="1247"/>
      <c r="D23" s="32"/>
      <c r="E23" s="296">
        <f t="shared" si="2"/>
        <v>129.24537568507532</v>
      </c>
      <c r="F23" s="296">
        <f t="shared" si="3"/>
        <v>73.232567155317312</v>
      </c>
      <c r="G23" s="296">
        <f t="shared" ref="G23" si="10">(K23+U23)/(R23+O23)*100</f>
        <v>36.117891641933916</v>
      </c>
      <c r="H23" s="296">
        <f t="shared" si="5"/>
        <v>26.767432844682649</v>
      </c>
      <c r="I23" s="296">
        <f t="shared" si="6"/>
        <v>122.09949576064054</v>
      </c>
      <c r="J23" s="296">
        <f t="shared" si="7"/>
        <v>26.528461062459957</v>
      </c>
      <c r="K23" s="50">
        <f>'9'!L24*1000</f>
        <v>111303489841.43887</v>
      </c>
      <c r="L23" s="50">
        <f>'9'!G24*1000</f>
        <v>1324162406576.1707</v>
      </c>
      <c r="M23" s="50">
        <f>'9'!F24*1000</f>
        <v>1567436670043.2058</v>
      </c>
      <c r="N23" s="50">
        <f>'13'!G23*1000</f>
        <v>1024533682197.4042</v>
      </c>
      <c r="O23" s="50">
        <f>'13'!H23*1000</f>
        <v>78055215714.69606</v>
      </c>
      <c r="P23" s="50">
        <f>'13'!F23*1000</f>
        <v>1147874112006.4602</v>
      </c>
      <c r="Q23" s="50">
        <f>'1'!K25*1000</f>
        <v>343623497724.54456</v>
      </c>
      <c r="R23" s="50">
        <f>'13'!J23*1000</f>
        <v>419562558036.74506</v>
      </c>
      <c r="S23" s="271">
        <f t="shared" si="8"/>
        <v>419562558036.74561</v>
      </c>
      <c r="T23" s="632">
        <f t="shared" si="9"/>
        <v>1.2209949576064072</v>
      </c>
      <c r="U23" s="629">
        <f>'9'!X24*1000</f>
        <v>68425558473.110497</v>
      </c>
    </row>
    <row r="24" spans="1:21" s="629" customFormat="1" ht="18" customHeight="1">
      <c r="A24" s="1247" t="s">
        <v>1149</v>
      </c>
      <c r="B24" s="1247"/>
      <c r="C24" s="1247"/>
      <c r="D24" s="32"/>
      <c r="E24" s="296">
        <f>L24/N24*100</f>
        <v>120.96620012186885</v>
      </c>
      <c r="F24" s="296">
        <f>P24/M24*100</f>
        <v>76.48074642405544</v>
      </c>
      <c r="G24" s="296">
        <f>(K24+U24)/(R24+O24)*100</f>
        <v>40.18990109005383</v>
      </c>
      <c r="H24" s="296">
        <f>R24/M24*100</f>
        <v>23.519253575944557</v>
      </c>
      <c r="I24" s="296">
        <f t="shared" si="6"/>
        <v>121.1408833067545</v>
      </c>
      <c r="J24" s="296">
        <f>K24/R24*100</f>
        <v>26.619509836667337</v>
      </c>
      <c r="K24" s="50">
        <f>'9'!L25*1000</f>
        <v>112860220771.71184</v>
      </c>
      <c r="L24" s="50">
        <f>'9'!G25*1000</f>
        <v>1545124898281.7903</v>
      </c>
      <c r="M24" s="50">
        <f>'9'!F25*1000</f>
        <v>1802674463860.043</v>
      </c>
      <c r="N24" s="50">
        <f>'13'!G24*1000</f>
        <v>1277319529525.7151</v>
      </c>
      <c r="O24" s="50">
        <f>'13'!H24*1000</f>
        <v>57076741036.398003</v>
      </c>
      <c r="P24" s="50">
        <f>'13'!F24*1000</f>
        <v>1378698885556.0005</v>
      </c>
      <c r="Q24" s="50">
        <f>'1'!K26*1000</f>
        <v>349985543056.05164</v>
      </c>
      <c r="R24" s="50">
        <f>'13'!J24*1000</f>
        <v>423975578304.04254</v>
      </c>
      <c r="S24" s="271">
        <f t="shared" si="8"/>
        <v>423975578304.04248</v>
      </c>
      <c r="T24" s="632">
        <f t="shared" si="9"/>
        <v>1.2114088330675448</v>
      </c>
      <c r="U24" s="629">
        <f>'9'!X25*1000</f>
        <v>80474230562.621124</v>
      </c>
    </row>
    <row r="25" spans="1:21" ht="18" customHeight="1">
      <c r="A25" s="1247" t="s">
        <v>57</v>
      </c>
      <c r="B25" s="1247"/>
      <c r="C25" s="1247"/>
      <c r="D25" s="32"/>
      <c r="E25" s="354"/>
      <c r="F25" s="354"/>
      <c r="G25" s="354"/>
      <c r="H25" s="354"/>
      <c r="I25" s="354"/>
      <c r="J25" s="354"/>
      <c r="K25" s="50"/>
      <c r="L25" s="50"/>
      <c r="M25" s="50"/>
      <c r="N25" s="50"/>
      <c r="O25" s="50"/>
      <c r="P25" s="50"/>
      <c r="Q25" s="50"/>
      <c r="R25" s="50"/>
      <c r="T25" s="632"/>
    </row>
    <row r="26" spans="1:21" ht="18" customHeight="1">
      <c r="A26" s="34"/>
      <c r="B26" s="34" t="s">
        <v>58</v>
      </c>
      <c r="C26" s="34"/>
      <c r="D26" s="543"/>
      <c r="E26" s="625">
        <f>L26/N26*100</f>
        <v>120.55183820435305</v>
      </c>
      <c r="F26" s="625">
        <f>P26/M26*100</f>
        <v>76.757825694872565</v>
      </c>
      <c r="G26" s="533">
        <f>(K26+U26)/(R26+O26)*100</f>
        <v>40.383548664996098</v>
      </c>
      <c r="H26" s="625">
        <f>R26/M26*100</f>
        <v>23.242174305127506</v>
      </c>
      <c r="I26" s="625">
        <f>R26/Q26*100</f>
        <v>120.86611957728152</v>
      </c>
      <c r="J26" s="625">
        <f>K26/R26*100</f>
        <v>26.52176460786994</v>
      </c>
      <c r="K26" s="99">
        <f>'9'!L27*1000</f>
        <v>110204010930.26276</v>
      </c>
      <c r="L26" s="99">
        <f>'9'!G27*1000</f>
        <v>1533426768381.1633</v>
      </c>
      <c r="M26" s="99">
        <f>'9'!F27*1000</f>
        <v>1787797110908.7673</v>
      </c>
      <c r="N26" s="99">
        <f>'13'!G26*1000</f>
        <v>1272006127174.7512</v>
      </c>
      <c r="O26" s="99">
        <f>'13'!H26*1000</f>
        <v>56645196715.17424</v>
      </c>
      <c r="P26" s="99">
        <f>'13'!F26*1000</f>
        <v>1372274190169.3191</v>
      </c>
      <c r="Q26" s="99">
        <f>'1'!K28*1000</f>
        <v>343787756397.49481</v>
      </c>
      <c r="R26" s="99">
        <f>'13'!J26*1000</f>
        <v>415522920739.4494</v>
      </c>
      <c r="S26" s="531">
        <f t="shared" si="0"/>
        <v>415522920739.44824</v>
      </c>
      <c r="T26" s="632">
        <f t="shared" si="1"/>
        <v>1.2086611957728119</v>
      </c>
      <c r="U26" s="629">
        <f>'9'!X27*1000</f>
        <v>80474230562.621124</v>
      </c>
    </row>
    <row r="27" spans="1:21" ht="18" customHeight="1">
      <c r="A27" s="34"/>
      <c r="B27" s="34" t="s">
        <v>604</v>
      </c>
      <c r="C27" s="34"/>
      <c r="D27" s="543"/>
      <c r="E27" s="625">
        <f>L27/N27*100</f>
        <v>220.16269666654256</v>
      </c>
      <c r="F27" s="625">
        <f>P27/M27*100</f>
        <v>43.184398513118396</v>
      </c>
      <c r="G27" s="533">
        <f>(K27+U27)/(R27+O27)*100</f>
        <v>29.898125634555356</v>
      </c>
      <c r="H27" s="625">
        <f>R27/M27*100</f>
        <v>56.815601486881619</v>
      </c>
      <c r="I27" s="625">
        <f>R27/Q27*100</f>
        <v>136.38187356648916</v>
      </c>
      <c r="J27" s="625">
        <f>K27/R27*100</f>
        <v>31.424552824374675</v>
      </c>
      <c r="K27" s="99">
        <f>'9'!L28*1000</f>
        <v>2656209841.4490294</v>
      </c>
      <c r="L27" s="99">
        <f>'9'!G28*1000</f>
        <v>11698129900.626087</v>
      </c>
      <c r="M27" s="99">
        <f>'9'!F28*1000</f>
        <v>14877352951.274605</v>
      </c>
      <c r="N27" s="99">
        <f>'13'!G27*1000</f>
        <v>5313402350.9641247</v>
      </c>
      <c r="O27" s="99">
        <f>'13'!H27*1000</f>
        <v>431544321.22375441</v>
      </c>
      <c r="P27" s="99">
        <f>'13'!F27*1000</f>
        <v>6424695386.6816063</v>
      </c>
      <c r="Q27" s="99">
        <f>'1'!K29*1000</f>
        <v>6197786658.5563097</v>
      </c>
      <c r="R27" s="99">
        <f>'13'!J27*1000</f>
        <v>8452657564.5930004</v>
      </c>
      <c r="S27" s="531">
        <f t="shared" si="0"/>
        <v>8452657564.5929985</v>
      </c>
      <c r="T27" s="632">
        <f t="shared" si="1"/>
        <v>1.3638187356648914</v>
      </c>
      <c r="U27" s="629">
        <f>'9'!X28*1000</f>
        <v>0</v>
      </c>
    </row>
    <row r="28" spans="1:21" ht="18" customHeight="1">
      <c r="A28" s="1247" t="s">
        <v>605</v>
      </c>
      <c r="B28" s="1247"/>
      <c r="C28" s="1247"/>
      <c r="D28" s="32"/>
      <c r="E28" s="625"/>
      <c r="F28" s="625"/>
      <c r="G28" s="625"/>
      <c r="H28" s="625"/>
      <c r="I28" s="625"/>
      <c r="J28" s="625"/>
      <c r="K28" s="99"/>
      <c r="L28" s="99"/>
      <c r="M28" s="99"/>
      <c r="N28" s="99"/>
      <c r="O28" s="99"/>
      <c r="P28" s="99"/>
      <c r="Q28" s="99"/>
      <c r="R28" s="99"/>
      <c r="T28" s="632"/>
    </row>
    <row r="29" spans="1:21" ht="18" customHeight="1">
      <c r="A29" s="34"/>
      <c r="B29" s="34" t="s">
        <v>71</v>
      </c>
      <c r="C29" s="34"/>
      <c r="D29" s="543"/>
      <c r="E29" s="625">
        <f>L29/N29*100</f>
        <v>119.31044981334375</v>
      </c>
      <c r="F29" s="625">
        <f>P29/M29*100</f>
        <v>77.95485983732901</v>
      </c>
      <c r="G29" s="533">
        <f t="shared" ref="G29:G33" si="11">(K29+U29)/(R29+O29)*100</f>
        <v>39.582414534689789</v>
      </c>
      <c r="H29" s="625">
        <f>R29/M29*100</f>
        <v>22.045140162670894</v>
      </c>
      <c r="I29" s="625">
        <f>R29/Q29*100</f>
        <v>120.08055660980502</v>
      </c>
      <c r="J29" s="625">
        <f>K29/R29*100</f>
        <v>23.928817188040586</v>
      </c>
      <c r="K29" s="99">
        <f>'9'!L30*1000</f>
        <v>74471876832.529678</v>
      </c>
      <c r="L29" s="99">
        <f>'9'!G30*1000</f>
        <v>1223560482963.8428</v>
      </c>
      <c r="M29" s="99">
        <f>'9'!F30*1000</f>
        <v>1411751321176.4846</v>
      </c>
      <c r="N29" s="99">
        <f>'13'!G29*1000</f>
        <v>1025526670026.0139</v>
      </c>
      <c r="O29" s="99">
        <f>'13'!H29*1000</f>
        <v>44209926691.508133</v>
      </c>
      <c r="P29" s="99">
        <f>'13'!F29*1000</f>
        <v>1100528763674.769</v>
      </c>
      <c r="Q29" s="99">
        <f>'1'!K31*1000</f>
        <v>259178143646.53082</v>
      </c>
      <c r="R29" s="99">
        <f>'13'!J29*1000</f>
        <v>311222557501.71417</v>
      </c>
      <c r="S29" s="531">
        <f t="shared" si="0"/>
        <v>311222557501.71558</v>
      </c>
      <c r="T29" s="632">
        <f t="shared" si="1"/>
        <v>1.2008055660980554</v>
      </c>
      <c r="U29" s="629">
        <f>'9'!X30*1000</f>
        <v>66216882451.777336</v>
      </c>
    </row>
    <row r="30" spans="1:21" ht="18" customHeight="1">
      <c r="A30" s="34"/>
      <c r="B30" s="34" t="s">
        <v>72</v>
      </c>
      <c r="C30" s="34"/>
      <c r="D30" s="543"/>
      <c r="E30" s="625">
        <f>L30/N30*100</f>
        <v>124.77757888570605</v>
      </c>
      <c r="F30" s="625">
        <f>P30/M30*100</f>
        <v>76.075319357316602</v>
      </c>
      <c r="G30" s="533">
        <f t="shared" si="11"/>
        <v>28.064403645263443</v>
      </c>
      <c r="H30" s="625">
        <f>R30/M30*100</f>
        <v>23.924680642683352</v>
      </c>
      <c r="I30" s="625">
        <f>R30/Q30*100</f>
        <v>96.337105331695682</v>
      </c>
      <c r="J30" s="625">
        <f>K30/R30*100</f>
        <v>25.099507284451448</v>
      </c>
      <c r="K30" s="99">
        <f>'9'!L31*1000</f>
        <v>4359577798.6340446</v>
      </c>
      <c r="L30" s="99">
        <f>'9'!G31*1000</f>
        <v>64973953335.263695</v>
      </c>
      <c r="M30" s="99">
        <f>'9'!F31*1000</f>
        <v>72599409242.889389</v>
      </c>
      <c r="N30" s="99">
        <f>'13'!G30*1000</f>
        <v>52071817641.836632</v>
      </c>
      <c r="O30" s="99">
        <f>'13'!H30*1000</f>
        <v>1619639813.8579688</v>
      </c>
      <c r="P30" s="99">
        <f>'13'!F30*1000</f>
        <v>55230232433.053329</v>
      </c>
      <c r="Q30" s="99">
        <f>'1'!K32*1000</f>
        <v>18029581385.108761</v>
      </c>
      <c r="R30" s="99">
        <f>'13'!J30*1000</f>
        <v>17369176809.836025</v>
      </c>
      <c r="S30" s="531">
        <f t="shared" si="0"/>
        <v>17369176809.83606</v>
      </c>
      <c r="T30" s="632">
        <f t="shared" si="1"/>
        <v>0.96337105331695883</v>
      </c>
      <c r="U30" s="629">
        <f>'9'!X31*1000</f>
        <v>969520346.09832251</v>
      </c>
    </row>
    <row r="31" spans="1:21" ht="18" customHeight="1">
      <c r="A31" s="34"/>
      <c r="B31" s="34" t="s">
        <v>73</v>
      </c>
      <c r="C31" s="34"/>
      <c r="D31" s="543"/>
      <c r="E31" s="625">
        <f>L31/N31*100</f>
        <v>129.11752083493897</v>
      </c>
      <c r="F31" s="625">
        <f>P31/M31*100</f>
        <v>70.594376472843535</v>
      </c>
      <c r="G31" s="533">
        <f t="shared" si="11"/>
        <v>34.811961677156269</v>
      </c>
      <c r="H31" s="625">
        <f>R31/M31*100</f>
        <v>29.405623527156553</v>
      </c>
      <c r="I31" s="625">
        <f>R31/Q31*100</f>
        <v>107.73283405409273</v>
      </c>
      <c r="J31" s="625">
        <f>K31/R31*100</f>
        <v>35.171286226493848</v>
      </c>
      <c r="K31" s="99">
        <f>'9'!L32*1000</f>
        <v>14011071529.621399</v>
      </c>
      <c r="L31" s="99">
        <f>'9'!G32*1000</f>
        <v>112804481837.71471</v>
      </c>
      <c r="M31" s="99">
        <f>'9'!F32*1000</f>
        <v>135472987012.02556</v>
      </c>
      <c r="N31" s="99">
        <f>'13'!G31*1000</f>
        <v>87365743323.031662</v>
      </c>
      <c r="O31" s="99">
        <f>'13'!H31*1000</f>
        <v>4206797774.8039002</v>
      </c>
      <c r="P31" s="99">
        <f>'13'!F31*1000</f>
        <v>95636310470.275742</v>
      </c>
      <c r="Q31" s="99">
        <f>'1'!K33*1000</f>
        <v>36977284494.110596</v>
      </c>
      <c r="R31" s="99">
        <f>'13'!J31*1000</f>
        <v>39836676541.749931</v>
      </c>
      <c r="S31" s="531">
        <f t="shared" si="0"/>
        <v>39836676541.749817</v>
      </c>
      <c r="T31" s="632">
        <f t="shared" si="1"/>
        <v>1.0773283405409242</v>
      </c>
      <c r="U31" s="629">
        <f>'9'!X32*1000</f>
        <v>1321325870.7454848</v>
      </c>
    </row>
    <row r="32" spans="1:21" ht="18" customHeight="1">
      <c r="A32" s="34"/>
      <c r="B32" s="661" t="s">
        <v>606</v>
      </c>
      <c r="C32" s="34"/>
      <c r="D32" s="543"/>
      <c r="E32" s="625">
        <f>L32/N32*100</f>
        <v>208.14802672277435</v>
      </c>
      <c r="F32" s="625">
        <f>P32/M32*100</f>
        <v>45.082283229718065</v>
      </c>
      <c r="G32" s="533">
        <f t="shared" si="11"/>
        <v>28.908111903778515</v>
      </c>
      <c r="H32" s="625">
        <f>R32/M32*100</f>
        <v>54.91771677028202</v>
      </c>
      <c r="I32" s="625">
        <f>R32/Q32*100</f>
        <v>130.60080479334857</v>
      </c>
      <c r="J32" s="625">
        <f>K32/R32*100</f>
        <v>30.260036012874519</v>
      </c>
      <c r="K32" s="99">
        <f>'9'!L33*1000</f>
        <v>3441066309.9266887</v>
      </c>
      <c r="L32" s="99">
        <f>'9'!G33*1000</f>
        <v>16707832022.96525</v>
      </c>
      <c r="M32" s="99">
        <f>'9'!F33*1000</f>
        <v>20706711284.646236</v>
      </c>
      <c r="N32" s="99">
        <f>'13'!G32*1000</f>
        <v>8026899070.831872</v>
      </c>
      <c r="O32" s="99">
        <f>'13'!H32*1000</f>
        <v>531809617.22800857</v>
      </c>
      <c r="P32" s="99">
        <f>'13'!F32*1000</f>
        <v>9335058228.9042072</v>
      </c>
      <c r="Q32" s="99">
        <f>'1'!K34*1000</f>
        <v>8707184518.3003025</v>
      </c>
      <c r="R32" s="99">
        <f>'13'!J32*1000</f>
        <v>11371653055.742046</v>
      </c>
      <c r="S32" s="531">
        <f t="shared" si="0"/>
        <v>11371653055.742029</v>
      </c>
      <c r="T32" s="632">
        <f t="shared" si="1"/>
        <v>1.3060080479334837</v>
      </c>
      <c r="U32" s="629">
        <f>'9'!X33*1000</f>
        <v>0</v>
      </c>
    </row>
    <row r="33" spans="1:21" ht="18" customHeight="1">
      <c r="A33" s="34"/>
      <c r="B33" s="661" t="s">
        <v>607</v>
      </c>
      <c r="C33" s="34"/>
      <c r="D33" s="543"/>
      <c r="E33" s="625">
        <f>L33/N33*100</f>
        <v>121.80590210803553</v>
      </c>
      <c r="F33" s="625">
        <f>P33/M33*100</f>
        <v>72.755387297616153</v>
      </c>
      <c r="G33" s="533">
        <f t="shared" si="11"/>
        <v>56.315768839280658</v>
      </c>
      <c r="H33" s="625">
        <f>R33/M33*100</f>
        <v>27.244612702383915</v>
      </c>
      <c r="I33" s="625">
        <f>R33/Q33*100</f>
        <v>163.04929440592281</v>
      </c>
      <c r="J33" s="625">
        <f>K33/R33*100</f>
        <v>37.524471481595711</v>
      </c>
      <c r="K33" s="99">
        <f>'9'!L34*1000</f>
        <v>16576628301.000006</v>
      </c>
      <c r="L33" s="99">
        <f>'9'!G34*1000</f>
        <v>127078148122.00011</v>
      </c>
      <c r="M33" s="99">
        <f>'9'!F34*1000</f>
        <v>162144035144</v>
      </c>
      <c r="N33" s="99">
        <f>'13'!G33*1000</f>
        <v>104328399464.00002</v>
      </c>
      <c r="O33" s="99">
        <f>'13'!H33*1000</f>
        <v>6508567139.000001</v>
      </c>
      <c r="P33" s="99">
        <f>'13'!F33*1000</f>
        <v>117968520749.00005</v>
      </c>
      <c r="Q33" s="99">
        <f>'1'!K35*1000</f>
        <v>27093349012</v>
      </c>
      <c r="R33" s="99">
        <f>'13'!J33*1000</f>
        <v>44175514395.000061</v>
      </c>
      <c r="S33" s="531">
        <f t="shared" si="0"/>
        <v>44175514394.999954</v>
      </c>
      <c r="T33" s="632">
        <f t="shared" si="1"/>
        <v>1.6304929440592242</v>
      </c>
      <c r="U33" s="629">
        <f>'9'!X34*1000</f>
        <v>11966501894.000004</v>
      </c>
    </row>
    <row r="34" spans="1:21" ht="13.5" customHeight="1">
      <c r="A34" s="1247" t="s">
        <v>608</v>
      </c>
      <c r="B34" s="1247"/>
      <c r="C34" s="1247"/>
      <c r="D34" s="32"/>
      <c r="E34" s="625"/>
      <c r="F34" s="625"/>
      <c r="G34" s="625"/>
      <c r="H34" s="625"/>
      <c r="I34" s="625"/>
      <c r="J34" s="625"/>
      <c r="K34" s="99"/>
      <c r="L34" s="99"/>
      <c r="M34" s="99"/>
      <c r="N34" s="99"/>
      <c r="O34" s="99"/>
      <c r="P34" s="99"/>
      <c r="Q34" s="99"/>
      <c r="R34" s="99"/>
      <c r="T34" s="632"/>
    </row>
    <row r="35" spans="1:21" ht="18" customHeight="1">
      <c r="A35" s="1049" t="s">
        <v>59</v>
      </c>
      <c r="B35" s="1049"/>
      <c r="C35" s="35"/>
      <c r="D35" s="32"/>
      <c r="E35" s="625">
        <f t="shared" ref="E35:E45" si="12">L35/N35*100</f>
        <v>120.87786493929089</v>
      </c>
      <c r="F35" s="625">
        <f t="shared" ref="F35:F45" si="13">P35/M35*100</f>
        <v>76.542449597457505</v>
      </c>
      <c r="G35" s="533">
        <f t="shared" ref="G35:G49" si="14">(K35+U35)/(R35+O35)*100</f>
        <v>40.370360082165483</v>
      </c>
      <c r="H35" s="625">
        <f t="shared" ref="H35:H45" si="15">R35/M35*100</f>
        <v>23.457550402542502</v>
      </c>
      <c r="I35" s="625">
        <f t="shared" ref="I35:I45" si="16">R35/Q35*100</f>
        <v>121.17977086043901</v>
      </c>
      <c r="J35" s="625">
        <f t="shared" ref="J35:J45" si="17">K35/R35*100</f>
        <v>26.718489518858785</v>
      </c>
      <c r="K35" s="99">
        <f>'9'!L36*1000</f>
        <v>112512241929.89728</v>
      </c>
      <c r="L35" s="99">
        <f>'9'!G36*1000</f>
        <v>1538582600470.7422</v>
      </c>
      <c r="M35" s="99">
        <f>'9'!F36*1000</f>
        <v>1795168495565.4268</v>
      </c>
      <c r="N35" s="99">
        <f>'13'!G35*1000</f>
        <v>1272840648900.8325</v>
      </c>
      <c r="O35" s="99">
        <f>'13'!H35*1000</f>
        <v>56936103944.020752</v>
      </c>
      <c r="P35" s="99">
        <f>'13'!F35*1000</f>
        <v>1374065940907.603</v>
      </c>
      <c r="Q35" s="99">
        <f>'1'!K37*1000</f>
        <v>347502352635.07935</v>
      </c>
      <c r="R35" s="99">
        <f>'13'!J35*1000</f>
        <v>421102554657.82391</v>
      </c>
      <c r="S35" s="531">
        <f t="shared" si="0"/>
        <v>421102554657.82373</v>
      </c>
      <c r="T35" s="632">
        <f t="shared" si="1"/>
        <v>1.2117977086043896</v>
      </c>
      <c r="U35" s="629">
        <f>'9'!X36*1000</f>
        <v>80473685879.62114</v>
      </c>
    </row>
    <row r="36" spans="1:21" ht="18" customHeight="1">
      <c r="A36" s="7"/>
      <c r="B36" s="661" t="s">
        <v>609</v>
      </c>
      <c r="C36" s="35"/>
      <c r="D36" s="32"/>
      <c r="E36" s="625">
        <f t="shared" si="12"/>
        <v>121.58822934026581</v>
      </c>
      <c r="F36" s="625">
        <f t="shared" si="13"/>
        <v>76.887831791943356</v>
      </c>
      <c r="G36" s="533">
        <f t="shared" si="14"/>
        <v>39.946894603536393</v>
      </c>
      <c r="H36" s="625">
        <f t="shared" si="15"/>
        <v>23.112168208056527</v>
      </c>
      <c r="I36" s="625">
        <f t="shared" si="16"/>
        <v>123.82375865095989</v>
      </c>
      <c r="J36" s="625">
        <f t="shared" si="17"/>
        <v>24.902535530007526</v>
      </c>
      <c r="K36" s="99">
        <f>'9'!L37*1000</f>
        <v>64630748423.767891</v>
      </c>
      <c r="L36" s="99">
        <f>'9'!G37*1000</f>
        <v>962568380421.18823</v>
      </c>
      <c r="M36" s="99">
        <f>'9'!F37*1000</f>
        <v>1122935798446.6917</v>
      </c>
      <c r="N36" s="99">
        <f>'13'!G36*1000</f>
        <v>791662470655.30627</v>
      </c>
      <c r="O36" s="99">
        <f>'13'!H36*1000</f>
        <v>40784769602.134514</v>
      </c>
      <c r="P36" s="99">
        <f>'13'!F36*1000</f>
        <v>863400987841.20837</v>
      </c>
      <c r="Q36" s="99">
        <f>'1'!K38*1000</f>
        <v>209600171593.13559</v>
      </c>
      <c r="R36" s="99">
        <f>'13'!J36*1000</f>
        <v>259534810605.48199</v>
      </c>
      <c r="S36" s="531">
        <f t="shared" si="0"/>
        <v>259534810605.48328</v>
      </c>
      <c r="T36" s="632">
        <f t="shared" si="1"/>
        <v>1.2382375865096049</v>
      </c>
      <c r="U36" s="629">
        <f>'9'!X37*1000</f>
        <v>55337597755.551613</v>
      </c>
    </row>
    <row r="37" spans="1:21" ht="18" customHeight="1">
      <c r="A37" s="121"/>
      <c r="B37" s="121" t="s">
        <v>1150</v>
      </c>
      <c r="C37" s="35"/>
      <c r="D37" s="32"/>
      <c r="E37" s="625">
        <f t="shared" si="12"/>
        <v>118.30469850096357</v>
      </c>
      <c r="F37" s="625">
        <f t="shared" si="13"/>
        <v>79.746100579702698</v>
      </c>
      <c r="G37" s="533">
        <f t="shared" si="14"/>
        <v>35.963831029206283</v>
      </c>
      <c r="H37" s="625">
        <f t="shared" si="15"/>
        <v>20.253899420297309</v>
      </c>
      <c r="I37" s="625">
        <f t="shared" si="16"/>
        <v>98.895836950074894</v>
      </c>
      <c r="J37" s="625">
        <f t="shared" si="17"/>
        <v>31.49957437091858</v>
      </c>
      <c r="K37" s="99">
        <f>'9'!L38*1000</f>
        <v>13823178309.754251</v>
      </c>
      <c r="L37" s="99">
        <f>'9'!G38*1000</f>
        <v>188442733562.92789</v>
      </c>
      <c r="M37" s="99">
        <f>'9'!F38*1000</f>
        <v>216667900796.01797</v>
      </c>
      <c r="N37" s="99">
        <f>'13'!G37*1000</f>
        <v>159285925200.5051</v>
      </c>
      <c r="O37" s="99">
        <f>'13'!H37*1000</f>
        <v>7625235274.3244305</v>
      </c>
      <c r="P37" s="99">
        <f>'13'!F37*1000</f>
        <v>172784202092.72296</v>
      </c>
      <c r="Q37" s="99">
        <f>'1'!K39*1000</f>
        <v>44373656219.16787</v>
      </c>
      <c r="R37" s="99">
        <f>'13'!J37*1000</f>
        <v>43883698703.295029</v>
      </c>
      <c r="S37" s="531">
        <f t="shared" si="0"/>
        <v>43883698703.295013</v>
      </c>
      <c r="T37" s="632">
        <f t="shared" si="1"/>
        <v>0.98895836950074867</v>
      </c>
      <c r="U37" s="629">
        <f>'9'!X38*1000</f>
        <v>4701407670.902236</v>
      </c>
    </row>
    <row r="38" spans="1:21" ht="18" customHeight="1">
      <c r="A38" s="121"/>
      <c r="B38" s="121" t="s">
        <v>1151</v>
      </c>
      <c r="C38" s="542"/>
      <c r="D38" s="543"/>
      <c r="E38" s="625">
        <f>L38/N38*100</f>
        <v>121.8486381388075</v>
      </c>
      <c r="F38" s="625">
        <f>P38/M38*100</f>
        <v>76.386184204617209</v>
      </c>
      <c r="G38" s="533">
        <f t="shared" si="14"/>
        <v>44.608049973710251</v>
      </c>
      <c r="H38" s="625">
        <f>R38/M38*100</f>
        <v>23.613815795382763</v>
      </c>
      <c r="I38" s="625">
        <f>R38/Q38*100</f>
        <v>133.7840066138136</v>
      </c>
      <c r="J38" s="625">
        <f>K38/R38*100</f>
        <v>23.707746514283524</v>
      </c>
      <c r="K38" s="99">
        <f>'9'!L39*1000</f>
        <v>39853665050.509094</v>
      </c>
      <c r="L38" s="99">
        <f>'9'!G39*1000</f>
        <v>600184361610.51306</v>
      </c>
      <c r="M38" s="99">
        <f>'9'!F39*1000</f>
        <v>711888242604.96594</v>
      </c>
      <c r="N38" s="99">
        <f>'13'!G38*1000</f>
        <v>492565506498.96893</v>
      </c>
      <c r="O38" s="99">
        <f>'13'!H38*1000</f>
        <v>29132241986.352253</v>
      </c>
      <c r="P38" s="99">
        <f>'13'!F38*1000</f>
        <v>543784264327.24152</v>
      </c>
      <c r="Q38" s="99">
        <f>'1'!K40*1000</f>
        <v>125653269424.78262</v>
      </c>
      <c r="R38" s="99">
        <f>'13'!J38*1000</f>
        <v>168103978277.72421</v>
      </c>
      <c r="S38" s="531">
        <f>M38-P38</f>
        <v>168103978277.72443</v>
      </c>
      <c r="T38" s="632">
        <f>S38/Q38</f>
        <v>1.3378400661381378</v>
      </c>
      <c r="U38" s="629">
        <f>'9'!X39*1000</f>
        <v>48129566651.147377</v>
      </c>
    </row>
    <row r="39" spans="1:21" ht="18" customHeight="1">
      <c r="A39" s="121"/>
      <c r="B39" s="121" t="s">
        <v>1152</v>
      </c>
      <c r="C39" s="542"/>
      <c r="D39" s="543"/>
      <c r="E39" s="625">
        <f>L39/N39*100</f>
        <v>123.52808579711881</v>
      </c>
      <c r="F39" s="625">
        <f>P39/M39*100</f>
        <v>76.895262886166563</v>
      </c>
      <c r="G39" s="533">
        <f t="shared" si="14"/>
        <v>26.111164057592628</v>
      </c>
      <c r="H39" s="625">
        <f>R39/M39*100</f>
        <v>23.104737113833536</v>
      </c>
      <c r="I39" s="625">
        <f>R39/Q39*100</f>
        <v>120.35968150469776</v>
      </c>
      <c r="J39" s="625">
        <f>K39/R39*100</f>
        <v>23.950972079459689</v>
      </c>
      <c r="K39" s="99">
        <f>'9'!L40*1000</f>
        <v>6768865501.0500326</v>
      </c>
      <c r="L39" s="99">
        <f>'9'!G40*1000</f>
        <v>110918230082.63506</v>
      </c>
      <c r="M39" s="99">
        <f>'9'!F40*1000</f>
        <v>122318376650.08241</v>
      </c>
      <c r="N39" s="99">
        <f>'13'!G39*1000</f>
        <v>89791911990.610748</v>
      </c>
      <c r="O39" s="99">
        <f>'13'!H39*1000</f>
        <v>2629785219.0193167</v>
      </c>
      <c r="P39" s="99">
        <f>'13'!F39*1000</f>
        <v>94057037283.172241</v>
      </c>
      <c r="Q39" s="99">
        <f>'1'!K41*1000</f>
        <v>23480736251.206528</v>
      </c>
      <c r="R39" s="99">
        <f>'13'!J39*1000</f>
        <v>28261339366.910286</v>
      </c>
      <c r="S39" s="531">
        <f>M39-P39</f>
        <v>28261339366.910172</v>
      </c>
      <c r="T39" s="632"/>
      <c r="U39" s="629">
        <f>'9'!X40*1000</f>
        <v>1297166718.8173785</v>
      </c>
    </row>
    <row r="40" spans="1:21" ht="18" customHeight="1">
      <c r="A40" s="121"/>
      <c r="B40" s="121" t="s">
        <v>1153</v>
      </c>
      <c r="C40" s="542"/>
      <c r="D40" s="543"/>
      <c r="E40" s="625">
        <f t="shared" si="12"/>
        <v>125.99791117692702</v>
      </c>
      <c r="F40" s="625">
        <f t="shared" si="13"/>
        <v>73.236952373129114</v>
      </c>
      <c r="G40" s="533">
        <f t="shared" si="14"/>
        <v>26.081408272461459</v>
      </c>
      <c r="H40" s="625">
        <f t="shared" si="15"/>
        <v>26.763047626870819</v>
      </c>
      <c r="I40" s="625">
        <f t="shared" si="16"/>
        <v>119.84329740671238</v>
      </c>
      <c r="J40" s="625">
        <f t="shared" si="17"/>
        <v>21.700115155047879</v>
      </c>
      <c r="K40" s="99">
        <f>'9'!L41*1000</f>
        <v>4185039562.4545331</v>
      </c>
      <c r="L40" s="99">
        <f>'9'!G41*1000</f>
        <v>63023055165.112633</v>
      </c>
      <c r="M40" s="99">
        <f>'9'!F41*1000</f>
        <v>72061278395.623306</v>
      </c>
      <c r="N40" s="99">
        <f>'13'!G40*1000</f>
        <v>50019126965.220306</v>
      </c>
      <c r="O40" s="99">
        <f>'13'!H40*1000</f>
        <v>1397507122.4385457</v>
      </c>
      <c r="P40" s="99">
        <f>'13'!F40*1000</f>
        <v>52775484138.070625</v>
      </c>
      <c r="Q40" s="99">
        <f>'1'!K42*1000</f>
        <v>16092509697.978691</v>
      </c>
      <c r="R40" s="99">
        <f>'13'!J40*1000</f>
        <v>19285794257.552635</v>
      </c>
      <c r="S40" s="531">
        <f>M40-P40</f>
        <v>19285794257.552681</v>
      </c>
      <c r="T40" s="632">
        <f t="shared" si="1"/>
        <v>1.1984329740671267</v>
      </c>
      <c r="U40" s="629">
        <f>'9'!X41*1000</f>
        <v>1209456714.6846223</v>
      </c>
    </row>
    <row r="41" spans="1:21" ht="18" customHeight="1">
      <c r="A41" s="121"/>
      <c r="B41" s="661" t="s">
        <v>610</v>
      </c>
      <c r="C41" s="542"/>
      <c r="D41" s="543"/>
      <c r="E41" s="625">
        <f t="shared" si="12"/>
        <v>124.91751024081145</v>
      </c>
      <c r="F41" s="625">
        <f t="shared" si="13"/>
        <v>72.862414818229055</v>
      </c>
      <c r="G41" s="533">
        <f t="shared" si="14"/>
        <v>37.969744572074923</v>
      </c>
      <c r="H41" s="625">
        <f t="shared" si="15"/>
        <v>27.137585181771172</v>
      </c>
      <c r="I41" s="625">
        <f t="shared" si="16"/>
        <v>112.95562063039199</v>
      </c>
      <c r="J41" s="625">
        <f t="shared" si="17"/>
        <v>29.50104064126252</v>
      </c>
      <c r="K41" s="99">
        <f>'9'!L42*1000</f>
        <v>20450082488.302921</v>
      </c>
      <c r="L41" s="99">
        <f>'9'!G42*1000</f>
        <v>217111425158.883</v>
      </c>
      <c r="M41" s="99">
        <f>'9'!F42*1000</f>
        <v>255438601958.9426</v>
      </c>
      <c r="N41" s="99">
        <f>'13'!G41*1000</f>
        <v>173803836420.00504</v>
      </c>
      <c r="O41" s="99">
        <f>'13'!H41*1000</f>
        <v>5808822285.3294449</v>
      </c>
      <c r="P41" s="99">
        <f>'13'!F41*1000</f>
        <v>186118733765.20975</v>
      </c>
      <c r="Q41" s="99">
        <f>'1'!K43*1000</f>
        <v>61369118072.095444</v>
      </c>
      <c r="R41" s="99">
        <f>'13'!J41*1000</f>
        <v>69319868193.733459</v>
      </c>
      <c r="S41" s="531">
        <f>M41-P41</f>
        <v>69319868193.732849</v>
      </c>
      <c r="T41" s="632">
        <f t="shared" si="1"/>
        <v>1.12955620630391</v>
      </c>
      <c r="U41" s="629">
        <f>'9'!X42*1000</f>
        <v>8076089386.9420338</v>
      </c>
    </row>
    <row r="42" spans="1:21" ht="18" customHeight="1">
      <c r="A42" s="121"/>
      <c r="B42" s="121" t="s">
        <v>1136</v>
      </c>
      <c r="C42" s="542"/>
      <c r="D42" s="543"/>
      <c r="E42" s="625">
        <f t="shared" si="12"/>
        <v>123.65793426746311</v>
      </c>
      <c r="F42" s="625">
        <f t="shared" si="13"/>
        <v>74.196123521574691</v>
      </c>
      <c r="G42" s="533">
        <f t="shared" si="14"/>
        <v>40.007247911501089</v>
      </c>
      <c r="H42" s="625">
        <f t="shared" si="15"/>
        <v>25.803876478425369</v>
      </c>
      <c r="I42" s="625">
        <f t="shared" si="16"/>
        <v>114.88007577594426</v>
      </c>
      <c r="J42" s="625">
        <f t="shared" si="17"/>
        <v>29.079524468525815</v>
      </c>
      <c r="K42" s="99">
        <f>'9'!L43*1000</f>
        <v>14480266452.808508</v>
      </c>
      <c r="L42" s="99">
        <f>'9'!G43*1000</f>
        <v>164417815304.08398</v>
      </c>
      <c r="M42" s="99">
        <f>'9'!F43*1000</f>
        <v>192976443770.60098</v>
      </c>
      <c r="N42" s="99">
        <f>'13'!G42*1000</f>
        <v>132961800047.91301</v>
      </c>
      <c r="O42" s="99">
        <f>'13'!H42*1000</f>
        <v>5105686056.3232222</v>
      </c>
      <c r="P42" s="99">
        <f>'13'!F42*1000</f>
        <v>143181040587.57724</v>
      </c>
      <c r="Q42" s="99">
        <f>'1'!K44*1000</f>
        <v>43345552174.027168</v>
      </c>
      <c r="R42" s="99">
        <f>'13'!J42*1000</f>
        <v>49795403183.023865</v>
      </c>
      <c r="S42" s="531">
        <f t="shared" si="0"/>
        <v>49795403183.023743</v>
      </c>
      <c r="T42" s="632">
        <f t="shared" si="1"/>
        <v>1.1488007577594397</v>
      </c>
      <c r="U42" s="629">
        <f>'9'!X43*1000</f>
        <v>7484148425.2915277</v>
      </c>
    </row>
    <row r="43" spans="1:21" ht="18" customHeight="1">
      <c r="A43" s="121"/>
      <c r="B43" s="121" t="s">
        <v>1137</v>
      </c>
      <c r="C43" s="542"/>
      <c r="D43" s="543"/>
      <c r="E43" s="625">
        <f t="shared" si="12"/>
        <v>129.01807680384351</v>
      </c>
      <c r="F43" s="625">
        <f t="shared" si="13"/>
        <v>68.74193019101665</v>
      </c>
      <c r="G43" s="533">
        <f t="shared" si="14"/>
        <v>32.439620098211478</v>
      </c>
      <c r="H43" s="625">
        <f t="shared" si="15"/>
        <v>31.258069808983464</v>
      </c>
      <c r="I43" s="625">
        <f t="shared" si="16"/>
        <v>108.32742599954737</v>
      </c>
      <c r="J43" s="625">
        <f t="shared" si="17"/>
        <v>30.576079970538732</v>
      </c>
      <c r="K43" s="99">
        <f>'9'!L44*1000</f>
        <v>5969816035.4944057</v>
      </c>
      <c r="L43" s="99">
        <f>'9'!G44*1000</f>
        <v>52693609854.798904</v>
      </c>
      <c r="M43" s="99">
        <f>'9'!F44*1000</f>
        <v>62462158188.341766</v>
      </c>
      <c r="N43" s="99">
        <f>'13'!G43*1000</f>
        <v>40842036372.091644</v>
      </c>
      <c r="O43" s="99">
        <f>'13'!H43*1000</f>
        <v>703136229.00622356</v>
      </c>
      <c r="P43" s="99">
        <f>'13'!F43*1000</f>
        <v>42937693177.632286</v>
      </c>
      <c r="Q43" s="99">
        <f>'1'!K45*1000</f>
        <v>18023565898.06826</v>
      </c>
      <c r="R43" s="99">
        <f>'13'!J43*1000</f>
        <v>19524465010.709549</v>
      </c>
      <c r="S43" s="531">
        <f t="shared" si="0"/>
        <v>19524465010.70948</v>
      </c>
      <c r="T43" s="632">
        <f t="shared" si="1"/>
        <v>1.0832742599954699</v>
      </c>
      <c r="U43" s="629">
        <f>'9'!X44*1000</f>
        <v>591940961.65050638</v>
      </c>
    </row>
    <row r="44" spans="1:21" ht="18" customHeight="1">
      <c r="A44" s="121"/>
      <c r="B44" s="661" t="s">
        <v>611</v>
      </c>
      <c r="C44" s="542"/>
      <c r="D44" s="543"/>
      <c r="E44" s="625">
        <f t="shared" si="12"/>
        <v>116.45361362432101</v>
      </c>
      <c r="F44" s="625">
        <f t="shared" si="13"/>
        <v>78.20643302970565</v>
      </c>
      <c r="G44" s="533">
        <f t="shared" si="14"/>
        <v>43.426385528526197</v>
      </c>
      <c r="H44" s="625">
        <f t="shared" si="15"/>
        <v>21.793566970294354</v>
      </c>
      <c r="I44" s="625">
        <f t="shared" si="16"/>
        <v>121.48813440693154</v>
      </c>
      <c r="J44" s="625">
        <f t="shared" si="17"/>
        <v>28.94524326258594</v>
      </c>
      <c r="K44" s="99">
        <f>'9'!L45*1000</f>
        <v>25294988996.952946</v>
      </c>
      <c r="L44" s="99">
        <f>'9'!G45*1000</f>
        <v>345939731221.11243</v>
      </c>
      <c r="M44" s="99">
        <f>'9'!F45*1000</f>
        <v>400985781788.06958</v>
      </c>
      <c r="N44" s="99">
        <f>'13'!G44*1000</f>
        <v>297062255480.63531</v>
      </c>
      <c r="O44" s="99">
        <f>'13'!H44*1000</f>
        <v>10098542407.836441</v>
      </c>
      <c r="P44" s="99">
        <f>'13'!F44*1000</f>
        <v>313596676892.72827</v>
      </c>
      <c r="Q44" s="99">
        <f>'1'!K46*1000</f>
        <v>71932214056.91066</v>
      </c>
      <c r="R44" s="99">
        <f>'13'!J44*1000</f>
        <v>87389104895.341324</v>
      </c>
      <c r="S44" s="531">
        <f t="shared" si="0"/>
        <v>87389104895.341309</v>
      </c>
      <c r="T44" s="632">
        <f t="shared" si="1"/>
        <v>1.2148813440693151</v>
      </c>
      <c r="U44" s="629">
        <f>'9'!X45*1000</f>
        <v>17040372563.614901</v>
      </c>
    </row>
    <row r="45" spans="1:21" ht="18" customHeight="1">
      <c r="A45" s="121"/>
      <c r="B45" s="121" t="s">
        <v>1138</v>
      </c>
      <c r="C45" s="35"/>
      <c r="D45" s="32"/>
      <c r="E45" s="625">
        <f t="shared" si="12"/>
        <v>118.38193837535991</v>
      </c>
      <c r="F45" s="625">
        <f t="shared" si="13"/>
        <v>79.661442069137905</v>
      </c>
      <c r="G45" s="533">
        <f t="shared" si="14"/>
        <v>37.475273021572967</v>
      </c>
      <c r="H45" s="625">
        <f t="shared" si="15"/>
        <v>20.338557930862123</v>
      </c>
      <c r="I45" s="625">
        <f t="shared" si="16"/>
        <v>105.53350804548049</v>
      </c>
      <c r="J45" s="625">
        <f t="shared" si="17"/>
        <v>32.467072426478111</v>
      </c>
      <c r="K45" s="99">
        <f>'9'!L46*1000</f>
        <v>5710257594.9458971</v>
      </c>
      <c r="L45" s="99">
        <f>'9'!G46*1000</f>
        <v>76594379870.482361</v>
      </c>
      <c r="M45" s="99">
        <f>'9'!F46*1000</f>
        <v>86475366931.194992</v>
      </c>
      <c r="N45" s="99">
        <f>'13'!G45*1000</f>
        <v>64701069201.638245</v>
      </c>
      <c r="O45" s="99">
        <f>'13'!H45*1000</f>
        <v>2267953436.9479828</v>
      </c>
      <c r="P45" s="99">
        <f>'13'!F45*1000</f>
        <v>68887524331.968338</v>
      </c>
      <c r="Q45" s="99">
        <f>'1'!K47*1000</f>
        <v>16665647645.908882</v>
      </c>
      <c r="R45" s="99">
        <f>'13'!J45*1000</f>
        <v>17587842599.226681</v>
      </c>
      <c r="S45" s="531">
        <f t="shared" si="0"/>
        <v>17587842599.226654</v>
      </c>
      <c r="T45" s="632">
        <f t="shared" si="1"/>
        <v>1.0553350804548034</v>
      </c>
      <c r="U45" s="629">
        <f>'9'!X46*1000</f>
        <v>1730756180.2172215</v>
      </c>
    </row>
    <row r="46" spans="1:21" ht="18" customHeight="1">
      <c r="A46" s="121"/>
      <c r="B46" s="121" t="s">
        <v>1139</v>
      </c>
      <c r="C46" s="35"/>
      <c r="D46" s="32"/>
      <c r="E46" s="625">
        <f>L46/N46*100</f>
        <v>114.27968344808616</v>
      </c>
      <c r="F46" s="625">
        <f>P46/M46*100</f>
        <v>79.650065342709766</v>
      </c>
      <c r="G46" s="533">
        <f t="shared" si="14"/>
        <v>45.30042269732737</v>
      </c>
      <c r="H46" s="625">
        <f>R46/M46*100</f>
        <v>20.349934657290213</v>
      </c>
      <c r="I46" s="625">
        <f>R46/Q46*100</f>
        <v>127.48560518582241</v>
      </c>
      <c r="J46" s="625">
        <f>K46/R46*100</f>
        <v>28.748013098695164</v>
      </c>
      <c r="K46" s="99">
        <f>'9'!L47*1000</f>
        <v>14972473599.430502</v>
      </c>
      <c r="L46" s="99">
        <f>'9'!G47*1000</f>
        <v>220819340565.52051</v>
      </c>
      <c r="M46" s="99">
        <f>'9'!F47*1000</f>
        <v>255930887589.22668</v>
      </c>
      <c r="N46" s="99">
        <f>'13'!G46*1000</f>
        <v>193227119556.93518</v>
      </c>
      <c r="O46" s="99">
        <f>'13'!H46*1000</f>
        <v>6740774217.112915</v>
      </c>
      <c r="P46" s="99">
        <f>'13'!F46*1000</f>
        <v>203849119196.99612</v>
      </c>
      <c r="Q46" s="99">
        <f>'1'!K48*1000</f>
        <v>40853058128.654099</v>
      </c>
      <c r="R46" s="99">
        <f>'13'!J46*1000</f>
        <v>52081768392.230499</v>
      </c>
      <c r="S46" s="531">
        <f t="shared" si="0"/>
        <v>52081768392.23056</v>
      </c>
      <c r="T46" s="632">
        <f t="shared" si="1"/>
        <v>1.2748560518582257</v>
      </c>
      <c r="U46" s="629">
        <f>'9'!X47*1000</f>
        <v>11674386843.917564</v>
      </c>
    </row>
    <row r="47" spans="1:21" ht="18" customHeight="1">
      <c r="A47" s="121"/>
      <c r="B47" s="121" t="s">
        <v>1140</v>
      </c>
      <c r="C47" s="35"/>
      <c r="D47" s="32"/>
      <c r="E47" s="625">
        <f>L47/N47*100</f>
        <v>123.99940729326913</v>
      </c>
      <c r="F47" s="625">
        <f>P47/M47*100</f>
        <v>69.751388018335476</v>
      </c>
      <c r="G47" s="533">
        <f t="shared" si="14"/>
        <v>43.8479026112322</v>
      </c>
      <c r="H47" s="625">
        <f>R47/M47*100</f>
        <v>30.248611981664471</v>
      </c>
      <c r="I47" s="625">
        <f>R47/Q47*100</f>
        <v>122.93671711824263</v>
      </c>
      <c r="J47" s="625">
        <f>K47/R47*100</f>
        <v>26.029286319320711</v>
      </c>
      <c r="K47" s="99">
        <f>'9'!L48*1000</f>
        <v>4612257802.576602</v>
      </c>
      <c r="L47" s="99">
        <f>'9'!G48*1000</f>
        <v>48526010785.109528</v>
      </c>
      <c r="M47" s="99">
        <f>'9'!F48*1000</f>
        <v>58579527267.648125</v>
      </c>
      <c r="N47" s="99">
        <f>'13'!G47*1000</f>
        <v>39134066722.062141</v>
      </c>
      <c r="O47" s="99">
        <f>'13'!H47*1000</f>
        <v>1089814753.7755408</v>
      </c>
      <c r="P47" s="99">
        <f>'13'!F47*1000</f>
        <v>40860033363.76387</v>
      </c>
      <c r="Q47" s="99">
        <f>'1'!K49*1000</f>
        <v>14413508282.34766</v>
      </c>
      <c r="R47" s="99">
        <f>'13'!J47*1000</f>
        <v>17719493903.884216</v>
      </c>
      <c r="S47" s="531">
        <f t="shared" si="0"/>
        <v>17719493903.884254</v>
      </c>
      <c r="T47" s="632">
        <f t="shared" si="1"/>
        <v>1.229367171182429</v>
      </c>
      <c r="U47" s="629">
        <f>'9'!X48*1000</f>
        <v>3635229539.4801145</v>
      </c>
    </row>
    <row r="48" spans="1:21" ht="18" customHeight="1">
      <c r="A48" s="121"/>
      <c r="B48" s="661" t="s">
        <v>612</v>
      </c>
      <c r="C48" s="35"/>
      <c r="D48" s="32"/>
      <c r="E48" s="625">
        <f>L48/N48*100</f>
        <v>125.70747796329833</v>
      </c>
      <c r="F48" s="625">
        <f>P48/M48*100</f>
        <v>69.264456941012369</v>
      </c>
      <c r="G48" s="533">
        <f t="shared" si="14"/>
        <v>42.252749225021176</v>
      </c>
      <c r="H48" s="625">
        <f>R48/M48*100</f>
        <v>30.735543058987574</v>
      </c>
      <c r="I48" s="625">
        <f>R48/Q48*100</f>
        <v>105.605966533792</v>
      </c>
      <c r="J48" s="625">
        <f>K48/R48*100</f>
        <v>43.970420442235245</v>
      </c>
      <c r="K48" s="99">
        <f>'9'!L49*1000</f>
        <v>2136422020.8734009</v>
      </c>
      <c r="L48" s="99">
        <f>'9'!G49*1000</f>
        <v>12963063669.552977</v>
      </c>
      <c r="M48" s="99">
        <f>'9'!F49*1000</f>
        <v>15808313371.724981</v>
      </c>
      <c r="N48" s="99">
        <f>'13'!G48*1000</f>
        <v>10312086344.885294</v>
      </c>
      <c r="O48" s="99">
        <f>'13'!H48*1000</f>
        <v>243969648.72035065</v>
      </c>
      <c r="P48" s="99">
        <f>'13'!F48*1000</f>
        <v>10949542408.458752</v>
      </c>
      <c r="Q48" s="99">
        <f>'1'!K50*1000</f>
        <v>4600848912.9366598</v>
      </c>
      <c r="R48" s="99">
        <f>'13'!J48*1000</f>
        <v>4858770963.266222</v>
      </c>
      <c r="S48" s="531">
        <f t="shared" si="0"/>
        <v>4858770963.2662296</v>
      </c>
      <c r="T48" s="632">
        <f t="shared" si="1"/>
        <v>1.0560596653379217</v>
      </c>
      <c r="U48" s="629">
        <f>'9'!X49*1000</f>
        <v>19626173.512596589</v>
      </c>
    </row>
    <row r="49" spans="1:21" ht="18" customHeight="1">
      <c r="A49" s="1049" t="s">
        <v>613</v>
      </c>
      <c r="B49" s="1049"/>
      <c r="C49" s="35"/>
      <c r="D49" s="32"/>
      <c r="E49" s="625">
        <f>L49/N49*100</f>
        <v>146.06993039069152</v>
      </c>
      <c r="F49" s="625">
        <f>P49/M49*100</f>
        <v>61.72347745887452</v>
      </c>
      <c r="G49" s="533">
        <f t="shared" si="14"/>
        <v>11.564789637766989</v>
      </c>
      <c r="H49" s="625">
        <f>R49/M49*100</f>
        <v>38.276522541125487</v>
      </c>
      <c r="I49" s="625">
        <f>R49/Q49*100</f>
        <v>115.69888567359475</v>
      </c>
      <c r="J49" s="625">
        <f>K49/R49*100</f>
        <v>12.111937967255718</v>
      </c>
      <c r="K49" s="99">
        <f>'9'!L50*1000</f>
        <v>347978841.8145709</v>
      </c>
      <c r="L49" s="99">
        <f>'9'!G50*1000</f>
        <v>6542297811.0484848</v>
      </c>
      <c r="M49" s="99">
        <f>'9'!F50*1000</f>
        <v>7505968294.616148</v>
      </c>
      <c r="N49" s="99">
        <f>'13'!G49*1000</f>
        <v>4478880624.8828068</v>
      </c>
      <c r="O49" s="99">
        <f>'13'!H49*1000</f>
        <v>140637092.37724659</v>
      </c>
      <c r="P49" s="99">
        <f>'13'!F49*1000</f>
        <v>4632944648.397666</v>
      </c>
      <c r="Q49" s="99">
        <f>'1'!K51*1000</f>
        <v>2483190420.972373</v>
      </c>
      <c r="R49" s="99">
        <f>'13'!J49*1000</f>
        <v>2873023646.218482</v>
      </c>
      <c r="S49" s="531">
        <f t="shared" si="0"/>
        <v>2873023646.218482</v>
      </c>
      <c r="T49" s="632">
        <f t="shared" si="1"/>
        <v>1.1569888567359474</v>
      </c>
      <c r="U49" s="629">
        <f>'9'!X50*1000</f>
        <v>544683</v>
      </c>
    </row>
    <row r="50" spans="1:21" ht="18" customHeight="1">
      <c r="A50" s="1045" t="s">
        <v>152</v>
      </c>
      <c r="B50" s="1045"/>
      <c r="C50" s="1045"/>
      <c r="D50" s="543"/>
      <c r="E50" s="604"/>
      <c r="F50" s="298"/>
      <c r="G50" s="298"/>
      <c r="H50" s="298"/>
      <c r="I50" s="298"/>
      <c r="J50" s="298"/>
      <c r="K50" s="99"/>
      <c r="L50" s="99"/>
      <c r="M50" s="99"/>
      <c r="N50" s="99"/>
      <c r="O50" s="99"/>
      <c r="P50" s="99"/>
      <c r="Q50" s="99"/>
      <c r="R50" s="99"/>
      <c r="T50" s="632"/>
    </row>
    <row r="51" spans="1:21" ht="18" customHeight="1">
      <c r="A51" s="1049" t="s">
        <v>614</v>
      </c>
      <c r="B51" s="1049" t="s">
        <v>614</v>
      </c>
      <c r="C51" s="647"/>
      <c r="D51" s="543"/>
      <c r="E51" s="625">
        <f>L51/N51*100</f>
        <v>121.10548587624675</v>
      </c>
      <c r="F51" s="625">
        <f>P51/M51*100</f>
        <v>75.918160208160984</v>
      </c>
      <c r="G51" s="534">
        <f t="shared" ref="G51:G55" si="18">(K51+U51)/(R51+O51)*100</f>
        <v>41.005811861285885</v>
      </c>
      <c r="H51" s="625">
        <f>R51/M51*100</f>
        <v>24.081839791838984</v>
      </c>
      <c r="I51" s="625">
        <f>R51/Q51*100</f>
        <v>126.76336661521601</v>
      </c>
      <c r="J51" s="625">
        <f>K51/R51*100</f>
        <v>27.07167814295935</v>
      </c>
      <c r="K51" s="99">
        <f>'9'!L52*1000</f>
        <v>55280167121.394295</v>
      </c>
      <c r="L51" s="99">
        <f>'9'!G52*1000</f>
        <v>719820243011.72388</v>
      </c>
      <c r="M51" s="99">
        <f>'9'!F52*1000</f>
        <v>847938796584.04773</v>
      </c>
      <c r="N51" s="99">
        <f>'13'!G51*1000</f>
        <v>594374596496.21631</v>
      </c>
      <c r="O51" s="99">
        <f>'13'!H51*1000</f>
        <v>26255093192.504307</v>
      </c>
      <c r="P51" s="99">
        <f>'13'!F51*1000</f>
        <v>643739534057.82959</v>
      </c>
      <c r="Q51" s="99">
        <f>'1'!K53*1000</f>
        <v>161086966983.17795</v>
      </c>
      <c r="R51" s="99">
        <f>'13'!J51*1000</f>
        <v>204199262526.21783</v>
      </c>
      <c r="S51" s="531">
        <f t="shared" si="0"/>
        <v>204199262526.21814</v>
      </c>
      <c r="T51" s="632">
        <f t="shared" si="1"/>
        <v>1.2676336661521621</v>
      </c>
      <c r="U51" s="629">
        <f>'9'!X52*1000</f>
        <v>39219512410.763435</v>
      </c>
    </row>
    <row r="52" spans="1:21" ht="18" customHeight="1">
      <c r="A52" s="661"/>
      <c r="B52" s="661" t="s">
        <v>615</v>
      </c>
      <c r="C52" s="661"/>
      <c r="D52" s="543"/>
      <c r="E52" s="625">
        <f>L52/N52*100</f>
        <v>118.19318906305962</v>
      </c>
      <c r="F52" s="625">
        <f>P52/M52*100</f>
        <v>77.355767581808649</v>
      </c>
      <c r="G52" s="534">
        <f t="shared" si="18"/>
        <v>40.24358497333553</v>
      </c>
      <c r="H52" s="625">
        <f>R52/M52*100</f>
        <v>22.644232418191557</v>
      </c>
      <c r="I52" s="625">
        <f>R52/Q52*100</f>
        <v>106.99932797125587</v>
      </c>
      <c r="J52" s="625">
        <f>K52/R52*100</f>
        <v>35.619134289911152</v>
      </c>
      <c r="K52" s="99">
        <f>'9'!L53*1000</f>
        <v>24962107318.343586</v>
      </c>
      <c r="L52" s="99">
        <f>'9'!G53*1000</f>
        <v>263552572203.93811</v>
      </c>
      <c r="M52" s="99">
        <f>'9'!F53*1000</f>
        <v>309485482920.06805</v>
      </c>
      <c r="N52" s="99">
        <f>'13'!G52*1000</f>
        <v>222984568140.66071</v>
      </c>
      <c r="O52" s="99">
        <f>'13'!H52*1000</f>
        <v>7276882486.0593071</v>
      </c>
      <c r="P52" s="99">
        <f>'13'!F52*1000</f>
        <v>239404870867.08594</v>
      </c>
      <c r="Q52" s="99">
        <f>'1'!K54*1000</f>
        <v>65496310473.846245</v>
      </c>
      <c r="R52" s="99">
        <f>'13'!J52*1000</f>
        <v>70080612052.982742</v>
      </c>
      <c r="S52" s="531">
        <f t="shared" si="0"/>
        <v>70080612052.982117</v>
      </c>
      <c r="T52" s="632">
        <f t="shared" si="1"/>
        <v>1.0699932797125491</v>
      </c>
      <c r="U52" s="629">
        <f>'9'!X53*1000</f>
        <v>6169321729.7191973</v>
      </c>
    </row>
    <row r="53" spans="1:21" ht="18" customHeight="1">
      <c r="A53" s="661"/>
      <c r="B53" s="1257" t="s">
        <v>616</v>
      </c>
      <c r="C53" s="1257"/>
      <c r="D53" s="543"/>
      <c r="E53" s="625">
        <f>L53/N53*100</f>
        <v>125.88852395613046</v>
      </c>
      <c r="F53" s="625">
        <f>P53/M53*100</f>
        <v>74.112997925545713</v>
      </c>
      <c r="G53" s="534">
        <f t="shared" si="18"/>
        <v>36.945380577987741</v>
      </c>
      <c r="H53" s="625">
        <f>R53/M53*100</f>
        <v>25.887002074454337</v>
      </c>
      <c r="I53" s="625">
        <f>R53/Q53*100</f>
        <v>126.29659949110763</v>
      </c>
      <c r="J53" s="625">
        <f>K53/R53*100</f>
        <v>24.80008872473039</v>
      </c>
      <c r="K53" s="99">
        <f>'9'!L54*1000</f>
        <v>18103170370.181244</v>
      </c>
      <c r="L53" s="99">
        <f>'9'!G54*1000</f>
        <v>241959737392.2641</v>
      </c>
      <c r="M53" s="99">
        <f>'9'!F54*1000</f>
        <v>281980869611.28662</v>
      </c>
      <c r="N53" s="99">
        <f>'13'!G53*1000</f>
        <v>192201584217.94034</v>
      </c>
      <c r="O53" s="99">
        <f>'13'!H53*1000</f>
        <v>10028910973.373426</v>
      </c>
      <c r="P53" s="99">
        <f>'13'!F53*1000</f>
        <v>208984476045.44861</v>
      </c>
      <c r="Q53" s="99">
        <f>'1'!K55*1000</f>
        <v>57797592223.358093</v>
      </c>
      <c r="R53" s="99">
        <f>'13'!J53*1000</f>
        <v>72996393565.838135</v>
      </c>
      <c r="S53" s="531">
        <f t="shared" si="0"/>
        <v>72996393565.838013</v>
      </c>
      <c r="T53" s="632">
        <f t="shared" si="1"/>
        <v>1.2629659949110741</v>
      </c>
      <c r="U53" s="629">
        <f>'9'!X54*1000</f>
        <v>12570844367.863798</v>
      </c>
    </row>
    <row r="54" spans="1:21" ht="18" customHeight="1">
      <c r="A54" s="661"/>
      <c r="B54" s="1257" t="s">
        <v>617</v>
      </c>
      <c r="C54" s="1257"/>
      <c r="D54" s="543"/>
      <c r="E54" s="625">
        <f>L54/N54*100</f>
        <v>119.59919315496383</v>
      </c>
      <c r="F54" s="625">
        <f>P54/M54*100</f>
        <v>76.168099799899196</v>
      </c>
      <c r="G54" s="534">
        <f t="shared" si="18"/>
        <v>46.658355135167618</v>
      </c>
      <c r="H54" s="625">
        <f>R54/M54*100</f>
        <v>23.831900200100751</v>
      </c>
      <c r="I54" s="625">
        <f>R54/Q54*100</f>
        <v>161.72876706925382</v>
      </c>
      <c r="J54" s="625">
        <f>K54/R54*100</f>
        <v>19.984356028239532</v>
      </c>
      <c r="K54" s="99">
        <f>'9'!L55*1000</f>
        <v>12214889432.869406</v>
      </c>
      <c r="L54" s="99">
        <f>'9'!G55*1000</f>
        <v>214307933415.52103</v>
      </c>
      <c r="M54" s="99">
        <f>'9'!F55*1000</f>
        <v>256472444052.69205</v>
      </c>
      <c r="N54" s="99">
        <f>'13'!G54*1000</f>
        <v>179188444137.61533</v>
      </c>
      <c r="O54" s="99">
        <f>'13'!H54*1000</f>
        <v>8949299733.0715694</v>
      </c>
      <c r="P54" s="99">
        <f>'13'!F54*1000</f>
        <v>195350187145.2951</v>
      </c>
      <c r="Q54" s="99">
        <f>'1'!K56*1000</f>
        <v>37793064285.974342</v>
      </c>
      <c r="R54" s="99">
        <f>'13'!J54*1000</f>
        <v>61122256907.396797</v>
      </c>
      <c r="S54" s="531">
        <f t="shared" si="0"/>
        <v>61122256907.396942</v>
      </c>
      <c r="T54" s="632">
        <f t="shared" si="1"/>
        <v>1.6172876706925421</v>
      </c>
      <c r="U54" s="629">
        <f>'9'!X55*1000</f>
        <v>20479346313.180454</v>
      </c>
    </row>
    <row r="55" spans="1:21" ht="18" customHeight="1" thickBot="1">
      <c r="A55" s="1050" t="s">
        <v>618</v>
      </c>
      <c r="B55" s="1050"/>
      <c r="C55" s="662"/>
      <c r="D55" s="606"/>
      <c r="E55" s="605">
        <f>L55/N55*100</f>
        <v>120.84497817548264</v>
      </c>
      <c r="F55" s="299">
        <f>P55/M55*100</f>
        <v>76.980401663962169</v>
      </c>
      <c r="G55" s="535">
        <f t="shared" si="18"/>
        <v>39.43957499645461</v>
      </c>
      <c r="H55" s="299">
        <f>R55/M55*100</f>
        <v>23.019598336037649</v>
      </c>
      <c r="I55" s="299">
        <f>R55/Q55*100</f>
        <v>116.34620035094436</v>
      </c>
      <c r="J55" s="299">
        <f>K55/R55*100</f>
        <v>26.199389796180956</v>
      </c>
      <c r="K55" s="100">
        <f>'9'!L56*1000</f>
        <v>57580053650.317558</v>
      </c>
      <c r="L55" s="100">
        <f>'9'!G56*1000</f>
        <v>825304655270.0614</v>
      </c>
      <c r="M55" s="100">
        <f>'9'!F56*1000</f>
        <v>954735667275.99805</v>
      </c>
      <c r="N55" s="100">
        <f>'13'!G55*1000</f>
        <v>682944933029.49805</v>
      </c>
      <c r="O55" s="100">
        <f>'13'!H55*1000</f>
        <v>30821647843.893707</v>
      </c>
      <c r="P55" s="100">
        <f>'13'!F55*1000</f>
        <v>734959351498.17273</v>
      </c>
      <c r="Q55" s="100">
        <f>'1'!K57*1000</f>
        <v>188898576072.87106</v>
      </c>
      <c r="R55" s="100">
        <f>'13'!J55*1000</f>
        <v>219776315777.82361</v>
      </c>
      <c r="S55" s="531">
        <f t="shared" si="0"/>
        <v>219776315777.82532</v>
      </c>
      <c r="T55" s="632">
        <f t="shared" si="1"/>
        <v>1.1634620035094527</v>
      </c>
      <c r="U55" s="629">
        <f>'9'!X56*1000</f>
        <v>41254718151.857681</v>
      </c>
    </row>
    <row r="56" spans="1:21" s="104" customFormat="1" ht="15">
      <c r="A56" s="1204"/>
      <c r="B56" s="1205"/>
      <c r="C56" s="1205"/>
      <c r="D56" s="1205"/>
      <c r="E56" s="1205"/>
      <c r="F56" s="1205"/>
      <c r="G56" s="1205"/>
      <c r="H56" s="1205"/>
      <c r="I56" s="1205"/>
      <c r="J56" s="1205"/>
      <c r="K56" s="1205"/>
      <c r="L56" s="1205"/>
      <c r="T56" s="634"/>
    </row>
    <row r="57" spans="1:21" ht="26.1" customHeight="1">
      <c r="A57" s="531"/>
      <c r="B57" s="531"/>
      <c r="C57" s="531"/>
      <c r="D57" s="532"/>
    </row>
    <row r="58" spans="1:21" ht="26.1" customHeight="1">
      <c r="A58" s="531"/>
      <c r="B58" s="531"/>
      <c r="C58" s="531"/>
      <c r="D58" s="532"/>
    </row>
    <row r="59" spans="1:21" ht="26.1" customHeight="1">
      <c r="A59" s="531"/>
      <c r="B59" s="531"/>
      <c r="C59" s="531"/>
      <c r="D59" s="532"/>
    </row>
    <row r="60" spans="1:21" ht="26.1" customHeight="1">
      <c r="A60" s="531"/>
      <c r="B60" s="531"/>
      <c r="C60" s="531"/>
      <c r="D60" s="532"/>
    </row>
    <row r="61" spans="1:21" ht="26.1" customHeight="1">
      <c r="A61" s="531"/>
      <c r="B61" s="531"/>
      <c r="C61" s="531"/>
      <c r="D61" s="532"/>
    </row>
    <row r="62" spans="1:21" ht="26.1" customHeight="1">
      <c r="A62" s="531"/>
      <c r="B62" s="531"/>
      <c r="C62" s="531"/>
      <c r="D62" s="532"/>
    </row>
    <row r="63" spans="1:21" ht="26.1" customHeight="1">
      <c r="A63" s="531"/>
      <c r="B63" s="531"/>
      <c r="C63" s="531"/>
      <c r="D63" s="532"/>
    </row>
    <row r="64" spans="1:21" ht="26.1" customHeight="1">
      <c r="A64" s="531"/>
      <c r="B64" s="531"/>
      <c r="C64" s="531"/>
      <c r="D64" s="532"/>
    </row>
    <row r="65" spans="1:4" ht="26.1" customHeight="1">
      <c r="A65" s="531"/>
      <c r="B65" s="531"/>
      <c r="C65" s="531"/>
      <c r="D65" s="532"/>
    </row>
    <row r="66" spans="1:4" ht="26.1" customHeight="1">
      <c r="A66" s="531"/>
      <c r="B66" s="531"/>
      <c r="C66" s="531"/>
      <c r="D66" s="532"/>
    </row>
    <row r="67" spans="1:4" ht="26.1" customHeight="1">
      <c r="A67" s="531"/>
      <c r="B67" s="531"/>
      <c r="C67" s="531"/>
      <c r="D67" s="532"/>
    </row>
    <row r="68" spans="1:4" ht="26.1" customHeight="1">
      <c r="A68" s="531"/>
      <c r="B68" s="531"/>
      <c r="C68" s="531"/>
      <c r="D68" s="532"/>
    </row>
    <row r="69" spans="1:4" ht="26.1" customHeight="1">
      <c r="A69" s="531"/>
      <c r="B69" s="531"/>
      <c r="C69" s="531"/>
      <c r="D69" s="532"/>
    </row>
    <row r="70" spans="1:4" ht="26.1" customHeight="1"/>
    <row r="71" spans="1:4" ht="26.1" customHeight="1"/>
    <row r="72" spans="1:4" ht="26.1" customHeight="1"/>
    <row r="73" spans="1:4" ht="26.1" customHeight="1"/>
    <row r="74" spans="1:4" ht="26.1" customHeight="1"/>
    <row r="75" spans="1:4" ht="26.1" customHeight="1"/>
    <row r="76" spans="1:4" ht="26.1" customHeight="1"/>
    <row r="77" spans="1:4" ht="26.1" customHeight="1"/>
    <row r="78" spans="1:4" ht="26.1" customHeight="1"/>
  </sheetData>
  <mergeCells count="37">
    <mergeCell ref="A24:C24"/>
    <mergeCell ref="A56:L56"/>
    <mergeCell ref="B54:C54"/>
    <mergeCell ref="A17:C17"/>
    <mergeCell ref="A19:C19"/>
    <mergeCell ref="A55:B55"/>
    <mergeCell ref="A51:B51"/>
    <mergeCell ref="A35:B35"/>
    <mergeCell ref="A49:B49"/>
    <mergeCell ref="A34:C34"/>
    <mergeCell ref="A18:C18"/>
    <mergeCell ref="A25:C25"/>
    <mergeCell ref="A28:C28"/>
    <mergeCell ref="B53:C53"/>
    <mergeCell ref="A50:C50"/>
    <mergeCell ref="A21:C21"/>
    <mergeCell ref="A23:C23"/>
    <mergeCell ref="A13:C13"/>
    <mergeCell ref="A15:C15"/>
    <mergeCell ref="A16:C16"/>
    <mergeCell ref="A20:C20"/>
    <mergeCell ref="A22:C22"/>
    <mergeCell ref="A11:C11"/>
    <mergeCell ref="A14:C14"/>
    <mergeCell ref="A12:C12"/>
    <mergeCell ref="J3:J4"/>
    <mergeCell ref="E3:E5"/>
    <mergeCell ref="F3:F5"/>
    <mergeCell ref="G3:G5"/>
    <mergeCell ref="I3:I4"/>
    <mergeCell ref="H3:H5"/>
    <mergeCell ref="A3:C5"/>
    <mergeCell ref="A10:C10"/>
    <mergeCell ref="A8:C8"/>
    <mergeCell ref="A9:C9"/>
    <mergeCell ref="A6:C6"/>
    <mergeCell ref="A7:C7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0000"/>
  </sheetPr>
  <dimension ref="A1:Y65"/>
  <sheetViews>
    <sheetView view="pageBreakPreview" zoomScaleNormal="75" zoomScaleSheetLayoutView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6" style="37" customWidth="1"/>
    <col min="3" max="3" width="2.28515625" style="37" customWidth="1"/>
    <col min="4" max="4" width="1.7109375" style="38" customWidth="1"/>
    <col min="5" max="10" width="13.7109375" style="531" customWidth="1"/>
    <col min="11" max="11" width="17.42578125" style="552" bestFit="1" customWidth="1"/>
    <col min="12" max="12" width="18.7109375" style="531" customWidth="1"/>
    <col min="13" max="13" width="21.28515625" style="531" customWidth="1"/>
    <col min="14" max="14" width="17.42578125" style="531" customWidth="1"/>
    <col min="15" max="15" width="16.140625" style="531" bestFit="1" customWidth="1"/>
    <col min="16" max="16" width="19" style="531" customWidth="1"/>
    <col min="17" max="17" width="18" style="531" customWidth="1"/>
    <col min="18" max="18" width="21" style="531" customWidth="1"/>
    <col min="19" max="19" width="17.42578125" style="531" bestFit="1" customWidth="1"/>
    <col min="20" max="20" width="13.5703125" style="531" bestFit="1" customWidth="1"/>
    <col min="21" max="16384" width="9.140625" style="531"/>
  </cols>
  <sheetData>
    <row r="1" spans="1:22" s="24" customFormat="1" ht="35.1" customHeight="1">
      <c r="A1" s="348" t="s">
        <v>571</v>
      </c>
      <c r="B1" s="263"/>
      <c r="C1" s="263"/>
      <c r="D1" s="263"/>
      <c r="E1" s="263"/>
      <c r="F1" s="263"/>
      <c r="G1" s="263"/>
      <c r="H1" s="263"/>
      <c r="I1" s="263"/>
      <c r="J1" s="263"/>
      <c r="K1" s="349"/>
    </row>
    <row r="2" spans="1:22" ht="12.95" customHeight="1" thickBot="1">
      <c r="A2" s="531"/>
      <c r="B2" s="26"/>
      <c r="C2" s="26"/>
      <c r="D2" s="27"/>
      <c r="J2" s="265" t="s">
        <v>224</v>
      </c>
    </row>
    <row r="3" spans="1:22" ht="19.5" customHeight="1">
      <c r="A3" s="1127" t="s">
        <v>1</v>
      </c>
      <c r="B3" s="1127"/>
      <c r="C3" s="1127"/>
      <c r="D3" s="687"/>
      <c r="E3" s="1326" t="s">
        <v>307</v>
      </c>
      <c r="F3" s="1326" t="s">
        <v>308</v>
      </c>
      <c r="G3" s="1326" t="s">
        <v>1073</v>
      </c>
      <c r="H3" s="1326" t="s">
        <v>309</v>
      </c>
      <c r="I3" s="1335" t="s">
        <v>1075</v>
      </c>
      <c r="J3" s="1335" t="s">
        <v>310</v>
      </c>
      <c r="V3" s="282" t="s">
        <v>69</v>
      </c>
    </row>
    <row r="4" spans="1:22" ht="19.5" customHeight="1">
      <c r="A4" s="1128"/>
      <c r="B4" s="1128"/>
      <c r="C4" s="1128"/>
      <c r="D4" s="688"/>
      <c r="E4" s="1327"/>
      <c r="F4" s="1327"/>
      <c r="G4" s="1327"/>
      <c r="H4" s="1327"/>
      <c r="I4" s="1336"/>
      <c r="J4" s="1336"/>
      <c r="K4" s="350" t="s">
        <v>311</v>
      </c>
      <c r="L4" s="343" t="s">
        <v>312</v>
      </c>
      <c r="M4" s="343" t="s">
        <v>246</v>
      </c>
      <c r="N4" s="343" t="s">
        <v>245</v>
      </c>
      <c r="O4" s="343" t="s">
        <v>248</v>
      </c>
      <c r="P4" s="343" t="s">
        <v>247</v>
      </c>
      <c r="Q4" s="343" t="s">
        <v>250</v>
      </c>
      <c r="R4" s="343" t="s">
        <v>249</v>
      </c>
      <c r="S4" s="343" t="s">
        <v>1071</v>
      </c>
    </row>
    <row r="5" spans="1:22" ht="39.75" customHeight="1">
      <c r="A5" s="1129"/>
      <c r="B5" s="1129"/>
      <c r="C5" s="1129"/>
      <c r="D5" s="689"/>
      <c r="E5" s="1328"/>
      <c r="F5" s="1328"/>
      <c r="G5" s="1328"/>
      <c r="H5" s="1328"/>
      <c r="I5" s="686" t="s">
        <v>183</v>
      </c>
      <c r="J5" s="686" t="s">
        <v>306</v>
      </c>
      <c r="K5" s="532" t="s">
        <v>91</v>
      </c>
      <c r="L5" s="532" t="s">
        <v>92</v>
      </c>
      <c r="M5" s="532" t="s">
        <v>620</v>
      </c>
      <c r="N5" s="532" t="s">
        <v>621</v>
      </c>
      <c r="O5" s="532" t="s">
        <v>622</v>
      </c>
      <c r="P5" s="532" t="s">
        <v>623</v>
      </c>
      <c r="Q5" s="532" t="s">
        <v>624</v>
      </c>
      <c r="R5" s="532" t="s">
        <v>625</v>
      </c>
      <c r="S5" s="536" t="s">
        <v>1072</v>
      </c>
    </row>
    <row r="6" spans="1:22" s="33" customFormat="1" ht="12.75" hidden="1" customHeight="1">
      <c r="A6" s="1250" t="s">
        <v>193</v>
      </c>
      <c r="B6" s="1250"/>
      <c r="C6" s="1250"/>
      <c r="D6" s="277"/>
      <c r="E6" s="344">
        <v>106.99</v>
      </c>
      <c r="F6" s="292">
        <v>77.56</v>
      </c>
      <c r="G6" s="292">
        <v>40.79</v>
      </c>
      <c r="H6" s="292">
        <v>23.04</v>
      </c>
      <c r="I6" s="292"/>
      <c r="J6" s="292">
        <v>49.9</v>
      </c>
      <c r="K6" s="355" t="s">
        <v>93</v>
      </c>
      <c r="L6" s="355" t="s">
        <v>94</v>
      </c>
      <c r="M6" s="355" t="s">
        <v>95</v>
      </c>
      <c r="N6" s="355" t="s">
        <v>96</v>
      </c>
      <c r="O6" s="355" t="s">
        <v>97</v>
      </c>
      <c r="P6" s="355" t="s">
        <v>98</v>
      </c>
      <c r="Q6" s="355" t="s">
        <v>99</v>
      </c>
      <c r="R6" s="355" t="s">
        <v>100</v>
      </c>
    </row>
    <row r="7" spans="1:22" s="33" customFormat="1" ht="12.75" hidden="1" customHeight="1">
      <c r="A7" s="1247" t="s">
        <v>1214</v>
      </c>
      <c r="B7" s="1247"/>
      <c r="C7" s="1247"/>
      <c r="D7" s="277"/>
      <c r="E7" s="356" t="s">
        <v>626</v>
      </c>
      <c r="F7" s="119" t="s">
        <v>626</v>
      </c>
      <c r="G7" s="119" t="s">
        <v>626</v>
      </c>
      <c r="H7" s="119" t="s">
        <v>626</v>
      </c>
      <c r="I7" s="119"/>
      <c r="J7" s="119" t="s">
        <v>626</v>
      </c>
      <c r="K7" s="33">
        <v>281966764</v>
      </c>
      <c r="L7" s="33">
        <v>649592760</v>
      </c>
    </row>
    <row r="8" spans="1:22" s="33" customFormat="1" ht="12.75" hidden="1" customHeight="1">
      <c r="A8" s="1247" t="s">
        <v>1215</v>
      </c>
      <c r="B8" s="1247"/>
      <c r="C8" s="1247"/>
      <c r="D8" s="277"/>
      <c r="E8" s="336">
        <f>L8/N8*100</f>
        <v>117.80979986357156</v>
      </c>
      <c r="F8" s="351">
        <f>P8/M8*100</f>
        <v>74.491251997418701</v>
      </c>
      <c r="G8" s="351">
        <f>K8/(R8+O8)*100</f>
        <v>42.102767598065803</v>
      </c>
      <c r="H8" s="351">
        <f>Q8/M8*100</f>
        <v>28.488707576626641</v>
      </c>
      <c r="I8" s="351">
        <v>89.52465934134149</v>
      </c>
      <c r="J8" s="351">
        <f>K8/R8*100</f>
        <v>54.904494993954124</v>
      </c>
      <c r="K8" s="339">
        <v>121604697.75101717</v>
      </c>
      <c r="L8" s="339">
        <v>647532310.41547668</v>
      </c>
      <c r="M8" s="339">
        <v>868414421.03194439</v>
      </c>
      <c r="N8" s="339">
        <v>549642144.51203966</v>
      </c>
      <c r="O8" s="339">
        <v>67344228.417728901</v>
      </c>
      <c r="P8" s="339">
        <v>646892774.75283027</v>
      </c>
      <c r="Q8" s="339">
        <v>247400044.96104595</v>
      </c>
      <c r="R8" s="339">
        <v>221484047.46170205</v>
      </c>
    </row>
    <row r="9" spans="1:22" s="33" customFormat="1" ht="12.75" hidden="1" customHeight="1">
      <c r="A9" s="1247" t="s">
        <v>1216</v>
      </c>
      <c r="B9" s="1247"/>
      <c r="C9" s="1247"/>
      <c r="D9" s="277"/>
      <c r="E9" s="336">
        <f>L9/N9*100</f>
        <v>119.59380541375279</v>
      </c>
      <c r="F9" s="351">
        <f>P9/M9*100</f>
        <v>75.903271790110693</v>
      </c>
      <c r="G9" s="351">
        <f>K9/(R9+O9)*100</f>
        <v>36.786516123600812</v>
      </c>
      <c r="H9" s="351">
        <f>Q9/M9*100</f>
        <v>26.872575876008124</v>
      </c>
      <c r="I9" s="351">
        <v>89.670332762564897</v>
      </c>
      <c r="J9" s="351">
        <f>K9/R9*100</f>
        <v>46.734648395490488</v>
      </c>
      <c r="K9" s="340">
        <v>118356200.487192</v>
      </c>
      <c r="L9" s="340">
        <v>817188245.88725233</v>
      </c>
      <c r="M9" s="340">
        <v>1050978800.6989176</v>
      </c>
      <c r="N9" s="340">
        <v>683303155.25964439</v>
      </c>
      <c r="O9" s="340">
        <v>68486492.789971873</v>
      </c>
      <c r="P9" s="340">
        <v>797727295.55094528</v>
      </c>
      <c r="Q9" s="340">
        <v>282425075.65857685</v>
      </c>
      <c r="R9" s="340">
        <v>253251505.14797154</v>
      </c>
    </row>
    <row r="10" spans="1:22" s="33" customFormat="1" ht="12.75" hidden="1" customHeight="1">
      <c r="A10" s="1228" t="s">
        <v>1217</v>
      </c>
      <c r="B10" s="1228"/>
      <c r="C10" s="1228"/>
      <c r="D10" s="277"/>
      <c r="E10" s="336">
        <f>L10/N10*100</f>
        <v>116.77642519228182</v>
      </c>
      <c r="F10" s="351">
        <f>P10/M10*100</f>
        <v>77.868243457681544</v>
      </c>
      <c r="G10" s="351">
        <f>K10/(R10+O10)*100</f>
        <v>34.651929417864963</v>
      </c>
      <c r="H10" s="351">
        <f>R10/M10*100</f>
        <v>22.131756542318488</v>
      </c>
      <c r="I10" s="351">
        <v>91.149897369577104</v>
      </c>
      <c r="J10" s="351">
        <f>K10/R10*100</f>
        <v>45.284432132286547</v>
      </c>
      <c r="K10" s="352">
        <v>106553793.60322423</v>
      </c>
      <c r="L10" s="352">
        <v>840047239.68685865</v>
      </c>
      <c r="M10" s="352">
        <v>1063173409.5479351</v>
      </c>
      <c r="N10" s="352">
        <v>719363722.86071694</v>
      </c>
      <c r="O10" s="352">
        <v>72198482.833064005</v>
      </c>
      <c r="P10" s="352">
        <v>827874458.92411971</v>
      </c>
      <c r="Q10" s="352">
        <v>258145052.72537023</v>
      </c>
      <c r="R10" s="352">
        <v>235298950.62381566</v>
      </c>
    </row>
    <row r="11" spans="1:22" s="271" customFormat="1" ht="13.7" hidden="1" customHeight="1">
      <c r="A11" s="1228" t="s">
        <v>1218</v>
      </c>
      <c r="B11" s="1228"/>
      <c r="C11" s="1228"/>
      <c r="D11" s="217"/>
      <c r="E11" s="341">
        <f>L11/N11*100</f>
        <v>116.78248995084739</v>
      </c>
      <c r="F11" s="353">
        <f>P11/M11*100</f>
        <v>76.718944211965706</v>
      </c>
      <c r="G11" s="353">
        <f>K11/(R11+O11)*100</f>
        <v>33.851042834622866</v>
      </c>
      <c r="H11" s="353">
        <f>R11/M11*100</f>
        <v>23.281055788034276</v>
      </c>
      <c r="I11" s="351">
        <v>91.416037837523987</v>
      </c>
      <c r="J11" s="353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2" s="271" customFormat="1" ht="13.7" hidden="1" customHeight="1">
      <c r="A12" s="1228" t="s">
        <v>1219</v>
      </c>
      <c r="B12" s="1228"/>
      <c r="C12" s="1228"/>
      <c r="D12" s="217"/>
      <c r="E12" s="356" t="s">
        <v>626</v>
      </c>
      <c r="F12" s="119" t="s">
        <v>626</v>
      </c>
      <c r="G12" s="119" t="s">
        <v>626</v>
      </c>
      <c r="H12" s="119" t="s">
        <v>626</v>
      </c>
      <c r="I12" s="119" t="s">
        <v>626</v>
      </c>
      <c r="J12" s="119" t="s">
        <v>626</v>
      </c>
      <c r="K12" s="552"/>
      <c r="L12" s="531"/>
      <c r="M12" s="50">
        <f>'10'!F13*1000</f>
        <v>1766017276669.9775</v>
      </c>
      <c r="N12" s="531"/>
      <c r="O12" s="531"/>
      <c r="P12" s="531"/>
      <c r="Q12" s="531"/>
      <c r="R12" s="531"/>
    </row>
    <row r="13" spans="1:22" s="271" customFormat="1" ht="13.7" hidden="1" customHeight="1">
      <c r="A13" s="1228" t="s">
        <v>1220</v>
      </c>
      <c r="B13" s="1228"/>
      <c r="C13" s="1228"/>
      <c r="D13" s="217"/>
      <c r="E13" s="341">
        <f>L13/N13*100</f>
        <v>113.35310966750423</v>
      </c>
      <c r="F13" s="353">
        <f>P13/M13*100</f>
        <v>83.244707994852547</v>
      </c>
      <c r="G13" s="353">
        <f>K13/(R13+O13)*100</f>
        <v>29.346129109468933</v>
      </c>
      <c r="H13" s="353">
        <f>R13/M13*100</f>
        <v>16.755292005147339</v>
      </c>
      <c r="I13" s="351">
        <f>R13/Q13*100</f>
        <v>100.42861116717002</v>
      </c>
      <c r="J13" s="353">
        <f>K13/R13*100</f>
        <v>36.697206088280723</v>
      </c>
      <c r="K13" s="50">
        <f>'10'!L14*1000</f>
        <v>111247566836.64586</v>
      </c>
      <c r="L13" s="50">
        <f>'10'!G14*1000</f>
        <v>1571589716222.5024</v>
      </c>
      <c r="M13" s="50">
        <f>'10'!F14*1000</f>
        <v>1809278903270.6265</v>
      </c>
      <c r="N13" s="50">
        <f>'14'!G14*1000</f>
        <v>1386454876123.2986</v>
      </c>
      <c r="O13" s="50">
        <f>'14'!H14*1000</f>
        <v>75937739828.953735</v>
      </c>
      <c r="P13" s="50">
        <f>'14'!F14*1000</f>
        <v>1506128939840.1038</v>
      </c>
      <c r="Q13" s="50">
        <f>'2'!K15*1000</f>
        <v>301856174159.28192</v>
      </c>
      <c r="R13" s="50">
        <f>'14'!J14*1000</f>
        <v>303149963430.52075</v>
      </c>
    </row>
    <row r="14" spans="1:22" s="271" customFormat="1" ht="13.7" hidden="1" customHeight="1">
      <c r="A14" s="1228" t="s">
        <v>1221</v>
      </c>
      <c r="B14" s="1228"/>
      <c r="C14" s="1228"/>
      <c r="D14" s="217"/>
      <c r="E14" s="341">
        <f>L14/N14*100</f>
        <v>115.49641944418343</v>
      </c>
      <c r="F14" s="353">
        <f>P14/M14*100</f>
        <v>82.168784222450995</v>
      </c>
      <c r="G14" s="353">
        <f>K14/(R14+O14)*100</f>
        <v>26.964212607397364</v>
      </c>
      <c r="H14" s="353">
        <f>R14/M14*100</f>
        <v>17.831215797564045</v>
      </c>
      <c r="I14" s="351">
        <f>R14/Q14*100</f>
        <v>94.789332313583415</v>
      </c>
      <c r="J14" s="353">
        <f>K14/R14*100</f>
        <v>35.468963569200902</v>
      </c>
      <c r="K14" s="50">
        <f>'10'!L15*1000</f>
        <v>98116735727.064331</v>
      </c>
      <c r="L14" s="50">
        <f>'10'!G15*1000</f>
        <v>1330088835055.0393</v>
      </c>
      <c r="M14" s="50">
        <f>'10'!F15*1000</f>
        <v>1551363741557.8374</v>
      </c>
      <c r="N14" s="50">
        <f>'14'!G15*1000</f>
        <v>1151627766000</v>
      </c>
      <c r="O14" s="50">
        <f>'14'!H15*1000</f>
        <v>87250605809.419937</v>
      </c>
      <c r="P14" s="50">
        <f>'14'!F15*1000</f>
        <v>1274736725306.0017</v>
      </c>
      <c r="Q14" s="50">
        <f>'2'!K16*1000</f>
        <v>291833489919.73096</v>
      </c>
      <c r="R14" s="50">
        <f>'14'!J15*1000</f>
        <v>276627016562.34174</v>
      </c>
    </row>
    <row r="15" spans="1:22" s="271" customFormat="1" ht="17.25" hidden="1" customHeight="1">
      <c r="A15" s="1247" t="s">
        <v>1210</v>
      </c>
      <c r="B15" s="1247"/>
      <c r="C15" s="1247"/>
      <c r="D15" s="217"/>
      <c r="E15" s="341">
        <f>L15/N15*100</f>
        <v>113.18779145881489</v>
      </c>
      <c r="F15" s="353">
        <f>P15/M15*100</f>
        <v>82.111757016679675</v>
      </c>
      <c r="G15" s="353">
        <f>K15/(R15+O15)*100</f>
        <v>26.686206492616616</v>
      </c>
      <c r="H15" s="353">
        <f>R15/M15*100</f>
        <v>17.888242983320239</v>
      </c>
      <c r="I15" s="351">
        <f>R15/Q15*100</f>
        <v>99.116295179566919</v>
      </c>
      <c r="J15" s="353">
        <f>K15/R15*100</f>
        <v>29.750862018099689</v>
      </c>
      <c r="K15" s="50">
        <f>'10'!L16*1000</f>
        <v>85089221744.109146</v>
      </c>
      <c r="L15" s="50">
        <f>'10'!G16*1000</f>
        <v>1401775308906.3145</v>
      </c>
      <c r="M15" s="50">
        <f>'10'!F16*1000</f>
        <v>1598848494333.4563</v>
      </c>
      <c r="N15" s="50">
        <f>'14'!G16*1000</f>
        <v>1238450976770.2041</v>
      </c>
      <c r="O15" s="50">
        <f>'14'!H16*1000</f>
        <v>32845041989.602451</v>
      </c>
      <c r="P15" s="50">
        <f>'14'!F16*1000</f>
        <v>1312842590731.9292</v>
      </c>
      <c r="Q15" s="50">
        <f>'2'!K17*1000</f>
        <v>288555885874.64343</v>
      </c>
      <c r="R15" s="50">
        <f>'14'!J16*1000</f>
        <v>286005903601.52582</v>
      </c>
    </row>
    <row r="16" spans="1:22" s="271" customFormat="1" ht="15" hidden="1" customHeight="1">
      <c r="A16" s="1247" t="s">
        <v>1157</v>
      </c>
      <c r="B16" s="1247"/>
      <c r="C16" s="1247"/>
      <c r="D16" s="217"/>
      <c r="E16" s="357">
        <f>L16/N16*100</f>
        <v>113.67279074411481</v>
      </c>
      <c r="F16" s="296">
        <f>P16/M16*100</f>
        <v>82.25344925491639</v>
      </c>
      <c r="G16" s="296">
        <f>K16/(R16+O16)*100</f>
        <v>25.932902669158359</v>
      </c>
      <c r="H16" s="296">
        <f>R16/M16*100</f>
        <v>17.746550745083677</v>
      </c>
      <c r="I16" s="354">
        <f>R16/Q16*100</f>
        <v>103.33013980293062</v>
      </c>
      <c r="J16" s="296">
        <f>K16/R16*100</f>
        <v>28.683778444782192</v>
      </c>
      <c r="K16" s="50">
        <f>'10'!L17*1000</f>
        <v>91977373635.212692</v>
      </c>
      <c r="L16" s="50">
        <f>'10'!G17*1000</f>
        <v>1592699415459.2864</v>
      </c>
      <c r="M16" s="50">
        <f>'10'!F17*1000</f>
        <v>1806885737298.427</v>
      </c>
      <c r="N16" s="50">
        <f>'14'!G17*1000</f>
        <v>1401126342577.936</v>
      </c>
      <c r="O16" s="50">
        <f>'14'!H17*1000</f>
        <v>34014531525.050156</v>
      </c>
      <c r="P16" s="50">
        <f>'14'!F17*1000</f>
        <v>1486225843023.0835</v>
      </c>
      <c r="Q16" s="50">
        <f>'2'!K18*1000</f>
        <v>310325617372.53186</v>
      </c>
      <c r="R16" s="50">
        <f>'14'!J17*1000</f>
        <v>320659894275.34473</v>
      </c>
    </row>
    <row r="17" spans="1:19" s="271" customFormat="1" ht="13.5" hidden="1" customHeight="1">
      <c r="A17" s="1247" t="s">
        <v>1158</v>
      </c>
      <c r="B17" s="1247"/>
      <c r="C17" s="1247"/>
      <c r="D17" s="22"/>
      <c r="E17" s="357" t="s">
        <v>626</v>
      </c>
      <c r="F17" s="296" t="s">
        <v>626</v>
      </c>
      <c r="G17" s="296" t="s">
        <v>626</v>
      </c>
      <c r="H17" s="296" t="s">
        <v>626</v>
      </c>
      <c r="I17" s="296" t="s">
        <v>626</v>
      </c>
      <c r="J17" s="296" t="s">
        <v>626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</row>
    <row r="18" spans="1:19" s="271" customFormat="1" ht="12.75" hidden="1" customHeight="1">
      <c r="A18" s="1247" t="s">
        <v>1159</v>
      </c>
      <c r="B18" s="1247"/>
      <c r="C18" s="1247"/>
      <c r="D18" s="217"/>
      <c r="E18" s="357">
        <f>L18/N18*100</f>
        <v>114.54467623675538</v>
      </c>
      <c r="F18" s="296">
        <f>P18/M18*100</f>
        <v>80.30251151730829</v>
      </c>
      <c r="G18" s="296">
        <f>K18/(R18+O18)*100</f>
        <v>25.512230228556511</v>
      </c>
      <c r="H18" s="296">
        <f>R18/M18*100</f>
        <v>19.697488482691554</v>
      </c>
      <c r="I18" s="354">
        <f>R18/Q18*100</f>
        <v>106.0666076875228</v>
      </c>
      <c r="J18" s="296">
        <f>K18/R18*100</f>
        <v>28.285799746436851</v>
      </c>
      <c r="K18" s="50">
        <f>'10'!L19*1000</f>
        <v>101921170779.94193</v>
      </c>
      <c r="L18" s="50">
        <f>'10'!G19*1000</f>
        <v>1603939222793.3162</v>
      </c>
      <c r="M18" s="50">
        <f>'10'!F19*1000</f>
        <v>1829300639485.731</v>
      </c>
      <c r="N18" s="50">
        <f>'14'!G19*1000</f>
        <v>1400273915374.3752</v>
      </c>
      <c r="O18" s="50">
        <f>'14'!H19*1000</f>
        <v>39172976468.415627</v>
      </c>
      <c r="P18" s="50">
        <f>'14'!F19*1000</f>
        <v>1468974356709.2234</v>
      </c>
      <c r="Q18" s="50">
        <f>'2'!K20*1000</f>
        <v>339716985988.69391</v>
      </c>
      <c r="R18" s="50">
        <f>'14'!J19*1000</f>
        <v>360326282776.50476</v>
      </c>
    </row>
    <row r="19" spans="1:19" s="271" customFormat="1" ht="13.7" hidden="1" customHeight="1">
      <c r="A19" s="1247" t="s">
        <v>1160</v>
      </c>
      <c r="B19" s="1247"/>
      <c r="C19" s="1247"/>
      <c r="D19" s="217"/>
      <c r="E19" s="357">
        <f>L19/N19*100</f>
        <v>114.56288219590294</v>
      </c>
      <c r="F19" s="296">
        <f>P19/M19*100</f>
        <v>81.130244090785965</v>
      </c>
      <c r="G19" s="296">
        <f>K19/(R19+O19)*100</f>
        <v>25.16203415766206</v>
      </c>
      <c r="H19" s="296">
        <f>R19/M19*100</f>
        <v>18.869755909214348</v>
      </c>
      <c r="I19" s="354">
        <f>R19/Q19*100</f>
        <v>112.91950897596922</v>
      </c>
      <c r="J19" s="296">
        <f>K19/R19*100</f>
        <v>27.952552780498614</v>
      </c>
      <c r="K19" s="50">
        <f>'10'!L20*1000</f>
        <v>100932770333.73679</v>
      </c>
      <c r="L19" s="50">
        <f>'10'!G20*1000</f>
        <v>1692738136920.0251</v>
      </c>
      <c r="M19" s="50">
        <f>'10'!F20*1000</f>
        <v>1913570358560.9207</v>
      </c>
      <c r="N19" s="50">
        <f>'14'!G20*1000</f>
        <v>1477562456944.3328</v>
      </c>
      <c r="O19" s="50">
        <f>'14'!H20*1000</f>
        <v>40045147259.361259</v>
      </c>
      <c r="P19" s="50">
        <f>'14'!F20*1000</f>
        <v>1552484302749.4031</v>
      </c>
      <c r="Q19" s="50">
        <f>'2'!K21*1000</f>
        <v>319772959594.04803</v>
      </c>
      <c r="R19" s="50">
        <f>'14'!J20*1000</f>
        <v>361086055811.5235</v>
      </c>
    </row>
    <row r="20" spans="1:19" s="271" customFormat="1" ht="13.7" customHeight="1">
      <c r="A20" s="1247" t="s">
        <v>1161</v>
      </c>
      <c r="B20" s="1247"/>
      <c r="C20" s="1247"/>
      <c r="D20" s="32"/>
      <c r="E20" s="357">
        <f>L20/N20*100</f>
        <v>122.73431594012929</v>
      </c>
      <c r="F20" s="296">
        <f>P20/M20*100</f>
        <v>75.817425377729592</v>
      </c>
      <c r="G20" s="296">
        <f>(K20+S20)/(R20+O20)*100</f>
        <v>42.639962987549765</v>
      </c>
      <c r="H20" s="296">
        <f>R20/M20*100</f>
        <v>24.182574622270419</v>
      </c>
      <c r="I20" s="354">
        <f>R20/Q20*100</f>
        <v>111.8146373378396</v>
      </c>
      <c r="J20" s="296">
        <f>K20/R20*100</f>
        <v>28.650681913594095</v>
      </c>
      <c r="K20" s="50">
        <f>'10'!L21*1000</f>
        <v>106637414541.77141</v>
      </c>
      <c r="L20" s="50">
        <f>'10'!G21*1000</f>
        <v>1303545523984.7788</v>
      </c>
      <c r="M20" s="50">
        <f>'10'!F21*1000</f>
        <v>1539118673350.958</v>
      </c>
      <c r="N20" s="50">
        <f>'14'!G21*1000</f>
        <v>1062087252452.4095</v>
      </c>
      <c r="O20" s="50">
        <f>'14'!H21*1000</f>
        <v>56827116239.590179</v>
      </c>
      <c r="P20" s="50">
        <f>'14'!F21*1000</f>
        <v>1166920151642.5642</v>
      </c>
      <c r="Q20" s="50">
        <f>'2'!K22*1000</f>
        <v>332871018115.29718</v>
      </c>
      <c r="R20" s="50">
        <f>'14'!J21*1000</f>
        <v>372198521708.39392</v>
      </c>
      <c r="S20" s="271">
        <f>'10'!X21*1000</f>
        <v>76298958686.348267</v>
      </c>
    </row>
    <row r="21" spans="1:19" s="271" customFormat="1" ht="13.7" customHeight="1">
      <c r="A21" s="1247" t="s">
        <v>1162</v>
      </c>
      <c r="B21" s="1247"/>
      <c r="C21" s="1247"/>
      <c r="D21" s="32"/>
      <c r="E21" s="357">
        <f>L21/N21*100</f>
        <v>123.86461757862897</v>
      </c>
      <c r="F21" s="296">
        <f>P21/M21*100</f>
        <v>74.987208279278931</v>
      </c>
      <c r="G21" s="296">
        <f>(K21+S21)/(R21+O21)*100</f>
        <v>41.163855152229992</v>
      </c>
      <c r="H21" s="296">
        <f>R21/M21*100</f>
        <v>25.012791720720955</v>
      </c>
      <c r="I21" s="354">
        <f>R21/Q21*100</f>
        <v>112.30280065584854</v>
      </c>
      <c r="J21" s="296">
        <f>K21/R21*100</f>
        <v>27.281222752432122</v>
      </c>
      <c r="K21" s="50">
        <f>'10'!L22*1000</f>
        <v>103154631352.30135</v>
      </c>
      <c r="L21" s="50">
        <f>'10'!G22*1000</f>
        <v>1277260346240.9312</v>
      </c>
      <c r="M21" s="50">
        <f>'10'!F22*1000</f>
        <v>1511689974765.2632</v>
      </c>
      <c r="N21" s="50">
        <f>'14'!G22*1000</f>
        <v>1031174496163.2238</v>
      </c>
      <c r="O21" s="50">
        <f>'14'!H22*1000</f>
        <v>52105190225.929604</v>
      </c>
      <c r="P21" s="50">
        <f>'14'!F22*1000</f>
        <v>1133574109914.207</v>
      </c>
      <c r="Q21" s="50">
        <f>'2'!K23*1000</f>
        <v>336693174740.84094</v>
      </c>
      <c r="R21" s="50">
        <f>'14'!J22*1000</f>
        <v>378115864851.05444</v>
      </c>
      <c r="S21" s="271">
        <f>'10'!X22*1000</f>
        <v>73940940593.983978</v>
      </c>
    </row>
    <row r="22" spans="1:19" s="271" customFormat="1" ht="13.7" customHeight="1">
      <c r="A22" s="1247" t="s">
        <v>1163</v>
      </c>
      <c r="B22" s="1247"/>
      <c r="C22" s="1247"/>
      <c r="D22" s="32"/>
      <c r="E22" s="296" t="s">
        <v>135</v>
      </c>
      <c r="F22" s="296" t="s">
        <v>135</v>
      </c>
      <c r="G22" s="296" t="s">
        <v>135</v>
      </c>
      <c r="H22" s="296" t="s">
        <v>135</v>
      </c>
      <c r="I22" s="296" t="s">
        <v>135</v>
      </c>
      <c r="J22" s="296" t="s">
        <v>135</v>
      </c>
      <c r="K22" s="50" t="e">
        <f>'10'!L23*1000</f>
        <v>#VALUE!</v>
      </c>
      <c r="L22" s="50" t="e">
        <f>'10'!G23*1000</f>
        <v>#VALUE!</v>
      </c>
      <c r="M22" s="50" t="e">
        <f>'10'!F23*1000</f>
        <v>#VALUE!</v>
      </c>
      <c r="N22" s="50" t="e">
        <f>'14'!G23*1000</f>
        <v>#VALUE!</v>
      </c>
      <c r="O22" s="50" t="e">
        <f>'14'!H23*1000</f>
        <v>#VALUE!</v>
      </c>
      <c r="P22" s="50" t="e">
        <f>'14'!F23*1000</f>
        <v>#VALUE!</v>
      </c>
      <c r="Q22" s="50" t="e">
        <f>'2'!K24*1000</f>
        <v>#VALUE!</v>
      </c>
      <c r="R22" s="50" t="e">
        <f>'14'!J23*1000</f>
        <v>#VALUE!</v>
      </c>
      <c r="S22" s="271" t="e">
        <f>'10'!X23*1000</f>
        <v>#VALUE!</v>
      </c>
    </row>
    <row r="23" spans="1:19" s="271" customFormat="1" ht="13.7" customHeight="1">
      <c r="A23" s="1247" t="s">
        <v>1155</v>
      </c>
      <c r="B23" s="1247"/>
      <c r="C23" s="1247"/>
      <c r="D23" s="32"/>
      <c r="E23" s="357">
        <f t="shared" ref="E23:E24" si="0">L23/N23*100</f>
        <v>129.24537568507532</v>
      </c>
      <c r="F23" s="296">
        <f t="shared" ref="F23:F24" si="1">P23/M23*100</f>
        <v>73.232567155317312</v>
      </c>
      <c r="G23" s="296">
        <f t="shared" ref="G23:G64" si="2">(K23+S23)/(R23+O23)*100</f>
        <v>36.117891641933916</v>
      </c>
      <c r="H23" s="296">
        <f t="shared" ref="H23:H24" si="3">R23/M23*100</f>
        <v>26.767432844682649</v>
      </c>
      <c r="I23" s="354">
        <f t="shared" ref="I23:I24" si="4">R23/Q23*100</f>
        <v>122.09949576064054</v>
      </c>
      <c r="J23" s="296">
        <f t="shared" ref="J23:J24" si="5">K23/R23*100</f>
        <v>26.528461062459957</v>
      </c>
      <c r="K23" s="50">
        <f>'10'!L24*1000</f>
        <v>111303489841.43887</v>
      </c>
      <c r="L23" s="50">
        <f>'10'!G24*1000</f>
        <v>1324162406576.1707</v>
      </c>
      <c r="M23" s="50">
        <f>'10'!F24*1000</f>
        <v>1567436670043.2058</v>
      </c>
      <c r="N23" s="50">
        <f>'14'!G24*1000</f>
        <v>1024533682197.4042</v>
      </c>
      <c r="O23" s="50">
        <f>'14'!H24*1000</f>
        <v>78055215714.69606</v>
      </c>
      <c r="P23" s="50">
        <f>'14'!F24*1000</f>
        <v>1147874112006.4602</v>
      </c>
      <c r="Q23" s="50">
        <f>'2'!K25*1000</f>
        <v>343623497724.54456</v>
      </c>
      <c r="R23" s="50">
        <f>'14'!J24*1000</f>
        <v>419562558036.74506</v>
      </c>
      <c r="S23" s="271">
        <f>'10'!X24*1000</f>
        <v>68425558473.110497</v>
      </c>
    </row>
    <row r="24" spans="1:19" s="271" customFormat="1" ht="13.7" customHeight="1">
      <c r="A24" s="1247" t="s">
        <v>1149</v>
      </c>
      <c r="B24" s="1247"/>
      <c r="C24" s="1247"/>
      <c r="D24" s="32"/>
      <c r="E24" s="357">
        <f t="shared" si="0"/>
        <v>120.96620012186885</v>
      </c>
      <c r="F24" s="296">
        <f t="shared" si="1"/>
        <v>76.48074642405544</v>
      </c>
      <c r="G24" s="296">
        <f t="shared" si="2"/>
        <v>40.18990109005383</v>
      </c>
      <c r="H24" s="296">
        <f t="shared" si="3"/>
        <v>23.519253575944557</v>
      </c>
      <c r="I24" s="354">
        <f t="shared" si="4"/>
        <v>121.1408833067545</v>
      </c>
      <c r="J24" s="296">
        <f t="shared" si="5"/>
        <v>26.619509836667337</v>
      </c>
      <c r="K24" s="50">
        <f>'10'!L25*1000</f>
        <v>112860220771.71184</v>
      </c>
      <c r="L24" s="50">
        <f>'10'!G25*1000</f>
        <v>1545124898281.7903</v>
      </c>
      <c r="M24" s="50">
        <f>'10'!F25*1000</f>
        <v>1802674463860.043</v>
      </c>
      <c r="N24" s="50">
        <f>'14'!G25*1000</f>
        <v>1277319529525.7151</v>
      </c>
      <c r="O24" s="50">
        <f>'14'!H25*1000</f>
        <v>57076741036.398003</v>
      </c>
      <c r="P24" s="50">
        <f>'14'!F25*1000</f>
        <v>1378698885556.0005</v>
      </c>
      <c r="Q24" s="50">
        <f>'2'!K26*1000</f>
        <v>349985543056.05164</v>
      </c>
      <c r="R24" s="50">
        <f>'14'!J25*1000</f>
        <v>423975578304.04254</v>
      </c>
      <c r="S24" s="271">
        <f>'10'!X25*1000</f>
        <v>80474230562.621124</v>
      </c>
    </row>
    <row r="25" spans="1:19" ht="13.7" customHeight="1">
      <c r="A25" s="1247" t="s">
        <v>627</v>
      </c>
      <c r="B25" s="1247"/>
      <c r="C25" s="1247"/>
      <c r="D25" s="277"/>
      <c r="E25" s="342"/>
      <c r="F25" s="354"/>
      <c r="G25" s="354"/>
      <c r="H25" s="354"/>
      <c r="I25" s="354"/>
      <c r="J25" s="354"/>
      <c r="K25" s="50"/>
      <c r="L25" s="50"/>
      <c r="M25" s="50"/>
      <c r="N25" s="50"/>
      <c r="O25" s="50"/>
      <c r="P25" s="50"/>
      <c r="Q25" s="50"/>
      <c r="R25" s="50"/>
    </row>
    <row r="26" spans="1:19" ht="13.7" customHeight="1">
      <c r="A26" s="34"/>
      <c r="B26" s="542" t="s">
        <v>1154</v>
      </c>
      <c r="C26" s="34"/>
      <c r="D26" s="556"/>
      <c r="E26" s="624">
        <f t="shared" ref="E26:E31" si="6">L26/N26*100</f>
        <v>131.12985875395461</v>
      </c>
      <c r="F26" s="533">
        <f t="shared" ref="F26:F31" si="7">P26/M26*100</f>
        <v>70.702797332986577</v>
      </c>
      <c r="G26" s="533">
        <f t="shared" si="2"/>
        <v>29.826433893881031</v>
      </c>
      <c r="H26" s="533">
        <f t="shared" ref="H26:H31" si="8">R26/M26*100</f>
        <v>29.297202667013668</v>
      </c>
      <c r="I26" s="625">
        <f t="shared" ref="I26:I31" si="9">R26/Q26*100</f>
        <v>86.822606041190582</v>
      </c>
      <c r="J26" s="533">
        <f t="shared" ref="J26:J31" si="10">K26/R26*100</f>
        <v>26.232052684892</v>
      </c>
      <c r="K26" s="99">
        <f>'10'!L27*1000</f>
        <v>23501707051.783401</v>
      </c>
      <c r="L26" s="99">
        <f>'10'!G27*1000</f>
        <v>264965424819.17267</v>
      </c>
      <c r="M26" s="99">
        <f>'10'!F27*1000</f>
        <v>305802461756.12384</v>
      </c>
      <c r="N26" s="99">
        <f>'14'!G27*1000</f>
        <v>202063380024.17914</v>
      </c>
      <c r="O26" s="99">
        <f>'14'!H27*1000</f>
        <v>5583718822.5079002</v>
      </c>
      <c r="P26" s="99">
        <f>'14'!F27*1000</f>
        <v>216210894774.71603</v>
      </c>
      <c r="Q26" s="99">
        <f>'2'!K28*1000</f>
        <v>103189216572.12677</v>
      </c>
      <c r="R26" s="99">
        <f>'14'!J27*1000</f>
        <v>89591566981.408569</v>
      </c>
      <c r="S26" s="271">
        <f>'10'!X27*1000</f>
        <v>4885686651.8340836</v>
      </c>
    </row>
    <row r="27" spans="1:19" ht="13.7" customHeight="1">
      <c r="A27" s="34"/>
      <c r="B27" s="542" t="s">
        <v>1144</v>
      </c>
      <c r="C27" s="34"/>
      <c r="D27" s="556"/>
      <c r="E27" s="624">
        <f t="shared" si="6"/>
        <v>119.9547320345183</v>
      </c>
      <c r="F27" s="533">
        <f t="shared" si="7"/>
        <v>78.007323545525665</v>
      </c>
      <c r="G27" s="533">
        <f t="shared" si="2"/>
        <v>33.147306222078868</v>
      </c>
      <c r="H27" s="533">
        <f t="shared" si="8"/>
        <v>21.992676454474399</v>
      </c>
      <c r="I27" s="625">
        <f t="shared" si="9"/>
        <v>100.12797755301995</v>
      </c>
      <c r="J27" s="533">
        <f t="shared" si="10"/>
        <v>29.580679232651676</v>
      </c>
      <c r="K27" s="99">
        <f>'10'!L28*1000</f>
        <v>17354529104.82346</v>
      </c>
      <c r="L27" s="99">
        <f>'10'!G28*1000</f>
        <v>232792071874.39481</v>
      </c>
      <c r="M27" s="99">
        <f>'10'!F28*1000</f>
        <v>266763622880.34494</v>
      </c>
      <c r="N27" s="99">
        <f>'14'!G28*1000</f>
        <v>194066601563.83521</v>
      </c>
      <c r="O27" s="99">
        <f>'14'!H28*1000</f>
        <v>8255330036.0422182</v>
      </c>
      <c r="P27" s="99">
        <f>'14'!F28*1000</f>
        <v>208095162402.03662</v>
      </c>
      <c r="Q27" s="99">
        <f>'2'!K29*1000</f>
        <v>58593473984.074303</v>
      </c>
      <c r="R27" s="99">
        <f>'14'!J28*1000</f>
        <v>58668460478.308502</v>
      </c>
      <c r="S27" s="271">
        <f>'10'!X28*1000</f>
        <v>4828904672.3909464</v>
      </c>
    </row>
    <row r="28" spans="1:19" ht="13.7" customHeight="1">
      <c r="A28" s="34"/>
      <c r="B28" s="542" t="s">
        <v>1145</v>
      </c>
      <c r="C28" s="34"/>
      <c r="D28" s="556"/>
      <c r="E28" s="624">
        <f t="shared" si="6"/>
        <v>116.57282157156637</v>
      </c>
      <c r="F28" s="533">
        <f t="shared" si="7"/>
        <v>78.3588215473589</v>
      </c>
      <c r="G28" s="533">
        <f t="shared" si="2"/>
        <v>42.65841404717262</v>
      </c>
      <c r="H28" s="533">
        <f t="shared" si="8"/>
        <v>21.641178452641295</v>
      </c>
      <c r="I28" s="625">
        <f t="shared" si="9"/>
        <v>125.25393502822959</v>
      </c>
      <c r="J28" s="533">
        <f t="shared" si="10"/>
        <v>30.0654306214606</v>
      </c>
      <c r="K28" s="99">
        <f>'10'!L29*1000</f>
        <v>22470427587.318073</v>
      </c>
      <c r="L28" s="99">
        <f>'10'!G29*1000</f>
        <v>297869969837.64703</v>
      </c>
      <c r="M28" s="99">
        <f>'10'!F29*1000</f>
        <v>345352816224.85065</v>
      </c>
      <c r="N28" s="99">
        <f>'14'!G29*1000</f>
        <v>255522655986.13718</v>
      </c>
      <c r="O28" s="99">
        <f>'14'!H29*1000</f>
        <v>7199836163.8830881</v>
      </c>
      <c r="P28" s="99">
        <f>'14'!F29*1000</f>
        <v>270614396974.40906</v>
      </c>
      <c r="Q28" s="99">
        <f>'2'!K30*1000</f>
        <v>59669517954.543961</v>
      </c>
      <c r="R28" s="99">
        <f>'14'!J29*1000</f>
        <v>74738419250.442276</v>
      </c>
      <c r="S28" s="271">
        <f>'10'!X29*1000</f>
        <v>12483132670.354679</v>
      </c>
    </row>
    <row r="29" spans="1:19" ht="13.7" customHeight="1">
      <c r="A29" s="34"/>
      <c r="B29" s="542" t="s">
        <v>1146</v>
      </c>
      <c r="C29" s="34"/>
      <c r="D29" s="556"/>
      <c r="E29" s="624">
        <f t="shared" si="6"/>
        <v>119.01455194357578</v>
      </c>
      <c r="F29" s="533">
        <f t="shared" si="7"/>
        <v>76.908221187100395</v>
      </c>
      <c r="G29" s="533">
        <f t="shared" si="2"/>
        <v>50.055223062153388</v>
      </c>
      <c r="H29" s="533">
        <f t="shared" si="8"/>
        <v>23.091778812899584</v>
      </c>
      <c r="I29" s="625">
        <f t="shared" si="9"/>
        <v>142.75677401799294</v>
      </c>
      <c r="J29" s="533">
        <f t="shared" si="10"/>
        <v>31.14900979920354</v>
      </c>
      <c r="K29" s="99">
        <f>'10'!L30*1000</f>
        <v>16559565186.795509</v>
      </c>
      <c r="L29" s="99">
        <f>'10'!G30*1000</f>
        <v>189996321397.32507</v>
      </c>
      <c r="M29" s="99">
        <f>'10'!F30*1000</f>
        <v>230222250422.68048</v>
      </c>
      <c r="N29" s="99">
        <f>'14'!G30*1000</f>
        <v>159641252514.56763</v>
      </c>
      <c r="O29" s="99">
        <f>'14'!H30*1000</f>
        <v>9248932330.1143284</v>
      </c>
      <c r="P29" s="99">
        <f>'14'!F30*1000</f>
        <v>177059837576.99527</v>
      </c>
      <c r="Q29" s="99">
        <f>'2'!K31*1000</f>
        <v>37239853037.716171</v>
      </c>
      <c r="R29" s="99">
        <f>'14'!J30*1000</f>
        <v>53162412845.68515</v>
      </c>
      <c r="S29" s="271">
        <f>'10'!X30*1000</f>
        <v>14680572857.041424</v>
      </c>
    </row>
    <row r="30" spans="1:19" ht="13.7" customHeight="1">
      <c r="A30" s="34"/>
      <c r="B30" s="542" t="s">
        <v>1147</v>
      </c>
      <c r="C30" s="34"/>
      <c r="D30" s="556"/>
      <c r="E30" s="624">
        <f t="shared" si="6"/>
        <v>118.75864824334201</v>
      </c>
      <c r="F30" s="533">
        <f t="shared" si="7"/>
        <v>80.246351251746916</v>
      </c>
      <c r="G30" s="533">
        <f t="shared" si="2"/>
        <v>38.281268675782826</v>
      </c>
      <c r="H30" s="533">
        <f t="shared" si="8"/>
        <v>19.75364874825306</v>
      </c>
      <c r="I30" s="625">
        <f t="shared" si="9"/>
        <v>169.94039885798927</v>
      </c>
      <c r="J30" s="533">
        <f t="shared" si="10"/>
        <v>25.27558695931495</v>
      </c>
      <c r="K30" s="99">
        <f>'10'!L31*1000</f>
        <v>16240021027.991325</v>
      </c>
      <c r="L30" s="99">
        <f>'10'!G31*1000</f>
        <v>288071131409.24634</v>
      </c>
      <c r="M30" s="99">
        <f>'10'!F31*1000</f>
        <v>325265506844.04321</v>
      </c>
      <c r="N30" s="99">
        <f>'14'!G31*1000</f>
        <v>242568550307.99539</v>
      </c>
      <c r="O30" s="99">
        <f>'14'!H31*1000</f>
        <v>12443462762.850471</v>
      </c>
      <c r="P30" s="99">
        <f>'14'!F31*1000</f>
        <v>261013701122.84583</v>
      </c>
      <c r="Q30" s="99">
        <f>'2'!K32*1000</f>
        <v>37808435282.589485</v>
      </c>
      <c r="R30" s="99">
        <f>'14'!J31*1000</f>
        <v>64251805721.197311</v>
      </c>
      <c r="S30" s="271">
        <f>'10'!X31*1000</f>
        <v>13119900762</v>
      </c>
    </row>
    <row r="31" spans="1:19" ht="13.7" customHeight="1">
      <c r="A31" s="34"/>
      <c r="B31" s="542" t="s">
        <v>1148</v>
      </c>
      <c r="C31" s="34"/>
      <c r="D31" s="556"/>
      <c r="E31" s="624">
        <f t="shared" si="6"/>
        <v>121.46850207437619</v>
      </c>
      <c r="F31" s="533">
        <f t="shared" si="7"/>
        <v>74.621596289612938</v>
      </c>
      <c r="G31" s="533">
        <f t="shared" si="2"/>
        <v>48.218555633528993</v>
      </c>
      <c r="H31" s="533">
        <f t="shared" si="8"/>
        <v>25.378403710387087</v>
      </c>
      <c r="I31" s="625">
        <f t="shared" si="9"/>
        <v>156.23603030175752</v>
      </c>
      <c r="J31" s="533">
        <f t="shared" si="10"/>
        <v>20.025595335089722</v>
      </c>
      <c r="K31" s="99">
        <f>'10'!L32*1000</f>
        <v>16733970813</v>
      </c>
      <c r="L31" s="99">
        <f>'10'!G32*1000</f>
        <v>271429978944</v>
      </c>
      <c r="M31" s="99">
        <f>'10'!F32*1000</f>
        <v>329267805732</v>
      </c>
      <c r="N31" s="99">
        <f>'14'!G32*1000</f>
        <v>223457089129</v>
      </c>
      <c r="O31" s="99">
        <f>'14'!H32*1000</f>
        <v>14345460921</v>
      </c>
      <c r="P31" s="99">
        <f>'14'!F32*1000</f>
        <v>245704892705.00003</v>
      </c>
      <c r="Q31" s="99">
        <f>'2'!K33*1000</f>
        <v>53485046225.000008</v>
      </c>
      <c r="R31" s="99">
        <f>'14'!J32*1000</f>
        <v>83562913027.000031</v>
      </c>
      <c r="S31" s="271">
        <f>'10'!X32*1000</f>
        <v>30476032949.000004</v>
      </c>
    </row>
    <row r="32" spans="1:19" ht="13.7" customHeight="1">
      <c r="A32" s="1045" t="s">
        <v>628</v>
      </c>
      <c r="B32" s="1045"/>
      <c r="C32" s="1045"/>
      <c r="D32" s="2"/>
      <c r="E32" s="604"/>
      <c r="F32" s="298"/>
      <c r="G32" s="298"/>
      <c r="H32" s="298"/>
      <c r="I32" s="298"/>
      <c r="J32" s="298"/>
      <c r="K32" s="99"/>
      <c r="L32" s="99"/>
      <c r="M32" s="99"/>
      <c r="N32" s="99"/>
      <c r="O32" s="99"/>
      <c r="P32" s="99"/>
      <c r="Q32" s="99"/>
      <c r="R32" s="99"/>
    </row>
    <row r="33" spans="1:25" ht="13.7" customHeight="1">
      <c r="A33" s="661"/>
      <c r="B33" s="62" t="s">
        <v>629</v>
      </c>
      <c r="C33" s="661"/>
      <c r="D33" s="122"/>
      <c r="E33" s="624">
        <f t="shared" ref="E33:E42" si="11">L33/N33*100</f>
        <v>126.1459612475529</v>
      </c>
      <c r="F33" s="533">
        <f t="shared" ref="F33:F42" si="12">P33/M33*100</f>
        <v>72.6114584110652</v>
      </c>
      <c r="G33" s="533">
        <f t="shared" si="2"/>
        <v>28.139511477015862</v>
      </c>
      <c r="H33" s="533">
        <f t="shared" ref="H33:H42" si="13">R33/M33*100</f>
        <v>27.388541588934785</v>
      </c>
      <c r="I33" s="625">
        <f t="shared" ref="I33:I42" si="14">R33/Q33*100</f>
        <v>68.963823793530423</v>
      </c>
      <c r="J33" s="533">
        <f t="shared" ref="J33:J42" si="15">K33/R33*100</f>
        <v>24.98016911839348</v>
      </c>
      <c r="K33" s="99">
        <f>'10'!L34*1000</f>
        <v>7069379355.4120607</v>
      </c>
      <c r="L33" s="99">
        <f>'10'!G34*1000</f>
        <v>88382635733.994949</v>
      </c>
      <c r="M33" s="99">
        <f>'10'!F34*1000</f>
        <v>103327757926.52165</v>
      </c>
      <c r="N33" s="99">
        <f>'14'!G34*1000</f>
        <v>70063785522.669266</v>
      </c>
      <c r="O33" s="99">
        <f>'14'!H34*1000</f>
        <v>2458294770.4165978</v>
      </c>
      <c r="P33" s="99">
        <f>'14'!F34*1000</f>
        <v>75027791973.90239</v>
      </c>
      <c r="Q33" s="99">
        <f>'2'!K35*1000</f>
        <v>41035958268.999138</v>
      </c>
      <c r="R33" s="99">
        <f>'14'!J34*1000</f>
        <v>28299965952.61924</v>
      </c>
      <c r="S33" s="271">
        <f>'10'!X34*1000</f>
        <v>1585844950.8770697</v>
      </c>
    </row>
    <row r="34" spans="1:25" ht="13.5" customHeight="1">
      <c r="A34" s="661"/>
      <c r="B34" s="62" t="s">
        <v>630</v>
      </c>
      <c r="C34" s="661"/>
      <c r="D34" s="122"/>
      <c r="E34" s="624">
        <f t="shared" si="11"/>
        <v>159.48013223982701</v>
      </c>
      <c r="F34" s="533">
        <f t="shared" si="12"/>
        <v>59.773761269277571</v>
      </c>
      <c r="G34" s="533">
        <f t="shared" si="2"/>
        <v>27.376076780204215</v>
      </c>
      <c r="H34" s="533">
        <f t="shared" si="13"/>
        <v>40.22623873072245</v>
      </c>
      <c r="I34" s="625">
        <f t="shared" si="14"/>
        <v>90.964450543025109</v>
      </c>
      <c r="J34" s="533">
        <f t="shared" si="15"/>
        <v>27.424667563775962</v>
      </c>
      <c r="K34" s="99">
        <f>'10'!L35*1000</f>
        <v>3335954141.16256</v>
      </c>
      <c r="L34" s="99">
        <f>'10'!G35*1000</f>
        <v>25635254192.70113</v>
      </c>
      <c r="M34" s="99">
        <f>'10'!F35*1000</f>
        <v>30239128693.036098</v>
      </c>
      <c r="N34" s="99">
        <f>'14'!G35*1000</f>
        <v>16074261936.3713</v>
      </c>
      <c r="O34" s="99">
        <f>'14'!H35*1000</f>
        <v>562743571.44090831</v>
      </c>
      <c r="P34" s="99">
        <f>'14'!F35*1000</f>
        <v>18075064594.885014</v>
      </c>
      <c r="Q34" s="99">
        <f>'2'!K36*1000</f>
        <v>13372327349.35021</v>
      </c>
      <c r="R34" s="99">
        <f>'14'!J35*1000</f>
        <v>12164064098.151093</v>
      </c>
      <c r="S34" s="271">
        <f>'10'!X35*1000</f>
        <v>148146498.13386539</v>
      </c>
    </row>
    <row r="35" spans="1:25" ht="13.7" customHeight="1">
      <c r="A35" s="121"/>
      <c r="B35" s="62" t="s">
        <v>631</v>
      </c>
      <c r="C35" s="121"/>
      <c r="D35" s="122"/>
      <c r="E35" s="624">
        <f t="shared" si="11"/>
        <v>134.33373485487618</v>
      </c>
      <c r="F35" s="533">
        <f t="shared" si="12"/>
        <v>67.06196168673776</v>
      </c>
      <c r="G35" s="533">
        <f t="shared" si="2"/>
        <v>34.92972738854386</v>
      </c>
      <c r="H35" s="533">
        <f t="shared" si="13"/>
        <v>32.938038313262155</v>
      </c>
      <c r="I35" s="625">
        <f t="shared" si="14"/>
        <v>95.11223917019241</v>
      </c>
      <c r="J35" s="533">
        <f t="shared" si="15"/>
        <v>31.200035625384682</v>
      </c>
      <c r="K35" s="99">
        <f>'10'!L36*1000</f>
        <v>6811333016.2455797</v>
      </c>
      <c r="L35" s="99">
        <f>'10'!G36*1000</f>
        <v>55409648165.02874</v>
      </c>
      <c r="M35" s="99">
        <f>'10'!F36*1000</f>
        <v>66279510727.304062</v>
      </c>
      <c r="N35" s="99">
        <f>'14'!G36*1000</f>
        <v>41247753756.633842</v>
      </c>
      <c r="O35" s="99">
        <f>'14'!H36*1000</f>
        <v>1464413598.3439603</v>
      </c>
      <c r="P35" s="99">
        <f>'14'!F36*1000</f>
        <v>44448340090.101891</v>
      </c>
      <c r="Q35" s="99">
        <f>'2'!K37*1000</f>
        <v>22953061380.605019</v>
      </c>
      <c r="R35" s="99">
        <f>'14'!J36*1000</f>
        <v>21831170637.202114</v>
      </c>
      <c r="S35" s="271">
        <f>'10'!X36*1000</f>
        <v>1325751050.7992632</v>
      </c>
    </row>
    <row r="36" spans="1:25" ht="13.7" customHeight="1">
      <c r="A36" s="121"/>
      <c r="B36" s="62" t="s">
        <v>632</v>
      </c>
      <c r="C36" s="121"/>
      <c r="D36" s="122"/>
      <c r="E36" s="624">
        <f t="shared" si="11"/>
        <v>129.36149079497949</v>
      </c>
      <c r="F36" s="533">
        <f t="shared" si="12"/>
        <v>72.08573031351564</v>
      </c>
      <c r="G36" s="533">
        <f t="shared" si="2"/>
        <v>33.792741889230335</v>
      </c>
      <c r="H36" s="533">
        <f t="shared" si="13"/>
        <v>27.914269686484388</v>
      </c>
      <c r="I36" s="625">
        <f t="shared" si="14"/>
        <v>97.498567735701258</v>
      </c>
      <c r="J36" s="533">
        <f t="shared" si="15"/>
        <v>30.35307385766906</v>
      </c>
      <c r="K36" s="99">
        <f>'10'!L37*1000</f>
        <v>12638996229.900122</v>
      </c>
      <c r="L36" s="99">
        <f>'10'!G37*1000</f>
        <v>127129000058.49089</v>
      </c>
      <c r="M36" s="99">
        <f>'10'!F37*1000</f>
        <v>149170737067.89624</v>
      </c>
      <c r="N36" s="99">
        <f>'14'!G37*1000</f>
        <v>98274223091.610168</v>
      </c>
      <c r="O36" s="99">
        <f>'14'!H37*1000</f>
        <v>4176472086.3679223</v>
      </c>
      <c r="P36" s="99">
        <f>'14'!F37*1000</f>
        <v>107530815229.44719</v>
      </c>
      <c r="Q36" s="99">
        <f>'2'!K38*1000</f>
        <v>42708239521.350128</v>
      </c>
      <c r="R36" s="99">
        <f>'14'!J37*1000</f>
        <v>41639921838.449089</v>
      </c>
      <c r="S36" s="271">
        <f>'10'!X37*1000</f>
        <v>2843619512.0662975</v>
      </c>
    </row>
    <row r="37" spans="1:25" ht="13.7" customHeight="1">
      <c r="A37" s="121"/>
      <c r="B37" s="62" t="s">
        <v>633</v>
      </c>
      <c r="C37" s="121"/>
      <c r="D37" s="122"/>
      <c r="E37" s="624">
        <f t="shared" si="11"/>
        <v>121.57935511233551</v>
      </c>
      <c r="F37" s="533">
        <f t="shared" si="12"/>
        <v>77.081885012177622</v>
      </c>
      <c r="G37" s="533">
        <f t="shared" si="2"/>
        <v>31.513863496940058</v>
      </c>
      <c r="H37" s="533">
        <f t="shared" si="13"/>
        <v>22.918114987822399</v>
      </c>
      <c r="I37" s="625">
        <f t="shared" si="14"/>
        <v>102.27068689550643</v>
      </c>
      <c r="J37" s="533">
        <f t="shared" si="15"/>
        <v>27.089663505955492</v>
      </c>
      <c r="K37" s="99">
        <f>'10'!L38*1000</f>
        <v>11146150819.530802</v>
      </c>
      <c r="L37" s="99">
        <f>'10'!G38*1000</f>
        <v>158249158848.67361</v>
      </c>
      <c r="M37" s="99">
        <f>'10'!F38*1000</f>
        <v>179532223921.31165</v>
      </c>
      <c r="N37" s="99">
        <f>'14'!G38*1000</f>
        <v>130161209279.69749</v>
      </c>
      <c r="O37" s="99">
        <f>'14'!H38*1000</f>
        <v>3945523499.4701877</v>
      </c>
      <c r="P37" s="99">
        <f>'14'!F38*1000</f>
        <v>138386822402.83069</v>
      </c>
      <c r="Q37" s="99">
        <f>'2'!K39*1000</f>
        <v>40231861902.443962</v>
      </c>
      <c r="R37" s="99">
        <f>'14'!J38*1000</f>
        <v>41145401518.480995</v>
      </c>
      <c r="S37" s="271">
        <f>'10'!X38*1000</f>
        <v>3063741740.1339283</v>
      </c>
    </row>
    <row r="38" spans="1:25" ht="13.7" customHeight="1">
      <c r="A38" s="121"/>
      <c r="B38" s="62" t="s">
        <v>634</v>
      </c>
      <c r="C38" s="121"/>
      <c r="D38" s="122"/>
      <c r="E38" s="624">
        <f t="shared" si="11"/>
        <v>115.16842772145561</v>
      </c>
      <c r="F38" s="533">
        <f t="shared" si="12"/>
        <v>81.111623597871755</v>
      </c>
      <c r="G38" s="533">
        <f t="shared" si="2"/>
        <v>42.901970958771543</v>
      </c>
      <c r="H38" s="533">
        <f t="shared" si="13"/>
        <v>18.888376402128291</v>
      </c>
      <c r="I38" s="625">
        <f t="shared" si="14"/>
        <v>114.42317785242166</v>
      </c>
      <c r="J38" s="533">
        <f t="shared" si="15"/>
        <v>36.628999108090412</v>
      </c>
      <c r="K38" s="99">
        <f>'10'!L39*1000</f>
        <v>24167984912.029652</v>
      </c>
      <c r="L38" s="99">
        <f>'10'!G39*1000</f>
        <v>305098192494.87885</v>
      </c>
      <c r="M38" s="99">
        <f>'10'!F39*1000</f>
        <v>349317835789.25525</v>
      </c>
      <c r="N38" s="99">
        <f>'14'!G39*1000</f>
        <v>264914784833.8992</v>
      </c>
      <c r="O38" s="99">
        <f>'14'!H39*1000</f>
        <v>10263790161.640059</v>
      </c>
      <c r="P38" s="99">
        <f>'14'!F39*1000</f>
        <v>283337368125.61249</v>
      </c>
      <c r="Q38" s="99">
        <f>'2'!K40*1000</f>
        <v>57663551128.375275</v>
      </c>
      <c r="R38" s="99">
        <f>'14'!J39*1000</f>
        <v>65980467663.642937</v>
      </c>
      <c r="S38" s="271">
        <f>'10'!X39*1000</f>
        <v>8542304437.9041548</v>
      </c>
    </row>
    <row r="39" spans="1:25" ht="13.7" customHeight="1">
      <c r="A39" s="121"/>
      <c r="B39" s="62" t="s">
        <v>635</v>
      </c>
      <c r="C39" s="121"/>
      <c r="D39" s="122"/>
      <c r="E39" s="624">
        <f t="shared" si="11"/>
        <v>109.07600236913339</v>
      </c>
      <c r="F39" s="533">
        <f t="shared" si="12"/>
        <v>84.475097402204469</v>
      </c>
      <c r="G39" s="533">
        <f t="shared" si="2"/>
        <v>45.953942918688554</v>
      </c>
      <c r="H39" s="533">
        <f t="shared" si="13"/>
        <v>15.524902597795576</v>
      </c>
      <c r="I39" s="625">
        <f t="shared" si="14"/>
        <v>119.9611364660685</v>
      </c>
      <c r="J39" s="533">
        <f t="shared" si="15"/>
        <v>30.210082711229557</v>
      </c>
      <c r="K39" s="99">
        <f>'10'!L40*1000</f>
        <v>8257404072.5600815</v>
      </c>
      <c r="L39" s="99">
        <f>'10'!G40*1000</f>
        <v>155475388108.12399</v>
      </c>
      <c r="M39" s="99">
        <f>'10'!F40*1000</f>
        <v>176060827479.48138</v>
      </c>
      <c r="N39" s="99">
        <f>'14'!G40*1000</f>
        <v>142538582943.26416</v>
      </c>
      <c r="O39" s="99">
        <f>'14'!H40*1000</f>
        <v>3589346198.4686723</v>
      </c>
      <c r="P39" s="99">
        <f>'14'!F40*1000</f>
        <v>148727555500.41907</v>
      </c>
      <c r="Q39" s="99">
        <f>'2'!K41*1000</f>
        <v>22785105897.020008</v>
      </c>
      <c r="R39" s="99">
        <f>'14'!J40*1000</f>
        <v>27333271979.062393</v>
      </c>
      <c r="S39" s="271">
        <f>'10'!X40*1000</f>
        <v>5952758233.7065563</v>
      </c>
    </row>
    <row r="40" spans="1:25" ht="13.7" customHeight="1">
      <c r="A40" s="121"/>
      <c r="B40" s="62" t="s">
        <v>636</v>
      </c>
      <c r="C40" s="121"/>
      <c r="D40" s="122"/>
      <c r="E40" s="624">
        <f t="shared" si="11"/>
        <v>126.87500617812853</v>
      </c>
      <c r="F40" s="533">
        <f t="shared" si="12"/>
        <v>74.916740466704155</v>
      </c>
      <c r="G40" s="533">
        <f t="shared" si="2"/>
        <v>44.042126183742184</v>
      </c>
      <c r="H40" s="533">
        <f t="shared" si="13"/>
        <v>25.08325953329582</v>
      </c>
      <c r="I40" s="625">
        <f t="shared" si="14"/>
        <v>153.67860668992506</v>
      </c>
      <c r="J40" s="533">
        <f t="shared" si="15"/>
        <v>24.677098525742558</v>
      </c>
      <c r="K40" s="99">
        <f>'10'!L41*1000</f>
        <v>11006403247.870909</v>
      </c>
      <c r="L40" s="99">
        <f>'10'!G41*1000</f>
        <v>146065663611.89401</v>
      </c>
      <c r="M40" s="99">
        <f>'10'!F41*1000</f>
        <v>177814573916.23734</v>
      </c>
      <c r="N40" s="99">
        <f>'14'!G41*1000</f>
        <v>115125640590.56865</v>
      </c>
      <c r="O40" s="99">
        <f>'14'!H41*1000</f>
        <v>11094179784.249697</v>
      </c>
      <c r="P40" s="99">
        <f>'14'!F41*1000</f>
        <v>133212882852.80336</v>
      </c>
      <c r="Q40" s="99">
        <f>'2'!K42*1000</f>
        <v>29022706558.907112</v>
      </c>
      <c r="R40" s="99">
        <f>'14'!J41*1000</f>
        <v>44601691063.433945</v>
      </c>
      <c r="S40" s="271">
        <f>'10'!X41*1000</f>
        <v>13523242469.999998</v>
      </c>
    </row>
    <row r="41" spans="1:25" ht="13.7" customHeight="1">
      <c r="A41" s="121"/>
      <c r="B41" s="62" t="s">
        <v>637</v>
      </c>
      <c r="C41" s="121"/>
      <c r="D41" s="122"/>
      <c r="E41" s="624">
        <f t="shared" si="11"/>
        <v>117.61794405315375</v>
      </c>
      <c r="F41" s="533">
        <f t="shared" si="12"/>
        <v>78.651698757601793</v>
      </c>
      <c r="G41" s="533">
        <f t="shared" si="2"/>
        <v>45.379121194135493</v>
      </c>
      <c r="H41" s="533">
        <f t="shared" si="13"/>
        <v>21.348301242398236</v>
      </c>
      <c r="I41" s="625">
        <f t="shared" si="14"/>
        <v>186.23807733766276</v>
      </c>
      <c r="J41" s="533">
        <f t="shared" si="15"/>
        <v>18.647012119910606</v>
      </c>
      <c r="K41" s="99">
        <f>'10'!L42*1000</f>
        <v>16198494506.000002</v>
      </c>
      <c r="L41" s="99">
        <f>'10'!G42*1000</f>
        <v>353589117187.00006</v>
      </c>
      <c r="M41" s="99">
        <f>'10'!F42*1000</f>
        <v>406913480227.99994</v>
      </c>
      <c r="N41" s="99">
        <f>'14'!G42*1000</f>
        <v>300625146982.00006</v>
      </c>
      <c r="O41" s="99">
        <f>'14'!H42*1000</f>
        <v>10212598377.999998</v>
      </c>
      <c r="P41" s="99">
        <f>'14'!F42*1000</f>
        <v>320044364673.00006</v>
      </c>
      <c r="Q41" s="99">
        <f>'2'!K43*1000</f>
        <v>46644121759.000008</v>
      </c>
      <c r="R41" s="99">
        <f>'14'!J42*1000</f>
        <v>86869115555.000015</v>
      </c>
      <c r="S41" s="271">
        <f>'10'!X42*1000</f>
        <v>27856334116.999996</v>
      </c>
    </row>
    <row r="42" spans="1:25" ht="13.7" customHeight="1">
      <c r="A42" s="121"/>
      <c r="B42" s="62" t="s">
        <v>638</v>
      </c>
      <c r="C42" s="121"/>
      <c r="D42" s="122"/>
      <c r="E42" s="624">
        <f t="shared" si="11"/>
        <v>132.34851955718543</v>
      </c>
      <c r="F42" s="533">
        <f t="shared" si="12"/>
        <v>67.009486789139444</v>
      </c>
      <c r="G42" s="533">
        <f t="shared" si="2"/>
        <v>43.930396831439083</v>
      </c>
      <c r="H42" s="533">
        <f t="shared" si="13"/>
        <v>32.990513210860563</v>
      </c>
      <c r="I42" s="625">
        <f t="shared" si="14"/>
        <v>161.19377341652157</v>
      </c>
      <c r="J42" s="533">
        <f t="shared" si="15"/>
        <v>22.598421126358605</v>
      </c>
      <c r="K42" s="99">
        <f>'10'!L43*1000</f>
        <v>12228120470.999996</v>
      </c>
      <c r="L42" s="99">
        <f>'10'!G43*1000</f>
        <v>130090839881</v>
      </c>
      <c r="M42" s="99">
        <f>'10'!F43*1000</f>
        <v>164018388111</v>
      </c>
      <c r="N42" s="99">
        <f>'14'!G43*1000</f>
        <v>98294140589</v>
      </c>
      <c r="O42" s="99">
        <f>'14'!H43*1000</f>
        <v>9309378988.0000019</v>
      </c>
      <c r="P42" s="99">
        <f>'14'!F43*1000</f>
        <v>109907880113</v>
      </c>
      <c r="Q42" s="99">
        <f>'2'!K44*1000</f>
        <v>33568609290</v>
      </c>
      <c r="R42" s="99">
        <f>'14'!J43*1000</f>
        <v>54110507998.000008</v>
      </c>
      <c r="S42" s="271">
        <f>'10'!X43*1000</f>
        <v>15632487552</v>
      </c>
      <c r="T42" s="552"/>
      <c r="U42" s="552"/>
      <c r="V42" s="552"/>
      <c r="W42" s="552"/>
      <c r="X42" s="552"/>
      <c r="Y42" s="552"/>
    </row>
    <row r="43" spans="1:25" ht="13.7" customHeight="1">
      <c r="A43" s="1045" t="s">
        <v>639</v>
      </c>
      <c r="B43" s="1045"/>
      <c r="C43" s="1045"/>
      <c r="D43" s="122"/>
      <c r="E43" s="604"/>
      <c r="F43" s="298"/>
      <c r="G43" s="298"/>
      <c r="H43" s="298"/>
      <c r="I43" s="298"/>
      <c r="J43" s="298"/>
      <c r="K43" s="99"/>
      <c r="L43" s="99"/>
      <c r="M43" s="99"/>
      <c r="N43" s="99"/>
      <c r="O43" s="99"/>
      <c r="P43" s="99"/>
      <c r="Q43" s="99"/>
      <c r="R43" s="99"/>
    </row>
    <row r="44" spans="1:25" ht="13.7" customHeight="1">
      <c r="A44" s="121"/>
      <c r="B44" s="62" t="s">
        <v>629</v>
      </c>
      <c r="C44" s="121"/>
      <c r="D44" s="122"/>
      <c r="E44" s="624">
        <f t="shared" ref="E44:E53" si="16">L44/N44*100</f>
        <v>126.86569109078505</v>
      </c>
      <c r="F44" s="533">
        <f t="shared" ref="F44:F53" si="17">P44/M44*100</f>
        <v>72.265057242411046</v>
      </c>
      <c r="G44" s="533">
        <f t="shared" si="2"/>
        <v>38.281043122426752</v>
      </c>
      <c r="H44" s="533">
        <f t="shared" ref="H44:H53" si="18">R44/M44*100</f>
        <v>27.734942757588904</v>
      </c>
      <c r="I44" s="625">
        <f t="shared" ref="I44:I53" si="19">R44/Q44*100</f>
        <v>65.216315131043288</v>
      </c>
      <c r="J44" s="533">
        <f t="shared" ref="J44:J53" si="20">K44/R44*100</f>
        <v>31.214386648645288</v>
      </c>
      <c r="K44" s="99">
        <f>'10'!L45*1000</f>
        <v>8010764488.6506567</v>
      </c>
      <c r="L44" s="99">
        <f>'10'!G45*1000</f>
        <v>76678873216.74086</v>
      </c>
      <c r="M44" s="99">
        <f>'10'!F45*1000</f>
        <v>92531986210.184372</v>
      </c>
      <c r="N44" s="99">
        <f>'14'!G45*1000</f>
        <v>60440984916.77272</v>
      </c>
      <c r="O44" s="99">
        <f>'14'!H45*1000</f>
        <v>2650534744.9952502</v>
      </c>
      <c r="P44" s="99">
        <f>'14'!F45*1000</f>
        <v>66868292802.329628</v>
      </c>
      <c r="Q44" s="99">
        <f>'2'!K46*1000</f>
        <v>39351645912.969788</v>
      </c>
      <c r="R44" s="99">
        <f>'14'!J45*1000</f>
        <v>25663693407.854694</v>
      </c>
      <c r="S44" s="271">
        <f>'10'!X45*1000</f>
        <v>2828217400.3241262</v>
      </c>
      <c r="T44" s="552"/>
      <c r="U44" s="552"/>
      <c r="V44" s="552"/>
      <c r="W44" s="552"/>
      <c r="X44" s="552"/>
      <c r="Y44" s="552"/>
    </row>
    <row r="45" spans="1:25" ht="13.7" customHeight="1">
      <c r="A45" s="121"/>
      <c r="B45" s="62" t="s">
        <v>630</v>
      </c>
      <c r="C45" s="121"/>
      <c r="D45" s="122"/>
      <c r="E45" s="624">
        <f t="shared" si="16"/>
        <v>172.04821169047349</v>
      </c>
      <c r="F45" s="533">
        <f t="shared" si="17"/>
        <v>53.553554324517471</v>
      </c>
      <c r="G45" s="533">
        <f t="shared" si="2"/>
        <v>21.596517125985407</v>
      </c>
      <c r="H45" s="533">
        <f t="shared" si="18"/>
        <v>46.446445675482501</v>
      </c>
      <c r="I45" s="625">
        <f t="shared" si="19"/>
        <v>93.511625594728088</v>
      </c>
      <c r="J45" s="533">
        <f t="shared" si="20"/>
        <v>18.581621076223282</v>
      </c>
      <c r="K45" s="99">
        <f>'10'!L46*1000</f>
        <v>2423066337.8675346</v>
      </c>
      <c r="L45" s="99">
        <f>'10'!G46*1000</f>
        <v>23973940102.20755</v>
      </c>
      <c r="M45" s="99">
        <f>'10'!F46*1000</f>
        <v>28075611205.447525</v>
      </c>
      <c r="N45" s="99">
        <f>'14'!G46*1000</f>
        <v>13934431440.262981</v>
      </c>
      <c r="O45" s="99">
        <f>'14'!H46*1000</f>
        <v>297773041.17461592</v>
      </c>
      <c r="P45" s="99">
        <f>'14'!F46*1000</f>
        <v>15035487698.849655</v>
      </c>
      <c r="Q45" s="99">
        <f>'2'!K47*1000</f>
        <v>13944922274.277121</v>
      </c>
      <c r="R45" s="99">
        <f>'14'!J46*1000</f>
        <v>13040123506.597862</v>
      </c>
      <c r="S45" s="271">
        <f>'10'!X46*1000</f>
        <v>457454774.31836528</v>
      </c>
      <c r="T45" s="552"/>
      <c r="U45" s="552"/>
      <c r="V45" s="552"/>
      <c r="W45" s="552"/>
      <c r="X45" s="552"/>
      <c r="Y45" s="552"/>
    </row>
    <row r="46" spans="1:25" ht="13.7" customHeight="1">
      <c r="A46" s="121"/>
      <c r="B46" s="62" t="s">
        <v>631</v>
      </c>
      <c r="C46" s="121"/>
      <c r="D46" s="122"/>
      <c r="E46" s="624">
        <f t="shared" si="16"/>
        <v>131.80935498500571</v>
      </c>
      <c r="F46" s="533">
        <f t="shared" si="17"/>
        <v>68.633331560841853</v>
      </c>
      <c r="G46" s="533">
        <f t="shared" si="2"/>
        <v>31.657602337832891</v>
      </c>
      <c r="H46" s="533">
        <f t="shared" si="18"/>
        <v>31.366668439158101</v>
      </c>
      <c r="I46" s="625">
        <f t="shared" si="19"/>
        <v>97.252107669883998</v>
      </c>
      <c r="J46" s="533">
        <f t="shared" si="20"/>
        <v>28.09969980792717</v>
      </c>
      <c r="K46" s="99">
        <f>'10'!L47*1000</f>
        <v>6272477930.8111973</v>
      </c>
      <c r="L46" s="99">
        <f>'10'!G47*1000</f>
        <v>60119354746.54248</v>
      </c>
      <c r="M46" s="99">
        <f>'10'!F47*1000</f>
        <v>71165428455.807632</v>
      </c>
      <c r="N46" s="99">
        <f>'14'!G47*1000</f>
        <v>45610840560.885452</v>
      </c>
      <c r="O46" s="99">
        <f>'14'!H47*1000</f>
        <v>1452429324.665127</v>
      </c>
      <c r="P46" s="99">
        <f>'14'!F47*1000</f>
        <v>48843204468.768143</v>
      </c>
      <c r="Q46" s="99">
        <f>'2'!K48*1000</f>
        <v>22952946236.199631</v>
      </c>
      <c r="R46" s="99">
        <f>'14'!J47*1000</f>
        <v>22322223987.039452</v>
      </c>
      <c r="S46" s="271">
        <f>'10'!X47*1000</f>
        <v>1254007271.8066559</v>
      </c>
      <c r="T46" s="552"/>
      <c r="U46" s="552"/>
      <c r="V46" s="552"/>
      <c r="W46" s="552"/>
      <c r="X46" s="552"/>
      <c r="Y46" s="552"/>
    </row>
    <row r="47" spans="1:25" ht="13.7" customHeight="1">
      <c r="A47" s="661"/>
      <c r="B47" s="62" t="s">
        <v>632</v>
      </c>
      <c r="C47" s="661"/>
      <c r="D47" s="122"/>
      <c r="E47" s="624">
        <f t="shared" si="16"/>
        <v>130.14108051875607</v>
      </c>
      <c r="F47" s="533">
        <f t="shared" si="17"/>
        <v>70.128808417029305</v>
      </c>
      <c r="G47" s="533">
        <f t="shared" si="2"/>
        <v>33.230549180149126</v>
      </c>
      <c r="H47" s="533">
        <f t="shared" si="18"/>
        <v>29.871191582970724</v>
      </c>
      <c r="I47" s="625">
        <f t="shared" si="19"/>
        <v>102.51834743646873</v>
      </c>
      <c r="J47" s="533">
        <f t="shared" si="20"/>
        <v>28.95946654864245</v>
      </c>
      <c r="K47" s="99">
        <f>'10'!L48*1000</f>
        <v>12446046421.953157</v>
      </c>
      <c r="L47" s="99">
        <f>'10'!G48*1000</f>
        <v>122618742695.162</v>
      </c>
      <c r="M47" s="99">
        <f>'10'!F48*1000</f>
        <v>143875985568.12985</v>
      </c>
      <c r="N47" s="99">
        <f>'14'!G48*1000</f>
        <v>94219859099.364136</v>
      </c>
      <c r="O47" s="99">
        <f>'14'!H48*1000</f>
        <v>3053808693.1823211</v>
      </c>
      <c r="P47" s="99">
        <f>'14'!F48*1000</f>
        <v>100898514277.18651</v>
      </c>
      <c r="Q47" s="99">
        <f>'2'!K49*1000</f>
        <v>41921736319.029907</v>
      </c>
      <c r="R47" s="99">
        <f>'14'!J48*1000</f>
        <v>42977471290.943375</v>
      </c>
      <c r="S47" s="271">
        <f>'10'!X48*1000</f>
        <v>2850400711.4238715</v>
      </c>
      <c r="T47" s="552"/>
      <c r="U47" s="552"/>
      <c r="V47" s="552"/>
      <c r="W47" s="552"/>
      <c r="X47" s="552"/>
      <c r="Y47" s="552"/>
    </row>
    <row r="48" spans="1:25" ht="13.7" customHeight="1">
      <c r="A48" s="661"/>
      <c r="B48" s="62" t="s">
        <v>633</v>
      </c>
      <c r="C48" s="661"/>
      <c r="D48" s="122"/>
      <c r="E48" s="624">
        <f t="shared" si="16"/>
        <v>120.4477169103457</v>
      </c>
      <c r="F48" s="533">
        <f t="shared" si="17"/>
        <v>78.216292701853419</v>
      </c>
      <c r="G48" s="533">
        <f t="shared" si="2"/>
        <v>33.445509168191386</v>
      </c>
      <c r="H48" s="533">
        <f t="shared" si="18"/>
        <v>21.783707298146659</v>
      </c>
      <c r="I48" s="625">
        <f t="shared" si="19"/>
        <v>99.984916641362844</v>
      </c>
      <c r="J48" s="533">
        <f t="shared" si="20"/>
        <v>27.476162659248509</v>
      </c>
      <c r="K48" s="99">
        <f>'10'!L49*1000</f>
        <v>11414490914.077957</v>
      </c>
      <c r="L48" s="99">
        <f>'10'!G49*1000</f>
        <v>166995670467.21854</v>
      </c>
      <c r="M48" s="99">
        <f>'10'!F49*1000</f>
        <v>190707896147.9498</v>
      </c>
      <c r="N48" s="99">
        <f>'14'!G49*1000</f>
        <v>138645774906.23624</v>
      </c>
      <c r="O48" s="99">
        <f>'14'!H49*1000</f>
        <v>5530538626.4906387</v>
      </c>
      <c r="P48" s="99">
        <f>'14'!F49*1000</f>
        <v>149164646256.62704</v>
      </c>
      <c r="Q48" s="99">
        <f>'2'!K50*1000</f>
        <v>41549516953.977066</v>
      </c>
      <c r="R48" s="99">
        <f>'14'!J49*1000</f>
        <v>41543249891.322891</v>
      </c>
      <c r="S48" s="271">
        <f>'10'!X49*1000</f>
        <v>4329577340.4623919</v>
      </c>
      <c r="T48" s="552"/>
      <c r="U48" s="552"/>
      <c r="V48" s="552"/>
      <c r="W48" s="552"/>
      <c r="X48" s="552"/>
      <c r="Y48" s="552"/>
    </row>
    <row r="49" spans="1:19" ht="13.7" customHeight="1">
      <c r="A49" s="661"/>
      <c r="B49" s="62" t="s">
        <v>634</v>
      </c>
      <c r="C49" s="661"/>
      <c r="D49" s="122"/>
      <c r="E49" s="624">
        <f t="shared" si="16"/>
        <v>114.77870765176921</v>
      </c>
      <c r="F49" s="533">
        <f t="shared" si="17"/>
        <v>80.399318428420329</v>
      </c>
      <c r="G49" s="533">
        <f t="shared" si="2"/>
        <v>45.824287720335164</v>
      </c>
      <c r="H49" s="533">
        <f t="shared" si="18"/>
        <v>19.600681571579734</v>
      </c>
      <c r="I49" s="625">
        <f t="shared" si="19"/>
        <v>116.64293010729719</v>
      </c>
      <c r="J49" s="533">
        <f t="shared" si="20"/>
        <v>34.689269351891326</v>
      </c>
      <c r="K49" s="99">
        <f>'10'!L50*1000</f>
        <v>25847300921.487312</v>
      </c>
      <c r="L49" s="99">
        <f>'10'!G50*1000</f>
        <v>328150381867.83777</v>
      </c>
      <c r="M49" s="99">
        <f>'10'!F50*1000</f>
        <v>380144641621.5929</v>
      </c>
      <c r="N49" s="99">
        <f>'14'!G50*1000</f>
        <v>285898306908.4762</v>
      </c>
      <c r="O49" s="99">
        <f>'14'!H50*1000</f>
        <v>10794794744.171688</v>
      </c>
      <c r="P49" s="99">
        <f>'14'!F50*1000</f>
        <v>305633700905.92175</v>
      </c>
      <c r="Q49" s="99">
        <f>'2'!K51*1000</f>
        <v>63879517298.759949</v>
      </c>
      <c r="R49" s="99">
        <f>'14'!J50*1000</f>
        <v>74510940715.671387</v>
      </c>
      <c r="S49" s="271">
        <f>'10'!X50*1000</f>
        <v>13243444737.579165</v>
      </c>
    </row>
    <row r="50" spans="1:19" ht="13.7" customHeight="1">
      <c r="A50" s="661"/>
      <c r="B50" s="62" t="s">
        <v>635</v>
      </c>
      <c r="C50" s="661"/>
      <c r="D50" s="122"/>
      <c r="E50" s="624">
        <f t="shared" si="16"/>
        <v>113.96201044616281</v>
      </c>
      <c r="F50" s="533">
        <f t="shared" si="17"/>
        <v>84.210235853941455</v>
      </c>
      <c r="G50" s="533">
        <f t="shared" si="2"/>
        <v>34.858212721338226</v>
      </c>
      <c r="H50" s="533">
        <f t="shared" si="18"/>
        <v>15.789764146058575</v>
      </c>
      <c r="I50" s="625">
        <f t="shared" si="19"/>
        <v>128.42886978849887</v>
      </c>
      <c r="J50" s="533">
        <f t="shared" si="20"/>
        <v>29.176825597210097</v>
      </c>
      <c r="K50" s="99">
        <f>'10'!L51*1000</f>
        <v>7704980403.6083479</v>
      </c>
      <c r="L50" s="99">
        <f>'10'!G51*1000</f>
        <v>151096810718.90054</v>
      </c>
      <c r="M50" s="99">
        <f>'10'!F51*1000</f>
        <v>167246815075.81027</v>
      </c>
      <c r="N50" s="99">
        <f>'14'!G51*1000</f>
        <v>132585244966.59412</v>
      </c>
      <c r="O50" s="99">
        <f>'14'!H51*1000</f>
        <v>6061901823.4686718</v>
      </c>
      <c r="P50" s="99">
        <f>'14'!F51*1000</f>
        <v>140838937433.54514</v>
      </c>
      <c r="Q50" s="99">
        <f>'2'!K52*1000</f>
        <v>20562259627.25872</v>
      </c>
      <c r="R50" s="99">
        <f>'14'!J51*1000</f>
        <v>26407877642.265175</v>
      </c>
      <c r="S50" s="271">
        <f>'10'!X51*1000</f>
        <v>3613404392.7065563</v>
      </c>
    </row>
    <row r="51" spans="1:19" ht="13.7" customHeight="1">
      <c r="A51" s="661"/>
      <c r="B51" s="62" t="s">
        <v>636</v>
      </c>
      <c r="C51" s="661"/>
      <c r="D51" s="122"/>
      <c r="E51" s="624">
        <f t="shared" si="16"/>
        <v>125.6450828239031</v>
      </c>
      <c r="F51" s="533">
        <f t="shared" si="17"/>
        <v>73.117084725897413</v>
      </c>
      <c r="G51" s="533">
        <f t="shared" si="2"/>
        <v>48.135572056227424</v>
      </c>
      <c r="H51" s="533">
        <f t="shared" si="18"/>
        <v>26.882915274102604</v>
      </c>
      <c r="I51" s="625">
        <f t="shared" si="19"/>
        <v>157.90798749264181</v>
      </c>
      <c r="J51" s="533">
        <f t="shared" si="20"/>
        <v>24.640487951377196</v>
      </c>
      <c r="K51" s="99">
        <f>'10'!L52*1000</f>
        <v>11147766904.255592</v>
      </c>
      <c r="L51" s="99">
        <f>'10'!G52*1000</f>
        <v>135104805828.17644</v>
      </c>
      <c r="M51" s="99">
        <f>'10'!F52*1000</f>
        <v>168291511899.12125</v>
      </c>
      <c r="N51" s="99">
        <f>'14'!G52*1000</f>
        <v>107528924166.12239</v>
      </c>
      <c r="O51" s="99">
        <f>'14'!H52*1000</f>
        <v>8078248602.2496986</v>
      </c>
      <c r="P51" s="99">
        <f>'14'!F52*1000</f>
        <v>123049847341.7742</v>
      </c>
      <c r="Q51" s="99">
        <f>'2'!K53*1000</f>
        <v>28650649834.578659</v>
      </c>
      <c r="R51" s="99">
        <f>'14'!J52*1000</f>
        <v>45241664557.347069</v>
      </c>
      <c r="S51" s="271">
        <f>'10'!X52*1000</f>
        <v>14518078315</v>
      </c>
    </row>
    <row r="52" spans="1:19" ht="13.7" customHeight="1">
      <c r="A52" s="661"/>
      <c r="B52" s="62" t="s">
        <v>637</v>
      </c>
      <c r="C52" s="661"/>
      <c r="D52" s="122"/>
      <c r="E52" s="624">
        <f t="shared" si="16"/>
        <v>115.3256227092742</v>
      </c>
      <c r="F52" s="533">
        <f t="shared" si="17"/>
        <v>80.029535062264216</v>
      </c>
      <c r="G52" s="533">
        <f t="shared" si="2"/>
        <v>43.883843009914088</v>
      </c>
      <c r="H52" s="533">
        <f t="shared" si="18"/>
        <v>19.970464937735844</v>
      </c>
      <c r="I52" s="625">
        <f t="shared" si="19"/>
        <v>181.29384004087044</v>
      </c>
      <c r="J52" s="533">
        <f t="shared" si="20"/>
        <v>20.005254194139908</v>
      </c>
      <c r="K52" s="99">
        <f>'10'!L53*1000</f>
        <v>15906090949.000002</v>
      </c>
      <c r="L52" s="99">
        <f>'10'!G53*1000</f>
        <v>349227002677</v>
      </c>
      <c r="M52" s="99">
        <f>'10'!F53*1000</f>
        <v>398135782305.99988</v>
      </c>
      <c r="N52" s="99">
        <f>'14'!G53*1000</f>
        <v>302818224149</v>
      </c>
      <c r="O52" s="99">
        <f>'14'!H53*1000</f>
        <v>10678781288.999998</v>
      </c>
      <c r="P52" s="99">
        <f>'14'!F53*1000</f>
        <v>318626215496.00012</v>
      </c>
      <c r="Q52" s="99">
        <f>'2'!K54*1000</f>
        <v>43856739309.000008</v>
      </c>
      <c r="R52" s="99">
        <f>'14'!J53*1000</f>
        <v>79509566810.000015</v>
      </c>
      <c r="S52" s="271">
        <f>'10'!X53*1000</f>
        <v>23672022143.999996</v>
      </c>
    </row>
    <row r="53" spans="1:19" ht="13.7" customHeight="1">
      <c r="A53" s="661"/>
      <c r="B53" s="62" t="s">
        <v>638</v>
      </c>
      <c r="C53" s="661"/>
      <c r="D53" s="122"/>
      <c r="E53" s="624">
        <f t="shared" si="16"/>
        <v>137.14294721247876</v>
      </c>
      <c r="F53" s="533">
        <f t="shared" si="17"/>
        <v>67.53282808764564</v>
      </c>
      <c r="G53" s="533">
        <f t="shared" si="2"/>
        <v>41.470001433066514</v>
      </c>
      <c r="H53" s="533">
        <f t="shared" si="18"/>
        <v>32.467171912354345</v>
      </c>
      <c r="I53" s="625">
        <f t="shared" si="19"/>
        <v>158.36050313759696</v>
      </c>
      <c r="J53" s="533">
        <f t="shared" si="20"/>
        <v>22.152215217366024</v>
      </c>
      <c r="K53" s="99">
        <f>'10'!L54*1000</f>
        <v>11687235499.999996</v>
      </c>
      <c r="L53" s="99">
        <f>'10'!G54*1000</f>
        <v>131159315962</v>
      </c>
      <c r="M53" s="99">
        <f>'10'!F54*1000</f>
        <v>162498805370</v>
      </c>
      <c r="N53" s="99">
        <f>'14'!G54*1000</f>
        <v>95636938412.000015</v>
      </c>
      <c r="O53" s="99">
        <f>'14'!H54*1000</f>
        <v>8477930147</v>
      </c>
      <c r="P53" s="99">
        <f>'14'!F54*1000</f>
        <v>109740038875</v>
      </c>
      <c r="Q53" s="99">
        <f>'2'!K55*1000</f>
        <v>33315609290</v>
      </c>
      <c r="R53" s="99">
        <f>'14'!J54*1000</f>
        <v>52758766495</v>
      </c>
      <c r="S53" s="271">
        <f>'10'!X54*1000</f>
        <v>13707623475</v>
      </c>
    </row>
    <row r="54" spans="1:19" ht="13.7" customHeight="1">
      <c r="A54" s="1045" t="s">
        <v>640</v>
      </c>
      <c r="B54" s="1045"/>
      <c r="C54" s="1045"/>
      <c r="D54" s="2"/>
      <c r="E54" s="604"/>
      <c r="F54" s="298"/>
      <c r="G54" s="298"/>
      <c r="H54" s="298"/>
      <c r="I54" s="298"/>
      <c r="J54" s="298"/>
      <c r="K54" s="99"/>
      <c r="L54" s="99"/>
      <c r="M54" s="99"/>
      <c r="N54" s="99"/>
      <c r="O54" s="99"/>
      <c r="P54" s="99"/>
      <c r="Q54" s="99"/>
      <c r="R54" s="99"/>
    </row>
    <row r="55" spans="1:19" ht="13.7" customHeight="1">
      <c r="A55" s="108"/>
      <c r="B55" s="62" t="s">
        <v>629</v>
      </c>
      <c r="C55" s="108"/>
      <c r="D55" s="123"/>
      <c r="E55" s="624">
        <f t="shared" ref="E55:E64" si="21">L55/N55*100</f>
        <v>387.18220500929436</v>
      </c>
      <c r="F55" s="534">
        <f t="shared" ref="F55:F64" si="22">P55/M55*100</f>
        <v>25.187935573559916</v>
      </c>
      <c r="G55" s="534">
        <f t="shared" si="2"/>
        <v>22.403285228990654</v>
      </c>
      <c r="H55" s="534">
        <f t="shared" ref="H55:H64" si="23">R55/M55*100</f>
        <v>74.812064426440003</v>
      </c>
      <c r="I55" s="298">
        <f t="shared" ref="I55:I64" si="24">R55/Q55*100</f>
        <v>91.18888371925263</v>
      </c>
      <c r="J55" s="534">
        <f t="shared" ref="J55:J64" si="25">K55/R55*100</f>
        <v>22.493823742135692</v>
      </c>
      <c r="K55" s="99">
        <f>'10'!L56*1000</f>
        <v>1501981387.3989201</v>
      </c>
      <c r="L55" s="99">
        <f>'10'!G56*1000</f>
        <v>7119656380.1033907</v>
      </c>
      <c r="M55" s="99">
        <f>'10'!F56*1000</f>
        <v>8925439776.1118488</v>
      </c>
      <c r="N55" s="99">
        <f>'14'!G56*1000</f>
        <v>1838838740.0016181</v>
      </c>
      <c r="O55" s="99">
        <f>'14'!H56*1000</f>
        <v>26985030.487799075</v>
      </c>
      <c r="P55" s="99">
        <f>'14'!F56*1000</f>
        <v>2248134020.463943</v>
      </c>
      <c r="Q55" s="99">
        <f>'2'!K57*1000</f>
        <v>7322499720.6958075</v>
      </c>
      <c r="R55" s="99">
        <f>'14'!J56*1000</f>
        <v>6677305755.6478987</v>
      </c>
      <c r="S55" s="271">
        <f>'10'!X56*1000</f>
        <v>0</v>
      </c>
    </row>
    <row r="56" spans="1:19" ht="13.7" customHeight="1">
      <c r="A56" s="6"/>
      <c r="B56" s="62" t="s">
        <v>630</v>
      </c>
      <c r="C56" s="6"/>
      <c r="D56" s="2"/>
      <c r="E56" s="624">
        <f t="shared" si="21"/>
        <v>242.76015993058058</v>
      </c>
      <c r="F56" s="534">
        <f t="shared" si="22"/>
        <v>35.794399746088459</v>
      </c>
      <c r="G56" s="534">
        <f t="shared" si="2"/>
        <v>24.417564237885848</v>
      </c>
      <c r="H56" s="534">
        <f t="shared" si="23"/>
        <v>64.205600253911527</v>
      </c>
      <c r="I56" s="298">
        <f t="shared" si="24"/>
        <v>106.76247156432611</v>
      </c>
      <c r="J56" s="534">
        <f t="shared" si="25"/>
        <v>24.770950391656278</v>
      </c>
      <c r="K56" s="99">
        <f>'10'!L57*1000</f>
        <v>1784943420.1247215</v>
      </c>
      <c r="L56" s="99">
        <f>'10'!G57*1000</f>
        <v>9060701885.8854313</v>
      </c>
      <c r="M56" s="99">
        <f>'10'!F57*1000</f>
        <v>11222997705.774824</v>
      </c>
      <c r="N56" s="99">
        <f>'14'!G57*1000</f>
        <v>3732367736.3190145</v>
      </c>
      <c r="O56" s="99">
        <f>'14'!H57*1000</f>
        <v>104286711.96238747</v>
      </c>
      <c r="P56" s="99">
        <f>'14'!F57*1000</f>
        <v>4017204662.299377</v>
      </c>
      <c r="Q56" s="99">
        <f>'2'!K58*1000</f>
        <v>6749368891.4215879</v>
      </c>
      <c r="R56" s="99">
        <f>'14'!J57*1000</f>
        <v>7205793043.4754448</v>
      </c>
      <c r="S56" s="271">
        <f>'10'!X57*1000</f>
        <v>0</v>
      </c>
    </row>
    <row r="57" spans="1:19" ht="13.7" customHeight="1">
      <c r="A57" s="661"/>
      <c r="B57" s="62" t="s">
        <v>631</v>
      </c>
      <c r="C57" s="661"/>
      <c r="D57" s="122"/>
      <c r="E57" s="624">
        <f t="shared" si="21"/>
        <v>192.0890557451755</v>
      </c>
      <c r="F57" s="534">
        <f t="shared" si="22"/>
        <v>50.75540535887054</v>
      </c>
      <c r="G57" s="534">
        <f t="shared" si="2"/>
        <v>23.185177773836038</v>
      </c>
      <c r="H57" s="534">
        <f t="shared" si="23"/>
        <v>49.24459464112941</v>
      </c>
      <c r="I57" s="298">
        <f t="shared" si="24"/>
        <v>92.816010122603373</v>
      </c>
      <c r="J57" s="534">
        <f t="shared" si="25"/>
        <v>24.150423608030202</v>
      </c>
      <c r="K57" s="99">
        <f>'10'!L58*1000</f>
        <v>3224219723.6525517</v>
      </c>
      <c r="L57" s="99">
        <f>'10'!G58*1000</f>
        <v>22602237868.847424</v>
      </c>
      <c r="M57" s="99">
        <f>'10'!F58*1000</f>
        <v>27110736169.041431</v>
      </c>
      <c r="N57" s="99">
        <f>'14'!G58*1000</f>
        <v>11766541191.61867</v>
      </c>
      <c r="O57" s="99">
        <f>'14'!H58*1000</f>
        <v>579391935.51543331</v>
      </c>
      <c r="P57" s="99">
        <f>'14'!F58*1000</f>
        <v>13760164038.370909</v>
      </c>
      <c r="Q57" s="99">
        <f>'2'!K59*1000</f>
        <v>14383910828.568638</v>
      </c>
      <c r="R57" s="99">
        <f>'14'!J58*1000</f>
        <v>13350572130.670509</v>
      </c>
      <c r="S57" s="271">
        <f>'10'!X58*1000</f>
        <v>5467208.9241386009</v>
      </c>
    </row>
    <row r="58" spans="1:19" ht="13.7" customHeight="1">
      <c r="A58" s="661"/>
      <c r="B58" s="62" t="s">
        <v>632</v>
      </c>
      <c r="C58" s="661"/>
      <c r="D58" s="122"/>
      <c r="E58" s="624">
        <f t="shared" si="21"/>
        <v>157.18161257007623</v>
      </c>
      <c r="F58" s="534">
        <f t="shared" si="22"/>
        <v>57.942525913249355</v>
      </c>
      <c r="G58" s="534">
        <f t="shared" si="2"/>
        <v>23.958954604604095</v>
      </c>
      <c r="H58" s="534">
        <f t="shared" si="23"/>
        <v>42.057474086750638</v>
      </c>
      <c r="I58" s="298">
        <f t="shared" si="24"/>
        <v>91.645384637721421</v>
      </c>
      <c r="J58" s="534">
        <f t="shared" si="25"/>
        <v>24.530672273065651</v>
      </c>
      <c r="K58" s="99">
        <f>'10'!L59*1000</f>
        <v>5969505706.8906889</v>
      </c>
      <c r="L58" s="99">
        <f>'10'!G59*1000</f>
        <v>48504199953.892303</v>
      </c>
      <c r="M58" s="99">
        <f>'10'!F59*1000</f>
        <v>57860973370.393623</v>
      </c>
      <c r="N58" s="99">
        <f>'14'!G59*1000</f>
        <v>30858698521.283905</v>
      </c>
      <c r="O58" s="99">
        <f>'14'!H59*1000</f>
        <v>1371890491.3054156</v>
      </c>
      <c r="P58" s="99">
        <f>'14'!F59*1000</f>
        <v>33526109488.798634</v>
      </c>
      <c r="Q58" s="99">
        <f>'2'!K60*1000</f>
        <v>26553289047.552002</v>
      </c>
      <c r="R58" s="99">
        <f>'14'!J59*1000</f>
        <v>24334863881.594986</v>
      </c>
      <c r="S58" s="271">
        <f>'10'!X59*1000</f>
        <v>189563903.62959713</v>
      </c>
    </row>
    <row r="59" spans="1:19" ht="13.7" customHeight="1">
      <c r="A59" s="661"/>
      <c r="B59" s="62" t="s">
        <v>633</v>
      </c>
      <c r="C59" s="661"/>
      <c r="D59" s="122"/>
      <c r="E59" s="624">
        <f t="shared" si="21"/>
        <v>144.58747678600017</v>
      </c>
      <c r="F59" s="534">
        <f t="shared" si="22"/>
        <v>64.115707161319207</v>
      </c>
      <c r="G59" s="534">
        <f t="shared" si="2"/>
        <v>28.748330663823296</v>
      </c>
      <c r="H59" s="534">
        <f t="shared" si="23"/>
        <v>35.88429283868085</v>
      </c>
      <c r="I59" s="298">
        <f t="shared" si="24"/>
        <v>91.674707453030351</v>
      </c>
      <c r="J59" s="534">
        <f t="shared" si="25"/>
        <v>27.22369029941293</v>
      </c>
      <c r="K59" s="99">
        <f>'10'!L60*1000</f>
        <v>6998161307.9534941</v>
      </c>
      <c r="L59" s="99">
        <f>'10'!G60*1000</f>
        <v>60409377101.634613</v>
      </c>
      <c r="M59" s="99">
        <f>'10'!F60*1000</f>
        <v>71636203435.286377</v>
      </c>
      <c r="N59" s="99">
        <f>'14'!G60*1000</f>
        <v>41780504400.83744</v>
      </c>
      <c r="O59" s="99">
        <f>'14'!H60*1000</f>
        <v>1588804709.9015422</v>
      </c>
      <c r="P59" s="99">
        <f>'14'!F60*1000</f>
        <v>45930058416.055099</v>
      </c>
      <c r="Q59" s="99">
        <f>'2'!K61*1000</f>
        <v>28040607636.955795</v>
      </c>
      <c r="R59" s="99">
        <f>'14'!J60*1000</f>
        <v>25706145019.231312</v>
      </c>
      <c r="S59" s="271">
        <f>'10'!X60*1000</f>
        <v>848681094.70196033</v>
      </c>
    </row>
    <row r="60" spans="1:19" ht="13.7" customHeight="1">
      <c r="A60" s="661"/>
      <c r="B60" s="62" t="s">
        <v>634</v>
      </c>
      <c r="C60" s="661"/>
      <c r="D60" s="122"/>
      <c r="E60" s="624">
        <f t="shared" si="21"/>
        <v>123.91653045454325</v>
      </c>
      <c r="F60" s="534">
        <f t="shared" si="22"/>
        <v>72.223318516614484</v>
      </c>
      <c r="G60" s="534">
        <f t="shared" si="2"/>
        <v>36.619700090908211</v>
      </c>
      <c r="H60" s="534">
        <f t="shared" si="23"/>
        <v>27.776681483385545</v>
      </c>
      <c r="I60" s="298">
        <f t="shared" si="24"/>
        <v>93.718028248329404</v>
      </c>
      <c r="J60" s="534">
        <f t="shared" si="25"/>
        <v>32.978088203402784</v>
      </c>
      <c r="K60" s="99">
        <f>'10'!L61*1000</f>
        <v>18524520967.080738</v>
      </c>
      <c r="L60" s="99">
        <f>'10'!G61*1000</f>
        <v>166988084832.76956</v>
      </c>
      <c r="M60" s="99">
        <f>'10'!F61*1000</f>
        <v>202227937330.38663</v>
      </c>
      <c r="N60" s="99">
        <f>'14'!G61*1000</f>
        <v>134758521901.9882</v>
      </c>
      <c r="O60" s="99">
        <f>'14'!H61*1000</f>
        <v>5685233957.1062613</v>
      </c>
      <c r="P60" s="99">
        <f>'14'!F61*1000</f>
        <v>146055727307.70465</v>
      </c>
      <c r="Q60" s="99">
        <f>'2'!K62*1000</f>
        <v>59937464618.696068</v>
      </c>
      <c r="R60" s="99">
        <f>'14'!J61*1000</f>
        <v>56172210022.68203</v>
      </c>
      <c r="S60" s="271">
        <f>'10'!X61*1000</f>
        <v>4127489502.2192926</v>
      </c>
    </row>
    <row r="61" spans="1:19" ht="13.7" customHeight="1">
      <c r="A61" s="661"/>
      <c r="B61" s="62" t="s">
        <v>635</v>
      </c>
      <c r="C61" s="661"/>
      <c r="D61" s="122"/>
      <c r="E61" s="624">
        <f t="shared" si="21"/>
        <v>123.47955177111072</v>
      </c>
      <c r="F61" s="534">
        <f t="shared" si="22"/>
        <v>75.891054358357479</v>
      </c>
      <c r="G61" s="534">
        <f t="shared" si="2"/>
        <v>34.218191020801719</v>
      </c>
      <c r="H61" s="534">
        <f t="shared" si="23"/>
        <v>24.108945641642528</v>
      </c>
      <c r="I61" s="298">
        <f t="shared" si="24"/>
        <v>100.15247130809475</v>
      </c>
      <c r="J61" s="534">
        <f t="shared" si="25"/>
        <v>31.382538292869572</v>
      </c>
      <c r="K61" s="99">
        <f>'10'!L62*1000</f>
        <v>9095920030.4939384</v>
      </c>
      <c r="L61" s="99">
        <f>'10'!G62*1000</f>
        <v>104171096100.89246</v>
      </c>
      <c r="M61" s="99">
        <f>'10'!F62*1000</f>
        <v>120221003368.92291</v>
      </c>
      <c r="N61" s="99">
        <f>'14'!G62*1000</f>
        <v>84363033884.339325</v>
      </c>
      <c r="O61" s="99">
        <f>'14'!H62*1000</f>
        <v>2908591986.5482345</v>
      </c>
      <c r="P61" s="99">
        <f>'14'!F62*1000</f>
        <v>91236987016.87207</v>
      </c>
      <c r="Q61" s="99">
        <f>'2'!K63*1000</f>
        <v>28939891321.192234</v>
      </c>
      <c r="R61" s="99">
        <f>'14'!J62*1000</f>
        <v>28984016352.050858</v>
      </c>
      <c r="S61" s="271">
        <f>'10'!X62*1000</f>
        <v>1817153612.3240354</v>
      </c>
    </row>
    <row r="62" spans="1:19" ht="13.7" customHeight="1">
      <c r="A62" s="661"/>
      <c r="B62" s="62" t="s">
        <v>636</v>
      </c>
      <c r="C62" s="661"/>
      <c r="D62" s="122"/>
      <c r="E62" s="624">
        <f t="shared" si="21"/>
        <v>113.68409147521203</v>
      </c>
      <c r="F62" s="534">
        <f t="shared" si="22"/>
        <v>82.325480335828928</v>
      </c>
      <c r="G62" s="534">
        <f t="shared" si="2"/>
        <v>40.833788280206093</v>
      </c>
      <c r="H62" s="534">
        <f t="shared" si="23"/>
        <v>17.674519664171143</v>
      </c>
      <c r="I62" s="298">
        <f t="shared" si="24"/>
        <v>109.72069358582617</v>
      </c>
      <c r="J62" s="534">
        <f t="shared" si="25"/>
        <v>32.685759140079533</v>
      </c>
      <c r="K62" s="99">
        <f>'10'!L63*1000</f>
        <v>11688457184.424618</v>
      </c>
      <c r="L62" s="99">
        <f>'10'!G63*1000</f>
        <v>179988885618.89355</v>
      </c>
      <c r="M62" s="99">
        <f>'10'!F63*1000</f>
        <v>202325673305.25186</v>
      </c>
      <c r="N62" s="99">
        <f>'14'!G63*1000</f>
        <v>158323722592.38995</v>
      </c>
      <c r="O62" s="99">
        <f>'14'!H63*1000</f>
        <v>4492532665.1606827</v>
      </c>
      <c r="P62" s="99">
        <f>'14'!F63*1000</f>
        <v>166565582391.2486</v>
      </c>
      <c r="Q62" s="99">
        <f>'2'!K64*1000</f>
        <v>32591929330.11401</v>
      </c>
      <c r="R62" s="99">
        <f>'14'!J63*1000</f>
        <v>35760090914.003403</v>
      </c>
      <c r="S62" s="271">
        <f>'10'!X63*1000</f>
        <v>4748213905.1195593</v>
      </c>
    </row>
    <row r="63" spans="1:19" ht="13.7" customHeight="1">
      <c r="A63" s="661"/>
      <c r="B63" s="62" t="s">
        <v>637</v>
      </c>
      <c r="C63" s="661"/>
      <c r="D63" s="122"/>
      <c r="E63" s="624">
        <f t="shared" si="21"/>
        <v>112.69667563845083</v>
      </c>
      <c r="F63" s="534">
        <f t="shared" si="22"/>
        <v>81.37028671156709</v>
      </c>
      <c r="G63" s="534">
        <f t="shared" si="2"/>
        <v>49.544437380054667</v>
      </c>
      <c r="H63" s="534">
        <f t="shared" si="23"/>
        <v>18.629713288432921</v>
      </c>
      <c r="I63" s="298">
        <f t="shared" si="24"/>
        <v>129.32990589093134</v>
      </c>
      <c r="J63" s="534">
        <f t="shared" si="25"/>
        <v>35.842863387297506</v>
      </c>
      <c r="K63" s="99">
        <f>'10'!L64*1000</f>
        <v>20932721554.692108</v>
      </c>
      <c r="L63" s="99">
        <f>'10'!G64*1000</f>
        <v>269749661881.84143</v>
      </c>
      <c r="M63" s="99">
        <f>'10'!F64*1000</f>
        <v>313485045759.84839</v>
      </c>
      <c r="N63" s="99">
        <f>'14'!G64*1000</f>
        <v>239359023106.62827</v>
      </c>
      <c r="O63" s="99">
        <f>'14'!H64*1000</f>
        <v>7825255480.4102564</v>
      </c>
      <c r="P63" s="99">
        <f>'14'!F64*1000</f>
        <v>255083680532.6759</v>
      </c>
      <c r="Q63" s="99">
        <f>'2'!K65*1000</f>
        <v>45156891458.982826</v>
      </c>
      <c r="R63" s="99">
        <f>'14'!J64*1000</f>
        <v>58401365227.172501</v>
      </c>
      <c r="S63" s="271">
        <f>'10'!X64*1000</f>
        <v>11878885070.702549</v>
      </c>
    </row>
    <row r="64" spans="1:19" ht="13.7" customHeight="1" thickBot="1">
      <c r="A64" s="662"/>
      <c r="B64" s="63" t="s">
        <v>638</v>
      </c>
      <c r="C64" s="662"/>
      <c r="D64" s="124"/>
      <c r="E64" s="626">
        <f t="shared" si="21"/>
        <v>118.5776701399232</v>
      </c>
      <c r="F64" s="535">
        <f t="shared" si="22"/>
        <v>78.749264330980878</v>
      </c>
      <c r="G64" s="535">
        <f t="shared" si="2"/>
        <v>45.026978064924336</v>
      </c>
      <c r="H64" s="535">
        <f t="shared" si="23"/>
        <v>21.250735669019118</v>
      </c>
      <c r="I64" s="299">
        <f t="shared" si="24"/>
        <v>166.86644692118625</v>
      </c>
      <c r="J64" s="535">
        <f t="shared" si="25"/>
        <v>19.798752998874111</v>
      </c>
      <c r="K64" s="100">
        <f>'10'!L65*1000</f>
        <v>33139789488.999992</v>
      </c>
      <c r="L64" s="100">
        <f>'10'!G65*1000</f>
        <v>676530996657.02563</v>
      </c>
      <c r="M64" s="100">
        <f>'10'!F65*1000</f>
        <v>787658453639.02539</v>
      </c>
      <c r="N64" s="100">
        <f>'14'!G65*1000</f>
        <v>570538277450.30762</v>
      </c>
      <c r="O64" s="100">
        <f>'14'!H65*1000</f>
        <v>32493768068</v>
      </c>
      <c r="P64" s="100">
        <f>'14'!F65*1000</f>
        <v>620275237681.51257</v>
      </c>
      <c r="Q64" s="100">
        <f>'2'!K66*1000</f>
        <v>100309690201.8718</v>
      </c>
      <c r="R64" s="100">
        <f>'14'!J65*1000</f>
        <v>167383215957.51279</v>
      </c>
      <c r="S64" s="271">
        <f>'10'!X65*1000</f>
        <v>56858776264.999977</v>
      </c>
    </row>
    <row r="65" spans="1:10" ht="15" customHeight="1">
      <c r="A65" s="1337"/>
      <c r="B65" s="1337"/>
      <c r="C65" s="1337"/>
      <c r="D65" s="1337"/>
      <c r="E65" s="1337"/>
      <c r="F65" s="1337"/>
      <c r="G65" s="1337"/>
      <c r="H65" s="1337"/>
      <c r="I65" s="1337"/>
      <c r="J65" s="1337"/>
    </row>
  </sheetData>
  <mergeCells count="31">
    <mergeCell ref="A24:C24"/>
    <mergeCell ref="A3:C5"/>
    <mergeCell ref="H3:H5"/>
    <mergeCell ref="J3:J4"/>
    <mergeCell ref="E3:E5"/>
    <mergeCell ref="F3:F5"/>
    <mergeCell ref="G3:G5"/>
    <mergeCell ref="I3:I4"/>
    <mergeCell ref="A6:C6"/>
    <mergeCell ref="A13:C13"/>
    <mergeCell ref="A7:C7"/>
    <mergeCell ref="A8:C8"/>
    <mergeCell ref="A9:C9"/>
    <mergeCell ref="A10:C10"/>
    <mergeCell ref="A11:C11"/>
    <mergeCell ref="A65:J65"/>
    <mergeCell ref="A43:C43"/>
    <mergeCell ref="A12:C12"/>
    <mergeCell ref="A54:C54"/>
    <mergeCell ref="A15:C15"/>
    <mergeCell ref="A25:C25"/>
    <mergeCell ref="A32:C32"/>
    <mergeCell ref="A20:C20"/>
    <mergeCell ref="A14:C14"/>
    <mergeCell ref="A16:C16"/>
    <mergeCell ref="A18:C18"/>
    <mergeCell ref="A17:C17"/>
    <mergeCell ref="A19:C19"/>
    <mergeCell ref="A21:C21"/>
    <mergeCell ref="A23:C23"/>
    <mergeCell ref="A22:C22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0000"/>
  </sheetPr>
  <dimension ref="A1:AE78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9" style="531" customWidth="1"/>
    <col min="6" max="6" width="10.140625" style="531" customWidth="1"/>
    <col min="7" max="7" width="11.140625" style="531" customWidth="1"/>
    <col min="8" max="8" width="14.7109375" style="531" customWidth="1"/>
    <col min="9" max="11" width="13.5703125" style="531" customWidth="1"/>
    <col min="12" max="19" width="11.42578125" style="531" customWidth="1"/>
    <col min="20" max="20" width="19.42578125" style="552" customWidth="1"/>
    <col min="21" max="21" width="19.42578125" style="531" customWidth="1"/>
    <col min="22" max="22" width="20.42578125" style="531" customWidth="1"/>
    <col min="23" max="23" width="22.5703125" style="531" customWidth="1"/>
    <col min="24" max="24" width="21.28515625" style="531" customWidth="1"/>
    <col min="25" max="25" width="21" style="531" customWidth="1"/>
    <col min="26" max="26" width="18" style="531" customWidth="1"/>
    <col min="27" max="28" width="16.5703125" style="531" customWidth="1"/>
    <col min="29" max="29" width="23.28515625" style="531" customWidth="1"/>
    <col min="30" max="30" width="16.5703125" style="531" customWidth="1"/>
    <col min="31" max="16384" width="9.140625" style="531"/>
  </cols>
  <sheetData>
    <row r="1" spans="1:31" s="24" customFormat="1" ht="35.1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679" t="s">
        <v>572</v>
      </c>
      <c r="L1" s="669" t="s">
        <v>368</v>
      </c>
      <c r="M1" s="669"/>
      <c r="N1" s="263"/>
      <c r="O1" s="263"/>
      <c r="P1" s="263"/>
      <c r="Q1" s="263"/>
      <c r="R1" s="263"/>
      <c r="S1" s="289"/>
      <c r="T1" s="349"/>
    </row>
    <row r="2" spans="1:31" ht="12.95" customHeight="1" thickBot="1">
      <c r="A2" s="608"/>
      <c r="B2" s="266"/>
      <c r="C2" s="266"/>
      <c r="D2" s="281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28" t="s">
        <v>372</v>
      </c>
    </row>
    <row r="3" spans="1:31" s="26" customFormat="1" ht="15" customHeight="1">
      <c r="A3" s="1127" t="s">
        <v>18</v>
      </c>
      <c r="B3" s="1127"/>
      <c r="C3" s="1127"/>
      <c r="D3" s="688"/>
      <c r="E3" s="1338" t="s">
        <v>496</v>
      </c>
      <c r="F3" s="1347"/>
      <c r="G3" s="1344"/>
      <c r="H3" s="1341" t="s">
        <v>763</v>
      </c>
      <c r="I3" s="1341" t="s">
        <v>764</v>
      </c>
      <c r="J3" s="1341" t="s">
        <v>765</v>
      </c>
      <c r="K3" s="1341" t="s">
        <v>766</v>
      </c>
      <c r="L3" s="1344" t="s">
        <v>767</v>
      </c>
      <c r="M3" s="1341" t="s">
        <v>768</v>
      </c>
      <c r="N3" s="1341" t="s">
        <v>769</v>
      </c>
      <c r="O3" s="1341" t="s">
        <v>770</v>
      </c>
      <c r="P3" s="1341" t="s">
        <v>771</v>
      </c>
      <c r="Q3" s="1341" t="s">
        <v>772</v>
      </c>
      <c r="R3" s="1341" t="s">
        <v>773</v>
      </c>
      <c r="S3" s="1338" t="s">
        <v>774</v>
      </c>
      <c r="T3" s="347"/>
      <c r="U3" s="282"/>
    </row>
    <row r="4" spans="1:31" s="26" customFormat="1" ht="15" customHeight="1">
      <c r="A4" s="1128"/>
      <c r="B4" s="1128"/>
      <c r="C4" s="1128"/>
      <c r="D4" s="688"/>
      <c r="E4" s="1340"/>
      <c r="F4" s="1348"/>
      <c r="G4" s="1346"/>
      <c r="H4" s="1342"/>
      <c r="I4" s="1342"/>
      <c r="J4" s="1342"/>
      <c r="K4" s="1342"/>
      <c r="L4" s="1345"/>
      <c r="M4" s="1342"/>
      <c r="N4" s="1342"/>
      <c r="O4" s="1342"/>
      <c r="P4" s="1342"/>
      <c r="Q4" s="1342"/>
      <c r="R4" s="1342"/>
      <c r="S4" s="1339"/>
      <c r="T4" s="181" t="s">
        <v>129</v>
      </c>
      <c r="U4" s="181" t="s">
        <v>130</v>
      </c>
      <c r="V4" s="181" t="s">
        <v>131</v>
      </c>
      <c r="W4" s="181" t="s">
        <v>126</v>
      </c>
      <c r="X4" s="181" t="s">
        <v>127</v>
      </c>
      <c r="Y4" s="181" t="s">
        <v>123</v>
      </c>
      <c r="Z4" s="181" t="s">
        <v>122</v>
      </c>
      <c r="AA4" s="181" t="s">
        <v>119</v>
      </c>
      <c r="AB4" s="181" t="s">
        <v>120</v>
      </c>
      <c r="AC4" s="181" t="s">
        <v>121</v>
      </c>
      <c r="AD4" s="181" t="s">
        <v>132</v>
      </c>
      <c r="AE4" s="181"/>
    </row>
    <row r="5" spans="1:31" s="26" customFormat="1" ht="48" customHeight="1">
      <c r="A5" s="1129"/>
      <c r="B5" s="1129"/>
      <c r="C5" s="1129"/>
      <c r="D5" s="689"/>
      <c r="E5" s="651" t="s">
        <v>447</v>
      </c>
      <c r="F5" s="651" t="s">
        <v>448</v>
      </c>
      <c r="G5" s="651" t="s">
        <v>449</v>
      </c>
      <c r="H5" s="1343"/>
      <c r="I5" s="1328"/>
      <c r="J5" s="1343"/>
      <c r="K5" s="1343"/>
      <c r="L5" s="1346"/>
      <c r="M5" s="1343"/>
      <c r="N5" s="1343"/>
      <c r="O5" s="1343"/>
      <c r="P5" s="1343"/>
      <c r="Q5" s="1343"/>
      <c r="R5" s="1343"/>
      <c r="S5" s="1340"/>
      <c r="T5" s="355" t="s">
        <v>101</v>
      </c>
      <c r="U5" s="355" t="s">
        <v>102</v>
      </c>
      <c r="V5" s="355" t="s">
        <v>103</v>
      </c>
      <c r="W5" s="355" t="s">
        <v>89</v>
      </c>
      <c r="X5" s="355" t="s">
        <v>104</v>
      </c>
      <c r="Y5" s="355" t="s">
        <v>105</v>
      </c>
      <c r="Z5" s="355" t="s">
        <v>110</v>
      </c>
      <c r="AA5" s="355" t="s">
        <v>106</v>
      </c>
      <c r="AB5" s="355" t="s">
        <v>107</v>
      </c>
      <c r="AC5" s="355" t="s">
        <v>108</v>
      </c>
      <c r="AD5" s="355" t="s">
        <v>109</v>
      </c>
    </row>
    <row r="6" spans="1:31" s="33" customFormat="1" ht="24.6" hidden="1" customHeight="1">
      <c r="A6" s="1250" t="s">
        <v>192</v>
      </c>
      <c r="B6" s="1250"/>
      <c r="C6" s="1250"/>
      <c r="D6" s="32"/>
      <c r="E6" s="358">
        <v>19</v>
      </c>
      <c r="F6" s="359"/>
      <c r="G6" s="359"/>
      <c r="H6" s="290">
        <v>2.2200000000000002</v>
      </c>
      <c r="I6" s="290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290">
        <v>4.49</v>
      </c>
      <c r="R6" s="290">
        <v>0.54</v>
      </c>
      <c r="S6" s="290">
        <v>1.68</v>
      </c>
      <c r="T6" s="355" t="s">
        <v>101</v>
      </c>
      <c r="U6" s="355" t="s">
        <v>102</v>
      </c>
      <c r="V6" s="355" t="s">
        <v>103</v>
      </c>
      <c r="W6" s="355" t="s">
        <v>89</v>
      </c>
      <c r="X6" s="355" t="s">
        <v>104</v>
      </c>
      <c r="Y6" s="355" t="s">
        <v>105</v>
      </c>
      <c r="Z6" s="355" t="s">
        <v>110</v>
      </c>
      <c r="AA6" s="355" t="s">
        <v>106</v>
      </c>
      <c r="AB6" s="355" t="s">
        <v>107</v>
      </c>
      <c r="AC6" s="355" t="s">
        <v>108</v>
      </c>
      <c r="AD6" s="355" t="s">
        <v>109</v>
      </c>
    </row>
    <row r="7" spans="1:31" s="33" customFormat="1" ht="24.6" hidden="1" customHeight="1">
      <c r="A7" s="1247" t="s">
        <v>193</v>
      </c>
      <c r="B7" s="1247"/>
      <c r="C7" s="1247"/>
      <c r="D7" s="32"/>
      <c r="E7" s="360">
        <v>16</v>
      </c>
      <c r="F7" s="361"/>
      <c r="G7" s="361"/>
      <c r="H7" s="362">
        <v>3.75</v>
      </c>
      <c r="I7" s="362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292">
        <v>4.0199999999999996</v>
      </c>
      <c r="R7" s="292">
        <v>-0.04</v>
      </c>
      <c r="S7" s="292">
        <v>1.18</v>
      </c>
      <c r="T7" s="33" t="s">
        <v>90</v>
      </c>
      <c r="U7" s="33" t="s">
        <v>90</v>
      </c>
      <c r="V7" s="33" t="s">
        <v>90</v>
      </c>
      <c r="W7" s="33" t="s">
        <v>90</v>
      </c>
      <c r="X7" s="33" t="s">
        <v>90</v>
      </c>
      <c r="Y7" s="33" t="s">
        <v>90</v>
      </c>
      <c r="Z7" s="33" t="s">
        <v>90</v>
      </c>
      <c r="AA7" s="33" t="s">
        <v>90</v>
      </c>
      <c r="AB7" s="33" t="s">
        <v>90</v>
      </c>
      <c r="AC7" s="33" t="s">
        <v>90</v>
      </c>
      <c r="AD7" s="33" t="s">
        <v>90</v>
      </c>
    </row>
    <row r="8" spans="1:31" s="33" customFormat="1" ht="24.6" hidden="1" customHeight="1">
      <c r="A8" s="1247" t="s">
        <v>1214</v>
      </c>
      <c r="B8" s="1247"/>
      <c r="C8" s="1247"/>
      <c r="D8" s="32"/>
      <c r="E8" s="360">
        <v>13.58</v>
      </c>
      <c r="F8" s="361"/>
      <c r="G8" s="361"/>
      <c r="H8" s="362">
        <f>U8/T8</f>
        <v>12.085384405694638</v>
      </c>
      <c r="I8" s="362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292">
        <f t="shared" ref="Q8:Q17" si="0">AA8/AD8</f>
        <v>5.1568714328560414</v>
      </c>
      <c r="R8" s="292">
        <f t="shared" ref="R8:R17" si="1">Z8/AD8</f>
        <v>0.10601526747885451</v>
      </c>
      <c r="S8" s="292">
        <f t="shared" ref="S8:S17" si="2">AC8/AD8</f>
        <v>1.2396897947296328</v>
      </c>
      <c r="T8" s="338">
        <v>227442</v>
      </c>
      <c r="U8" s="338">
        <v>2748724</v>
      </c>
      <c r="V8" s="338">
        <v>2277419</v>
      </c>
      <c r="W8" s="338">
        <v>948584982</v>
      </c>
      <c r="X8" s="338">
        <v>292594178</v>
      </c>
      <c r="Y8" s="338">
        <v>493350989</v>
      </c>
      <c r="Z8" s="338">
        <v>10011827</v>
      </c>
      <c r="AA8" s="338">
        <v>487002541</v>
      </c>
      <c r="AB8" s="338">
        <v>124334744</v>
      </c>
      <c r="AC8" s="338">
        <v>117073324</v>
      </c>
      <c r="AD8" s="338">
        <v>94437596</v>
      </c>
    </row>
    <row r="9" spans="1:31" s="33" customFormat="1" ht="19.5" hidden="1" customHeight="1">
      <c r="A9" s="1247" t="s">
        <v>1215</v>
      </c>
      <c r="B9" s="1247"/>
      <c r="C9" s="1247"/>
      <c r="D9" s="32"/>
      <c r="E9" s="363">
        <v>13.847147503094851</v>
      </c>
      <c r="F9" s="364"/>
      <c r="G9" s="364"/>
      <c r="H9" s="362">
        <f>U9/T9</f>
        <v>4.4656600232478425</v>
      </c>
      <c r="I9" s="362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292">
        <f t="shared" si="0"/>
        <v>4.5400782012066507</v>
      </c>
      <c r="R9" s="292">
        <f t="shared" si="1"/>
        <v>-7.0818582339728459E-2</v>
      </c>
      <c r="S9" s="292">
        <f t="shared" si="2"/>
        <v>1.1739274341225703</v>
      </c>
      <c r="T9" s="50">
        <v>228.81306455282203</v>
      </c>
      <c r="U9" s="50">
        <v>1021.8013551703652</v>
      </c>
      <c r="V9" s="50">
        <v>1309.2539037219578</v>
      </c>
      <c r="W9" s="50">
        <v>887937777.4215498</v>
      </c>
      <c r="X9" s="50">
        <v>141128054.14062306</v>
      </c>
      <c r="Y9" s="50">
        <v>388977009.02661073</v>
      </c>
      <c r="Z9" s="50">
        <v>-6469296.9469482331</v>
      </c>
      <c r="AA9" s="50">
        <v>414737390.60567915</v>
      </c>
      <c r="AB9" s="50">
        <v>116562601.85559051</v>
      </c>
      <c r="AC9" s="50">
        <v>107238593.52444977</v>
      </c>
      <c r="AD9" s="50">
        <v>91350274.648452371</v>
      </c>
    </row>
    <row r="10" spans="1:31" s="33" customFormat="1" ht="19.5" hidden="1" customHeight="1">
      <c r="A10" s="1247" t="s">
        <v>1216</v>
      </c>
      <c r="B10" s="1247"/>
      <c r="C10" s="1247"/>
      <c r="D10" s="32"/>
      <c r="E10" s="363">
        <v>13.847147503094851</v>
      </c>
      <c r="F10" s="364"/>
      <c r="G10" s="364"/>
      <c r="H10" s="362">
        <f>U10/T10</f>
        <v>4.9368039383557045</v>
      </c>
      <c r="I10" s="362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292">
        <f t="shared" si="0"/>
        <v>4.7748250776406271</v>
      </c>
      <c r="R10" s="292">
        <f t="shared" si="1"/>
        <v>7.8440489225031218E-2</v>
      </c>
      <c r="S10" s="292">
        <f t="shared" si="2"/>
        <v>1.2653972480624749</v>
      </c>
      <c r="T10" s="50">
        <v>228.94867022142722</v>
      </c>
      <c r="U10" s="50">
        <v>1130.2746968304434</v>
      </c>
      <c r="V10" s="50">
        <v>1398.3248235549179</v>
      </c>
      <c r="W10" s="50">
        <v>1094008385.2415516</v>
      </c>
      <c r="X10" s="50">
        <v>161385785.02982694</v>
      </c>
      <c r="Y10" s="50">
        <v>425442382.29058367</v>
      </c>
      <c r="Z10" s="50">
        <v>7904744.846528003</v>
      </c>
      <c r="AA10" s="50">
        <v>481177186.6602276</v>
      </c>
      <c r="AB10" s="50">
        <v>136657553.45562041</v>
      </c>
      <c r="AC10" s="50">
        <v>127518867.797176</v>
      </c>
      <c r="AD10" s="50">
        <v>100773783.08861327</v>
      </c>
    </row>
    <row r="11" spans="1:31" s="271" customFormat="1" ht="19.5" hidden="1" customHeight="1">
      <c r="A11" s="1228" t="s">
        <v>1217</v>
      </c>
      <c r="B11" s="1228"/>
      <c r="C11" s="1228"/>
      <c r="D11" s="22"/>
      <c r="E11" s="234">
        <v>14.903616465171332</v>
      </c>
      <c r="F11" s="232"/>
      <c r="G11" s="232"/>
      <c r="H11" s="362">
        <v>3.8819196013352975</v>
      </c>
      <c r="I11" s="362">
        <v>6.1547992203812685</v>
      </c>
      <c r="J11" s="117">
        <f>W11/T11*1000</f>
        <v>5695518.3131754957</v>
      </c>
      <c r="K11" s="117">
        <f>X11/T11*1000</f>
        <v>739118.06155609468</v>
      </c>
      <c r="L11" s="117">
        <f>Y11/T11*1000</f>
        <v>2355271.9242569963</v>
      </c>
      <c r="M11" s="117">
        <f>Z11/T11*1000</f>
        <v>68341.18974056904</v>
      </c>
      <c r="N11" s="117">
        <f>AA11/T11*1000</f>
        <v>2729019.6824540445</v>
      </c>
      <c r="O11" s="117">
        <f>AB11/T11*1000</f>
        <v>724143.1381807127</v>
      </c>
      <c r="P11" s="117">
        <f>AC11/T11*1000</f>
        <v>681542.12051629927</v>
      </c>
      <c r="Q11" s="294">
        <f t="shared" si="0"/>
        <v>5.0587414234893959</v>
      </c>
      <c r="R11" s="294">
        <f t="shared" si="1"/>
        <v>0.12668300257925563</v>
      </c>
      <c r="S11" s="294">
        <f t="shared" si="2"/>
        <v>1.2633640493967613</v>
      </c>
      <c r="T11" s="50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31" s="271" customFormat="1" ht="19.5" hidden="1" customHeight="1">
      <c r="A12" s="1228" t="s">
        <v>1218</v>
      </c>
      <c r="B12" s="1228"/>
      <c r="C12" s="1228"/>
      <c r="D12" s="22"/>
      <c r="E12" s="234">
        <v>13.100477577883749</v>
      </c>
      <c r="F12" s="232"/>
      <c r="G12" s="232"/>
      <c r="H12" s="362">
        <f t="shared" ref="H12:H17" si="3">U12/T12</f>
        <v>6.8888906672590604</v>
      </c>
      <c r="I12" s="362">
        <f t="shared" ref="I12:I17" si="4">V12/T12</f>
        <v>7.4077608025790393</v>
      </c>
      <c r="J12" s="117">
        <f t="shared" ref="J12:J17" si="5">W12/T12</f>
        <v>6684740.2437917022</v>
      </c>
      <c r="K12" s="117">
        <f t="shared" ref="K12:K17" si="6">X12/T12</f>
        <v>899038.69006869278</v>
      </c>
      <c r="L12" s="117">
        <f t="shared" ref="L12:L17" si="7">Y12/T12</f>
        <v>2928328.3691091598</v>
      </c>
      <c r="M12" s="117">
        <f t="shared" ref="M12:M17" si="8">Z12/T12</f>
        <v>87003.865372825894</v>
      </c>
      <c r="N12" s="117">
        <f t="shared" ref="N12:N17" si="9">AA12/T12</f>
        <v>3325991.1389197833</v>
      </c>
      <c r="O12" s="117">
        <f t="shared" ref="O12:O17" si="10">AB12/T12</f>
        <v>849323.38834757661</v>
      </c>
      <c r="P12" s="117">
        <f t="shared" ref="P12:P17" si="11">AC12/T12</f>
        <v>794946.26251468097</v>
      </c>
      <c r="Q12" s="294">
        <f t="shared" si="0"/>
        <v>5.4717464395011683</v>
      </c>
      <c r="R12" s="294">
        <f t="shared" si="1"/>
        <v>0.14313420291649218</v>
      </c>
      <c r="S12" s="294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31" s="271" customFormat="1" ht="18" hidden="1" customHeight="1">
      <c r="A13" s="1228" t="s">
        <v>1219</v>
      </c>
      <c r="B13" s="1228"/>
      <c r="C13" s="1228"/>
      <c r="D13" s="22"/>
      <c r="E13" s="234" t="e">
        <f>#REF!</f>
        <v>#REF!</v>
      </c>
      <c r="F13" s="119" t="s">
        <v>619</v>
      </c>
      <c r="G13" s="119" t="s">
        <v>619</v>
      </c>
      <c r="H13" s="362">
        <f t="shared" si="3"/>
        <v>10.745000129724662</v>
      </c>
      <c r="I13" s="362">
        <f t="shared" si="4"/>
        <v>10.440727835076499</v>
      </c>
      <c r="J13" s="117">
        <f t="shared" si="5"/>
        <v>11635958.435528146</v>
      </c>
      <c r="K13" s="117">
        <f t="shared" si="6"/>
        <v>1058856.0513062328</v>
      </c>
      <c r="L13" s="117">
        <f t="shared" si="7"/>
        <v>3488978.8541973177</v>
      </c>
      <c r="M13" s="117">
        <f t="shared" si="8"/>
        <v>307950.4681231507</v>
      </c>
      <c r="N13" s="117">
        <f t="shared" si="9"/>
        <v>3860861.8710798752</v>
      </c>
      <c r="O13" s="117">
        <f t="shared" si="10"/>
        <v>1108995.0247025364</v>
      </c>
      <c r="P13" s="117">
        <f t="shared" si="11"/>
        <v>1051552.9995167002</v>
      </c>
      <c r="Q13" s="294">
        <f t="shared" si="0"/>
        <v>5.9600895432241705</v>
      </c>
      <c r="R13" s="294">
        <f t="shared" si="1"/>
        <v>0.47538928513348183</v>
      </c>
      <c r="S13" s="294">
        <f t="shared" si="2"/>
        <v>1.6233033570850155</v>
      </c>
      <c r="T13" s="50">
        <f>'1'!R14</f>
        <v>155909.24169496537</v>
      </c>
      <c r="U13" s="50">
        <f>'1'!U14</f>
        <v>1675244.8222376767</v>
      </c>
      <c r="V13" s="50">
        <f>'1'!V14</f>
        <v>1627805.9595102945</v>
      </c>
      <c r="W13" s="50">
        <f>'1'!L14*1000</f>
        <v>1814153456077.3289</v>
      </c>
      <c r="X13" s="50">
        <f>'1'!M14*1000</f>
        <v>165085444023.28009</v>
      </c>
      <c r="Y13" s="50">
        <f>'21'!F13*1000</f>
        <v>543964047447.67297</v>
      </c>
      <c r="Z13" s="50">
        <f>'17'!Z13*1000</f>
        <v>48012323964.690033</v>
      </c>
      <c r="AA13" s="50">
        <f>'1'!G14*1000</f>
        <v>601944046609.06848</v>
      </c>
      <c r="AB13" s="50">
        <f>'1'!H14*1000</f>
        <v>172902573344.86185</v>
      </c>
      <c r="AC13" s="50">
        <f>'1'!J14*1000</f>
        <v>163946830756.715</v>
      </c>
      <c r="AD13" s="50">
        <f>'1'!W14*1000</f>
        <v>100995805892.4465</v>
      </c>
    </row>
    <row r="14" spans="1:31" s="271" customFormat="1" ht="18" hidden="1" customHeight="1">
      <c r="A14" s="1228" t="s">
        <v>1220</v>
      </c>
      <c r="B14" s="1228"/>
      <c r="C14" s="1228"/>
      <c r="D14" s="22"/>
      <c r="E14" s="234">
        <f>'29'!R14</f>
        <v>10.831309840344083</v>
      </c>
      <c r="F14" s="119" t="s">
        <v>619</v>
      </c>
      <c r="G14" s="119" t="s">
        <v>619</v>
      </c>
      <c r="H14" s="362">
        <f t="shared" si="3"/>
        <v>10.457482427097094</v>
      </c>
      <c r="I14" s="362">
        <f t="shared" si="4"/>
        <v>11.983814737339728</v>
      </c>
      <c r="J14" s="117">
        <f t="shared" si="5"/>
        <v>12763414.844422504</v>
      </c>
      <c r="K14" s="117">
        <f t="shared" si="6"/>
        <v>1100668.4990919975</v>
      </c>
      <c r="L14" s="117">
        <f t="shared" si="7"/>
        <v>3800423.3564516534</v>
      </c>
      <c r="M14" s="117">
        <f t="shared" si="8"/>
        <v>137155.80676747623</v>
      </c>
      <c r="N14" s="117">
        <f t="shared" si="9"/>
        <v>3964430.8781955368</v>
      </c>
      <c r="O14" s="117">
        <f t="shared" si="10"/>
        <v>907474.29155527847</v>
      </c>
      <c r="P14" s="117">
        <f t="shared" si="11"/>
        <v>845188.78623540245</v>
      </c>
      <c r="Q14" s="294">
        <f t="shared" si="0"/>
        <v>6.2938127915724982</v>
      </c>
      <c r="R14" s="294">
        <f t="shared" si="1"/>
        <v>0.21774448782027941</v>
      </c>
      <c r="S14" s="294">
        <f t="shared" si="2"/>
        <v>1.3417966304720219</v>
      </c>
      <c r="T14" s="50">
        <f>'1'!R15</f>
        <v>145594.46687390516</v>
      </c>
      <c r="U14" s="50">
        <f>'1'!U15</f>
        <v>1522551.5788164332</v>
      </c>
      <c r="V14" s="50">
        <f>'1'!V15</f>
        <v>1744777.1177986255</v>
      </c>
      <c r="W14" s="50">
        <f>'1'!L15*1000</f>
        <v>1858282579764.1816</v>
      </c>
      <c r="X14" s="50">
        <f>'1'!M15*1000</f>
        <v>160251243330.20074</v>
      </c>
      <c r="Y14" s="50">
        <f>'21'!F14*1000</f>
        <v>553320612477.7157</v>
      </c>
      <c r="Z14" s="50">
        <f>'17'!Z14*1000</f>
        <v>19969126564.971054</v>
      </c>
      <c r="AA14" s="50">
        <f>'1'!G15*1000</f>
        <v>577199200169.32678</v>
      </c>
      <c r="AB14" s="50">
        <f>'1'!H15*1000</f>
        <v>132123235680.76555</v>
      </c>
      <c r="AC14" s="50">
        <f>'1'!J15*1000</f>
        <v>123054810739.74641</v>
      </c>
      <c r="AD14" s="50">
        <f>'1'!W15*1000</f>
        <v>91708987744.631439</v>
      </c>
    </row>
    <row r="15" spans="1:31" s="271" customFormat="1" ht="0.75" hidden="1" customHeight="1">
      <c r="A15" s="1228" t="s">
        <v>1221</v>
      </c>
      <c r="B15" s="1228"/>
      <c r="C15" s="1228"/>
      <c r="D15" s="22"/>
      <c r="E15" s="234">
        <f>'29'!R15</f>
        <v>10.332716066932209</v>
      </c>
      <c r="F15" s="119" t="s">
        <v>619</v>
      </c>
      <c r="G15" s="119" t="s">
        <v>619</v>
      </c>
      <c r="H15" s="362">
        <f t="shared" si="3"/>
        <v>10.883567556371409</v>
      </c>
      <c r="I15" s="362">
        <f t="shared" si="4"/>
        <v>11.906185434248863</v>
      </c>
      <c r="J15" s="117">
        <f t="shared" si="5"/>
        <v>11688163.146554586</v>
      </c>
      <c r="K15" s="117">
        <f t="shared" si="6"/>
        <v>1183315.1025579609</v>
      </c>
      <c r="L15" s="117">
        <f t="shared" si="7"/>
        <v>3920440.1619500304</v>
      </c>
      <c r="M15" s="117">
        <f t="shared" si="8"/>
        <v>95578.869349397952</v>
      </c>
      <c r="N15" s="117">
        <f t="shared" si="9"/>
        <v>4273338.2472310103</v>
      </c>
      <c r="O15" s="117">
        <f t="shared" si="10"/>
        <v>871448.52668265149</v>
      </c>
      <c r="P15" s="117">
        <f t="shared" si="11"/>
        <v>815635.64480150014</v>
      </c>
      <c r="Q15" s="294">
        <f t="shared" si="0"/>
        <v>7.1140792081545294</v>
      </c>
      <c r="R15" s="294">
        <f t="shared" si="1"/>
        <v>0.15911580311201912</v>
      </c>
      <c r="S15" s="294">
        <f t="shared" si="2"/>
        <v>1.3578369523807066</v>
      </c>
      <c r="T15" s="50">
        <f>'1'!R16</f>
        <v>138340.60233372761</v>
      </c>
      <c r="U15" s="50">
        <f>'1'!U16</f>
        <v>1505639.2912882366</v>
      </c>
      <c r="V15" s="50">
        <f>'1'!V16</f>
        <v>1647108.8644710421</v>
      </c>
      <c r="W15" s="50">
        <f>'1'!L16*1000</f>
        <v>1616947529869.2383</v>
      </c>
      <c r="X15" s="50">
        <f>'1'!M16*1000</f>
        <v>163700524038.46497</v>
      </c>
      <c r="Y15" s="50">
        <f>'21'!F15*1000</f>
        <v>542356053417.50385</v>
      </c>
      <c r="Z15" s="50">
        <f>'17'!Z15*1000</f>
        <v>13222438356.172369</v>
      </c>
      <c r="AA15" s="50">
        <f>'1'!G16*1000</f>
        <v>591176187097.69373</v>
      </c>
      <c r="AB15" s="50">
        <f>'1'!H16*1000</f>
        <v>120556714084.11751</v>
      </c>
      <c r="AC15" s="50">
        <f>'1'!J16*1000</f>
        <v>112835526386.69783</v>
      </c>
      <c r="AD15" s="50">
        <f>'1'!W16*1000</f>
        <v>83099466536.731369</v>
      </c>
    </row>
    <row r="16" spans="1:31" s="271" customFormat="1" ht="17.25" hidden="1" customHeight="1">
      <c r="A16" s="1247" t="s">
        <v>1210</v>
      </c>
      <c r="B16" s="1247"/>
      <c r="C16" s="1247"/>
      <c r="D16" s="22"/>
      <c r="E16" s="234">
        <f>'29'!R16</f>
        <v>10.118940514693909</v>
      </c>
      <c r="F16" s="119" t="s">
        <v>619</v>
      </c>
      <c r="G16" s="119" t="s">
        <v>619</v>
      </c>
      <c r="H16" s="362">
        <f t="shared" si="3"/>
        <v>9.6975960586926444</v>
      </c>
      <c r="I16" s="362">
        <f t="shared" si="4"/>
        <v>10.719996042774106</v>
      </c>
      <c r="J16" s="117">
        <f t="shared" si="5"/>
        <v>12136842.903222797</v>
      </c>
      <c r="K16" s="117">
        <f t="shared" si="6"/>
        <v>1186208.4407362316</v>
      </c>
      <c r="L16" s="117">
        <f t="shared" si="7"/>
        <v>3693990.5455680345</v>
      </c>
      <c r="M16" s="117">
        <f t="shared" si="8"/>
        <v>161230.80035820653</v>
      </c>
      <c r="N16" s="117">
        <f t="shared" si="9"/>
        <v>3775119.6334854914</v>
      </c>
      <c r="O16" s="117">
        <f t="shared" si="10"/>
        <v>826195.96086420305</v>
      </c>
      <c r="P16" s="117">
        <f t="shared" si="11"/>
        <v>772823.81131698156</v>
      </c>
      <c r="Q16" s="294">
        <f t="shared" si="0"/>
        <v>6.1214386248090022</v>
      </c>
      <c r="R16" s="294">
        <f t="shared" si="1"/>
        <v>0.26143925084311836</v>
      </c>
      <c r="S16" s="294">
        <f t="shared" si="2"/>
        <v>1.2531506251631104</v>
      </c>
      <c r="T16" s="50">
        <f>'1'!R17</f>
        <v>138234.84637123178</v>
      </c>
      <c r="U16" s="50">
        <f>'1'!U17</f>
        <v>1340545.7013436405</v>
      </c>
      <c r="V16" s="50">
        <f>'1'!V17</f>
        <v>1481877.0060730912</v>
      </c>
      <c r="W16" s="50">
        <f>'1'!L17*1000</f>
        <v>1677734614158.7781</v>
      </c>
      <c r="X16" s="50">
        <f>'1'!M17*1000</f>
        <v>163975341569.43137</v>
      </c>
      <c r="Y16" s="50">
        <f>'21'!F16*1000</f>
        <v>510638215563.37988</v>
      </c>
      <c r="Z16" s="50">
        <f>'17'!Z16*1000</f>
        <v>22287714917.827419</v>
      </c>
      <c r="AA16" s="50">
        <f>'1'!G17*1000</f>
        <v>521853082567.8877</v>
      </c>
      <c r="AB16" s="50">
        <f>'1'!H17*1000</f>
        <v>114209071722.59532</v>
      </c>
      <c r="AC16" s="50">
        <f>'1'!J17*1000</f>
        <v>106831180829.43275</v>
      </c>
      <c r="AD16" s="50">
        <f>'1'!W17*1000</f>
        <v>85250071846.333389</v>
      </c>
    </row>
    <row r="17" spans="1:30" s="271" customFormat="1" ht="18.75" hidden="1" customHeight="1">
      <c r="A17" s="1247" t="s">
        <v>1157</v>
      </c>
      <c r="B17" s="1247"/>
      <c r="C17" s="1247"/>
      <c r="D17" s="22"/>
      <c r="E17" s="258">
        <f>'29'!R17</f>
        <v>10.69811914487429</v>
      </c>
      <c r="F17" s="240" t="s">
        <v>619</v>
      </c>
      <c r="G17" s="240" t="s">
        <v>619</v>
      </c>
      <c r="H17" s="365">
        <f t="shared" si="3"/>
        <v>12.395113921813484</v>
      </c>
      <c r="I17" s="365">
        <f t="shared" si="4"/>
        <v>13.468716305268469</v>
      </c>
      <c r="J17" s="195">
        <f t="shared" si="5"/>
        <v>12831396.417611511</v>
      </c>
      <c r="K17" s="195">
        <f t="shared" si="6"/>
        <v>1285912.7077943149</v>
      </c>
      <c r="L17" s="195">
        <f t="shared" si="7"/>
        <v>3741765.4093428985</v>
      </c>
      <c r="M17" s="195">
        <f t="shared" si="8"/>
        <v>233782.06698069087</v>
      </c>
      <c r="N17" s="195">
        <f t="shared" si="9"/>
        <v>3976021.6380161229</v>
      </c>
      <c r="O17" s="195">
        <f t="shared" si="10"/>
        <v>892829.99203343084</v>
      </c>
      <c r="P17" s="195">
        <f t="shared" si="11"/>
        <v>841050.9495132775</v>
      </c>
      <c r="Q17" s="366">
        <f t="shared" si="0"/>
        <v>6.3504790010604726</v>
      </c>
      <c r="R17" s="366">
        <f t="shared" si="1"/>
        <v>0.3733953791876648</v>
      </c>
      <c r="S17" s="366">
        <f t="shared" si="2"/>
        <v>1.3433217622957974</v>
      </c>
      <c r="T17" s="50">
        <f>'1'!R18</f>
        <v>148534.99487466394</v>
      </c>
      <c r="U17" s="50">
        <f>'1'!U18</f>
        <v>1841108.1828474416</v>
      </c>
      <c r="V17" s="50">
        <f>'1'!V18</f>
        <v>2000575.7073713548</v>
      </c>
      <c r="W17" s="50">
        <f>'1'!L18*1000</f>
        <v>1905911401124.707</v>
      </c>
      <c r="X17" s="50">
        <f>'1'!M18*1000</f>
        <v>191003037461.4938</v>
      </c>
      <c r="Y17" s="50">
        <f>'21'!F17*1000</f>
        <v>555783105898.94226</v>
      </c>
      <c r="Z17" s="50">
        <f>'17'!Z17*1000</f>
        <v>34724818120.765259</v>
      </c>
      <c r="AA17" s="50">
        <f>'1'!G18*1000</f>
        <v>590578353624.27771</v>
      </c>
      <c r="AB17" s="50">
        <f>'1'!H18*1000</f>
        <v>132616498290.6319</v>
      </c>
      <c r="AC17" s="50">
        <f>'1'!J18*1000</f>
        <v>124925498475.28592</v>
      </c>
      <c r="AD17" s="50">
        <f>'1'!W18*1000</f>
        <v>92997450038.911469</v>
      </c>
    </row>
    <row r="18" spans="1:30" s="271" customFormat="1" ht="19.5" hidden="1" customHeight="1">
      <c r="A18" s="1247" t="s">
        <v>1158</v>
      </c>
      <c r="B18" s="1247"/>
      <c r="C18" s="1247"/>
      <c r="D18" s="22"/>
      <c r="E18" s="258">
        <f>'29'!R18</f>
        <v>11.226386672059109</v>
      </c>
      <c r="F18" s="240" t="s">
        <v>619</v>
      </c>
      <c r="G18" s="240" t="s">
        <v>619</v>
      </c>
      <c r="H18" s="296" t="s">
        <v>619</v>
      </c>
      <c r="I18" s="296" t="s">
        <v>619</v>
      </c>
      <c r="J18" s="195">
        <f t="shared" ref="J18:J22" si="12">W18/T18</f>
        <v>11890496.805863643</v>
      </c>
      <c r="K18" s="195">
        <f t="shared" ref="K18:K22" si="13">X18/T18</f>
        <v>933728.74247177399</v>
      </c>
      <c r="L18" s="195">
        <f t="shared" ref="L18:L22" si="14">Y18/T18</f>
        <v>3769111.7606865019</v>
      </c>
      <c r="M18" s="195">
        <f t="shared" ref="M18:M22" si="15">Z18/T18</f>
        <v>440407.73938412435</v>
      </c>
      <c r="N18" s="195">
        <f t="shared" ref="N18:N22" si="16">AA18/T18</f>
        <v>3815099.4008543668</v>
      </c>
      <c r="O18" s="195">
        <f t="shared" ref="O18:O22" si="17">AB18/T18</f>
        <v>1069538.3987659463</v>
      </c>
      <c r="P18" s="195">
        <f t="shared" ref="P18:P22" si="18">AC18/T18</f>
        <v>1017305.4058107665</v>
      </c>
      <c r="Q18" s="366">
        <f t="shared" ref="Q18:Q22" si="19">AA18/AD18</f>
        <v>6.548353685324912</v>
      </c>
      <c r="R18" s="366">
        <f t="shared" ref="R18:R22" si="20">Z18/AD18</f>
        <v>0.75592935864156074</v>
      </c>
      <c r="S18" s="366">
        <f t="shared" ref="S18:S22" si="21">AC18/AD18</f>
        <v>1.7461342165161016</v>
      </c>
      <c r="T18" s="50">
        <f>'1'!R19</f>
        <v>159165.50983377962</v>
      </c>
      <c r="U18" s="50" t="str">
        <f>'1'!U19</f>
        <v>...</v>
      </c>
      <c r="V18" s="50" t="str">
        <f>'1'!V19</f>
        <v>...</v>
      </c>
      <c r="W18" s="50">
        <f>'1'!L19*1000</f>
        <v>1892556986282.2148</v>
      </c>
      <c r="X18" s="50">
        <f>'1'!M19*1000</f>
        <v>148617411341.97382</v>
      </c>
      <c r="Y18" s="50">
        <f>'21'!F18*1000</f>
        <v>599912595010.16187</v>
      </c>
      <c r="Z18" s="50">
        <f>'17'!Z18*1000</f>
        <v>70097722373.816498</v>
      </c>
      <c r="AA18" s="50">
        <f>'1'!G19*1000</f>
        <v>607232241203.53247</v>
      </c>
      <c r="AB18" s="50">
        <f>'1'!H19*1000</f>
        <v>170233624526.38614</v>
      </c>
      <c r="AC18" s="50">
        <f>'1'!J19*1000</f>
        <v>161919933572.53073</v>
      </c>
      <c r="AD18" s="50">
        <f>'1'!W19*1000</f>
        <v>92730519819.716064</v>
      </c>
    </row>
    <row r="19" spans="1:30" s="271" customFormat="1" ht="19.5" hidden="1" customHeight="1">
      <c r="A19" s="1247" t="s">
        <v>1159</v>
      </c>
      <c r="B19" s="1247"/>
      <c r="C19" s="1247"/>
      <c r="D19" s="22"/>
      <c r="E19" s="258">
        <f>'29'!R19</f>
        <v>9.7218342469995918</v>
      </c>
      <c r="F19" s="242">
        <f>'29'!S19</f>
        <v>7.5465635776771265</v>
      </c>
      <c r="G19" s="242">
        <f>'29'!T19</f>
        <v>2.1752706693224568</v>
      </c>
      <c r="H19" s="365">
        <f>U19/T19</f>
        <v>11.850529020617488</v>
      </c>
      <c r="I19" s="365">
        <f>V19/T19</f>
        <v>12.533764097100207</v>
      </c>
      <c r="J19" s="195">
        <f t="shared" si="12"/>
        <v>13689553.649044409</v>
      </c>
      <c r="K19" s="195">
        <f t="shared" si="13"/>
        <v>1360910.3448833658</v>
      </c>
      <c r="L19" s="195">
        <f t="shared" si="14"/>
        <v>3932207.1007275744</v>
      </c>
      <c r="M19" s="195">
        <f t="shared" si="15"/>
        <v>234241.87218229583</v>
      </c>
      <c r="N19" s="195">
        <f t="shared" si="16"/>
        <v>4102061.431180011</v>
      </c>
      <c r="O19" s="195">
        <f t="shared" si="17"/>
        <v>937646.32470007753</v>
      </c>
      <c r="P19" s="195">
        <f t="shared" si="18"/>
        <v>873682.19254059356</v>
      </c>
      <c r="Q19" s="366">
        <f t="shared" si="19"/>
        <v>6.620445623924808</v>
      </c>
      <c r="R19" s="366">
        <f t="shared" si="20"/>
        <v>0.37805030559552866</v>
      </c>
      <c r="S19" s="366">
        <f t="shared" si="21"/>
        <v>1.4100630976271153</v>
      </c>
      <c r="T19" s="50">
        <f>'1'!R20</f>
        <v>140111.07516775819</v>
      </c>
      <c r="U19" s="50">
        <f>'1'!U20</f>
        <v>1660390.3623854367</v>
      </c>
      <c r="V19" s="50">
        <f>'1'!V20</f>
        <v>1756119.1635437559</v>
      </c>
      <c r="W19" s="50">
        <f>'1'!L20*1000</f>
        <v>1918058080334.3196</v>
      </c>
      <c r="X19" s="50">
        <f>'1'!M20*1000</f>
        <v>190678611628.53299</v>
      </c>
      <c r="Y19" s="50">
        <f>'21'!F19*1000</f>
        <v>550945764665.23364</v>
      </c>
      <c r="Z19" s="50">
        <f>'17'!Z19*1000</f>
        <v>32819880560.770058</v>
      </c>
      <c r="AA19" s="50">
        <f>'1'!G20*1000</f>
        <v>574744237526.82422</v>
      </c>
      <c r="AB19" s="50">
        <f>'1'!H20*1000</f>
        <v>131374634680.82477</v>
      </c>
      <c r="AC19" s="50">
        <f>'1'!J20*1000</f>
        <v>122412551351.78688</v>
      </c>
      <c r="AD19" s="50">
        <f>'1'!W20*1000</f>
        <v>86813527393.05452</v>
      </c>
    </row>
    <row r="20" spans="1:30" s="271" customFormat="1" ht="18" hidden="1" customHeight="1">
      <c r="A20" s="1247" t="s">
        <v>1160</v>
      </c>
      <c r="B20" s="1247"/>
      <c r="C20" s="1247"/>
      <c r="D20" s="22"/>
      <c r="E20" s="258">
        <f>'29'!R20</f>
        <v>8.5109939004192352</v>
      </c>
      <c r="F20" s="242">
        <f>'29'!S20</f>
        <v>6.6164437711059216</v>
      </c>
      <c r="G20" s="242">
        <f>'29'!T20</f>
        <v>1.8945501293133007</v>
      </c>
      <c r="H20" s="365">
        <f>U20/T20</f>
        <v>15.455800139584785</v>
      </c>
      <c r="I20" s="365">
        <f>V20/T20</f>
        <v>16.464612170454213</v>
      </c>
      <c r="J20" s="195">
        <f t="shared" si="12"/>
        <v>16160737.143500902</v>
      </c>
      <c r="K20" s="195">
        <f t="shared" si="13"/>
        <v>1536276.6768389605</v>
      </c>
      <c r="L20" s="195">
        <f t="shared" si="14"/>
        <v>4299385.8840703806</v>
      </c>
      <c r="M20" s="195">
        <f t="shared" si="15"/>
        <v>292579.32460609463</v>
      </c>
      <c r="N20" s="195">
        <f t="shared" si="16"/>
        <v>4581040.1698714923</v>
      </c>
      <c r="O20" s="195">
        <f t="shared" si="17"/>
        <v>1050317.1936830322</v>
      </c>
      <c r="P20" s="195">
        <f t="shared" si="18"/>
        <v>954120.54086339276</v>
      </c>
      <c r="Q20" s="366">
        <f t="shared" si="19"/>
        <v>6.7774601613679186</v>
      </c>
      <c r="R20" s="366">
        <f t="shared" si="20"/>
        <v>0.43285905450014089</v>
      </c>
      <c r="S20" s="366">
        <f t="shared" si="21"/>
        <v>1.4115820239633163</v>
      </c>
      <c r="T20" s="50">
        <f>'1'!R21</f>
        <v>123945.6041718116</v>
      </c>
      <c r="U20" s="50">
        <f>'1'!U21</f>
        <v>1915678.4862596062</v>
      </c>
      <c r="V20" s="50">
        <f>'1'!V21</f>
        <v>2040716.3029215096</v>
      </c>
      <c r="W20" s="50">
        <f>'1'!L21*1000</f>
        <v>2003052329113.0562</v>
      </c>
      <c r="X20" s="50">
        <f>'1'!M21*1000</f>
        <v>190414740885.86792</v>
      </c>
      <c r="Y20" s="50">
        <f>'21'!F20*1000</f>
        <v>532889980968.86169</v>
      </c>
      <c r="Z20" s="50">
        <f>'17'!Z20*1000</f>
        <v>36263921156.482986</v>
      </c>
      <c r="AA20" s="50">
        <f>'1'!G21*1000</f>
        <v>567799791590.06055</v>
      </c>
      <c r="AB20" s="50">
        <f>'1'!H21*1000</f>
        <v>130182199143.08508</v>
      </c>
      <c r="AC20" s="50">
        <f>'1'!J21*1000</f>
        <v>118259046890.04887</v>
      </c>
      <c r="AD20" s="50">
        <f>'1'!W21*1000</f>
        <v>83777665684.641891</v>
      </c>
    </row>
    <row r="21" spans="1:30" s="271" customFormat="1" ht="18" customHeight="1">
      <c r="A21" s="1247" t="s">
        <v>1161</v>
      </c>
      <c r="B21" s="1247"/>
      <c r="C21" s="1247"/>
      <c r="D21" s="32"/>
      <c r="E21" s="258">
        <f>'29'!R21</f>
        <v>8.7543969219633251</v>
      </c>
      <c r="F21" s="242">
        <f>'29'!S21</f>
        <v>6.7780893239552684</v>
      </c>
      <c r="G21" s="242">
        <f>'29'!T21</f>
        <v>1.9763075980080611</v>
      </c>
      <c r="H21" s="365">
        <f>U21/T21</f>
        <v>15.07315336367572</v>
      </c>
      <c r="I21" s="365">
        <f>V21/T21</f>
        <v>16.171926110344717</v>
      </c>
      <c r="J21" s="195">
        <f t="shared" si="12"/>
        <v>13090646.976782266</v>
      </c>
      <c r="K21" s="195">
        <f t="shared" si="13"/>
        <v>1598624.3227882902</v>
      </c>
      <c r="L21" s="195">
        <f t="shared" si="14"/>
        <v>4436160.11395422</v>
      </c>
      <c r="M21" s="195">
        <f t="shared" si="15"/>
        <v>309251.85660818988</v>
      </c>
      <c r="N21" s="195">
        <f t="shared" si="16"/>
        <v>4707459.5224431846</v>
      </c>
      <c r="O21" s="195">
        <f t="shared" si="17"/>
        <v>1090245.0205654565</v>
      </c>
      <c r="P21" s="195">
        <f t="shared" si="18"/>
        <v>1008359.231066311</v>
      </c>
      <c r="Q21" s="366">
        <f t="shared" si="19"/>
        <v>6.7409758441520484</v>
      </c>
      <c r="R21" s="366">
        <f t="shared" si="20"/>
        <v>0.44284168248631844</v>
      </c>
      <c r="S21" s="366">
        <f t="shared" si="21"/>
        <v>1.4439476720806526</v>
      </c>
      <c r="T21" s="50">
        <f>'1'!R22</f>
        <v>129748.91678256127</v>
      </c>
      <c r="U21" s="50">
        <f>'1'!U22</f>
        <v>1955725.3214343444</v>
      </c>
      <c r="V21" s="50">
        <f>'1'!V22</f>
        <v>2098289.8951048465</v>
      </c>
      <c r="W21" s="50">
        <f>'1'!L22*1000</f>
        <v>1698497265220.4094</v>
      </c>
      <c r="X21" s="50">
        <f>'1'!M22*1000</f>
        <v>207419774224.03622</v>
      </c>
      <c r="Y21" s="50">
        <f>'21'!F21*1000</f>
        <v>575586969459.5636</v>
      </c>
      <c r="Z21" s="50">
        <f>'17'!Z21*1000</f>
        <v>40125093407.9086</v>
      </c>
      <c r="AA21" s="50">
        <f>'1'!G22*1000</f>
        <v>610787773834.75635</v>
      </c>
      <c r="AB21" s="50">
        <f>'1'!H22*1000</f>
        <v>141458110445.94922</v>
      </c>
      <c r="AC21" s="50">
        <f>'1'!J22*1000</f>
        <v>130833517958.55026</v>
      </c>
      <c r="AD21" s="50">
        <f>'1'!W22*1000</f>
        <v>90608212810.112473</v>
      </c>
    </row>
    <row r="22" spans="1:30" ht="17.25" customHeight="1">
      <c r="A22" s="1247" t="s">
        <v>1162</v>
      </c>
      <c r="B22" s="1247"/>
      <c r="C22" s="1247"/>
      <c r="D22" s="32"/>
      <c r="E22" s="258">
        <f>'29'!R22</f>
        <v>8.7311312693919358</v>
      </c>
      <c r="F22" s="242">
        <f>'29'!S22</f>
        <v>6.7894131812802048</v>
      </c>
      <c r="G22" s="242">
        <f>'29'!T22</f>
        <v>1.941718088111746</v>
      </c>
      <c r="H22" s="365">
        <f>U22/T22</f>
        <v>13.674650987151805</v>
      </c>
      <c r="I22" s="365">
        <f>V22/T22</f>
        <v>14.831223627123778</v>
      </c>
      <c r="J22" s="195">
        <f t="shared" si="12"/>
        <v>12474568.547366047</v>
      </c>
      <c r="K22" s="195">
        <f t="shared" si="13"/>
        <v>1672871.2169388803</v>
      </c>
      <c r="L22" s="195">
        <f t="shared" si="14"/>
        <v>4274313.1613446549</v>
      </c>
      <c r="M22" s="195">
        <f t="shared" si="15"/>
        <v>227026.73472871716</v>
      </c>
      <c r="N22" s="195">
        <f t="shared" si="16"/>
        <v>4537058.3873939114</v>
      </c>
      <c r="O22" s="195">
        <f t="shared" si="17"/>
        <v>1015151.6003556352</v>
      </c>
      <c r="P22" s="195">
        <f t="shared" si="18"/>
        <v>935055.20532434934</v>
      </c>
      <c r="Q22" s="366">
        <f t="shared" si="19"/>
        <v>6.4579213581036639</v>
      </c>
      <c r="R22" s="366">
        <f t="shared" si="20"/>
        <v>0.32314347180073605</v>
      </c>
      <c r="S22" s="366">
        <f t="shared" si="21"/>
        <v>1.3309312920124545</v>
      </c>
      <c r="T22" s="50">
        <f>'1'!R23</f>
        <v>130399.44559872786</v>
      </c>
      <c r="U22" s="50">
        <f>'1'!U23</f>
        <v>1783166.907480692</v>
      </c>
      <c r="V22" s="50">
        <f>'1'!V23</f>
        <v>1933983.3385276946</v>
      </c>
      <c r="W22" s="50">
        <f>'1'!L23*1000</f>
        <v>1626676822659.8606</v>
      </c>
      <c r="X22" s="50">
        <f>'1'!M23*1000</f>
        <v>218141479246.8992</v>
      </c>
      <c r="Y22" s="50">
        <f>'21'!F22*1000</f>
        <v>557368066554.68884</v>
      </c>
      <c r="Z22" s="50">
        <f>'17'!Z22*1000</f>
        <v>29604160344.714176</v>
      </c>
      <c r="AA22" s="50">
        <f>'1'!G23*1000</f>
        <v>591629898365.22437</v>
      </c>
      <c r="AB22" s="50">
        <f>'1'!H23*1000</f>
        <v>132375205885.03618</v>
      </c>
      <c r="AC22" s="50">
        <f>'1'!J23*1000</f>
        <v>121930680378.4998</v>
      </c>
      <c r="AD22" s="50">
        <f>'1'!W23*1000</f>
        <v>91613054039.876617</v>
      </c>
    </row>
    <row r="23" spans="1:30" ht="17.25" customHeight="1">
      <c r="A23" s="1247" t="s">
        <v>1163</v>
      </c>
      <c r="B23" s="1247"/>
      <c r="C23" s="1247"/>
      <c r="D23" s="32"/>
      <c r="E23" s="258">
        <f>'29'!R23</f>
        <v>8.8398869672457678</v>
      </c>
      <c r="F23" s="242">
        <f>'29'!S23</f>
        <v>6.8091582154013741</v>
      </c>
      <c r="G23" s="242">
        <f>'29'!T23</f>
        <v>2.0307287518443906</v>
      </c>
      <c r="H23" s="365" t="s">
        <v>1032</v>
      </c>
      <c r="I23" s="365" t="s">
        <v>1033</v>
      </c>
      <c r="J23" s="224" t="s">
        <v>1038</v>
      </c>
      <c r="K23" s="224" t="s">
        <v>1039</v>
      </c>
      <c r="L23" s="195">
        <f t="shared" ref="L23:L25" si="22">Y23/T23</f>
        <v>4219704.091449962</v>
      </c>
      <c r="M23" s="195">
        <f t="shared" ref="M23:M25" si="23">Z23/T23</f>
        <v>263292.4289687273</v>
      </c>
      <c r="N23" s="195">
        <f t="shared" ref="N23:N25" si="24">AA23/T23</f>
        <v>4073643.9787838217</v>
      </c>
      <c r="O23" s="195">
        <f t="shared" ref="O23:O25" si="25">AB23/T23</f>
        <v>1020074.2110641724</v>
      </c>
      <c r="P23" s="195">
        <f t="shared" ref="P23:P25" si="26">AC23/T23</f>
        <v>937304.09971218219</v>
      </c>
      <c r="Q23" s="366">
        <f t="shared" ref="Q23:Q25" si="27">AA23/AD23</f>
        <v>6.82481321954136</v>
      </c>
      <c r="R23" s="366">
        <f t="shared" ref="R23:R25" si="28">Z23/AD23</f>
        <v>0.44110915416015123</v>
      </c>
      <c r="S23" s="366">
        <f t="shared" ref="S23:S25" si="29">AC23/AD23</f>
        <v>1.5703201958153945</v>
      </c>
      <c r="T23" s="50">
        <f>'1'!R24</f>
        <v>134428</v>
      </c>
      <c r="U23" s="50" t="str">
        <f>'1'!U24</f>
        <v>...</v>
      </c>
      <c r="V23" s="50" t="str">
        <f>'1'!V24</f>
        <v>...</v>
      </c>
      <c r="W23" s="50" t="e">
        <f>'1'!L24*1000</f>
        <v>#VALUE!</v>
      </c>
      <c r="X23" s="50" t="e">
        <f>'1'!M24*1000</f>
        <v>#VALUE!</v>
      </c>
      <c r="Y23" s="50">
        <f>'21'!F23*1000</f>
        <v>567246381605.43555</v>
      </c>
      <c r="Z23" s="50">
        <f>'17'!Z23*1000</f>
        <v>35393874641.408073</v>
      </c>
      <c r="AA23" s="50">
        <f>'1'!G24*1000</f>
        <v>547611812779.9516</v>
      </c>
      <c r="AB23" s="50">
        <f>'1'!H24*1000</f>
        <v>137126536044.93457</v>
      </c>
      <c r="AC23" s="50">
        <f>'1'!J24*1000</f>
        <v>125999915516.10922</v>
      </c>
      <c r="AD23" s="50">
        <f>'1'!W24*1000</f>
        <v>80238358935.887787</v>
      </c>
    </row>
    <row r="24" spans="1:30" ht="17.25" customHeight="1">
      <c r="A24" s="1247" t="s">
        <v>1155</v>
      </c>
      <c r="B24" s="1247"/>
      <c r="C24" s="1247"/>
      <c r="D24" s="32"/>
      <c r="E24" s="258">
        <f>'29'!R24</f>
        <v>8.4320990754390888</v>
      </c>
      <c r="F24" s="242">
        <f>'29'!S24</f>
        <v>6.5566005323134746</v>
      </c>
      <c r="G24" s="242">
        <f>'29'!T24</f>
        <v>1.8754985431256332</v>
      </c>
      <c r="H24" s="365">
        <f t="shared" ref="H24:H25" si="30">U24/T24</f>
        <v>13.080887279855562</v>
      </c>
      <c r="I24" s="365">
        <f t="shared" ref="I24:I25" si="31">V24/T24</f>
        <v>14.391236590263819</v>
      </c>
      <c r="J24" s="195">
        <f t="shared" ref="J24:J25" si="32">W24/T24</f>
        <v>12807306.114015386</v>
      </c>
      <c r="K24" s="195">
        <f t="shared" ref="K24:K25" si="33">X24/T24</f>
        <v>1897628.4748965029</v>
      </c>
      <c r="L24" s="195">
        <f t="shared" si="22"/>
        <v>4011732.5384923625</v>
      </c>
      <c r="M24" s="195">
        <f t="shared" si="23"/>
        <v>206462.08555295283</v>
      </c>
      <c r="N24" s="195">
        <f t="shared" si="24"/>
        <v>4248859.0847710203</v>
      </c>
      <c r="O24" s="195">
        <f t="shared" si="25"/>
        <v>997679.34397038654</v>
      </c>
      <c r="P24" s="195">
        <f t="shared" si="26"/>
        <v>914018.53560802538</v>
      </c>
      <c r="Q24" s="366">
        <f t="shared" si="27"/>
        <v>6.0172645561679525</v>
      </c>
      <c r="R24" s="366">
        <f t="shared" si="28"/>
        <v>0.29239307889573146</v>
      </c>
      <c r="S24" s="366">
        <f t="shared" si="29"/>
        <v>1.2944395726626237</v>
      </c>
      <c r="T24" s="50">
        <f>'1'!R25</f>
        <v>133471.69626538767</v>
      </c>
      <c r="U24" s="50">
        <f>'1'!U25</f>
        <v>1745928.2138986546</v>
      </c>
      <c r="V24" s="50">
        <f>'1'!V25</f>
        <v>1920822.7590590257</v>
      </c>
      <c r="W24" s="50">
        <f>'1'!L25*1000</f>
        <v>1709412871627.7041</v>
      </c>
      <c r="X24" s="50">
        <f>'1'!M25*1000</f>
        <v>253279691425.93686</v>
      </c>
      <c r="Y24" s="50">
        <f>'21'!F24*1000</f>
        <v>535452746875.62524</v>
      </c>
      <c r="Z24" s="50">
        <f>'17'!Z24*1000</f>
        <v>27556844773.242203</v>
      </c>
      <c r="AA24" s="50">
        <f>'1'!G25*1000</f>
        <v>567102429236.99072</v>
      </c>
      <c r="AB24" s="50">
        <f>'1'!H25*1000</f>
        <v>133161954368.66666</v>
      </c>
      <c r="AC24" s="50">
        <f>'1'!J25*1000</f>
        <v>121995604365.6088</v>
      </c>
      <c r="AD24" s="50">
        <f>'1'!W25*1000</f>
        <v>94245885974.165222</v>
      </c>
    </row>
    <row r="25" spans="1:30" ht="17.25" customHeight="1">
      <c r="A25" s="1247" t="s">
        <v>1149</v>
      </c>
      <c r="B25" s="1247"/>
      <c r="C25" s="1247"/>
      <c r="D25" s="32"/>
      <c r="E25" s="258">
        <f>'29'!R25</f>
        <v>8.4743755048060709</v>
      </c>
      <c r="F25" s="242">
        <f>'29'!S25</f>
        <v>6.5450001693339797</v>
      </c>
      <c r="G25" s="242">
        <f>'29'!T25</f>
        <v>1.9293753354720882</v>
      </c>
      <c r="H25" s="365">
        <f t="shared" si="30"/>
        <v>12.820702945919988</v>
      </c>
      <c r="I25" s="365">
        <f t="shared" si="31"/>
        <v>14.865969655205971</v>
      </c>
      <c r="J25" s="195">
        <f t="shared" si="32"/>
        <v>14624931.377357308</v>
      </c>
      <c r="K25" s="195">
        <f t="shared" si="33"/>
        <v>1749435.501782425</v>
      </c>
      <c r="L25" s="195">
        <f t="shared" si="22"/>
        <v>4454039.5351046035</v>
      </c>
      <c r="M25" s="195">
        <f t="shared" si="23"/>
        <v>314296.21834041731</v>
      </c>
      <c r="N25" s="195">
        <f t="shared" si="24"/>
        <v>4538974.9192341659</v>
      </c>
      <c r="O25" s="195">
        <f t="shared" si="25"/>
        <v>1143702.7931112193</v>
      </c>
      <c r="P25" s="195">
        <f t="shared" si="26"/>
        <v>1050097.9148279938</v>
      </c>
      <c r="Q25" s="366">
        <f t="shared" si="27"/>
        <v>6.0413825821838154</v>
      </c>
      <c r="R25" s="366">
        <f t="shared" si="28"/>
        <v>0.41832874887275406</v>
      </c>
      <c r="S25" s="366">
        <f t="shared" si="29"/>
        <v>1.397681935924814</v>
      </c>
      <c r="T25" s="50">
        <f>'1'!R26</f>
        <v>131242.65344171703</v>
      </c>
      <c r="U25" s="50">
        <f>'1'!U26</f>
        <v>1682623.0736105777</v>
      </c>
      <c r="V25" s="50">
        <f>'1'!V26</f>
        <v>1951049.3035332789</v>
      </c>
      <c r="W25" s="50">
        <f>'1'!L26*1000</f>
        <v>1919414800367.3984</v>
      </c>
      <c r="X25" s="50">
        <f>'1'!M26*1000</f>
        <v>229600557279.06714</v>
      </c>
      <c r="Y25" s="50">
        <f>'21'!F25*1000</f>
        <v>584559967121.43994</v>
      </c>
      <c r="Z25" s="50">
        <f>'17'!Z25*1000</f>
        <v>41249069661.693619</v>
      </c>
      <c r="AA25" s="50">
        <f>'1'!G26*1000</f>
        <v>595707112305.69519</v>
      </c>
      <c r="AB25" s="50">
        <f>'1'!H26*1000</f>
        <v>150102589316.61954</v>
      </c>
      <c r="AC25" s="50">
        <f>'1'!J26*1000</f>
        <v>137817636715.64008</v>
      </c>
      <c r="AD25" s="50">
        <f>'1'!W26*1000</f>
        <v>98604434366.141617</v>
      </c>
    </row>
    <row r="26" spans="1:30" ht="18" customHeight="1">
      <c r="A26" s="1247" t="s">
        <v>57</v>
      </c>
      <c r="B26" s="1247"/>
      <c r="C26" s="1247"/>
      <c r="D26" s="32"/>
      <c r="E26" s="613"/>
      <c r="F26" s="619"/>
      <c r="G26" s="619"/>
      <c r="H26" s="365"/>
      <c r="I26" s="365"/>
      <c r="J26" s="620"/>
      <c r="K26" s="620"/>
      <c r="L26" s="620"/>
      <c r="M26" s="620"/>
      <c r="N26" s="620"/>
      <c r="O26" s="620"/>
      <c r="P26" s="620"/>
      <c r="Q26" s="295"/>
      <c r="R26" s="295"/>
      <c r="S26" s="295"/>
      <c r="T26" s="294"/>
      <c r="U26" s="294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18" customHeight="1">
      <c r="A27" s="34"/>
      <c r="B27" s="34" t="s">
        <v>58</v>
      </c>
      <c r="C27" s="34"/>
      <c r="D27" s="543"/>
      <c r="E27" s="613">
        <f>'29'!R27</f>
        <v>10.616715345821786</v>
      </c>
      <c r="F27" s="611">
        <f>'29'!S27</f>
        <v>8.1702441267726407</v>
      </c>
      <c r="G27" s="611">
        <f>'29'!T27</f>
        <v>2.4464712190491489</v>
      </c>
      <c r="H27" s="612">
        <f>U27/T27</f>
        <v>13.141299155733272</v>
      </c>
      <c r="I27" s="612">
        <f>V27/T27</f>
        <v>14.972185882314424</v>
      </c>
      <c r="J27" s="621">
        <f>W27/T27</f>
        <v>16470506.880773323</v>
      </c>
      <c r="K27" s="621">
        <f>X27/T27</f>
        <v>1871521.0260157075</v>
      </c>
      <c r="L27" s="621">
        <f>Y27/T27</f>
        <v>4789381.9166950276</v>
      </c>
      <c r="M27" s="621">
        <f>Z27/T27</f>
        <v>338538.5732888974</v>
      </c>
      <c r="N27" s="621">
        <f>AA27/T27</f>
        <v>4875336.6967901671</v>
      </c>
      <c r="O27" s="621">
        <f>AB27/T27</f>
        <v>1231628.0661051839</v>
      </c>
      <c r="P27" s="621">
        <f>AC27/T27</f>
        <v>1133963.1649493782</v>
      </c>
      <c r="Q27" s="534">
        <f>AA27/AD27</f>
        <v>5.9851097236456008</v>
      </c>
      <c r="R27" s="534">
        <f>Z27/AD27</f>
        <v>0.41560011807071612</v>
      </c>
      <c r="S27" s="534">
        <f>AC27/AD27</f>
        <v>1.3920872314855361</v>
      </c>
      <c r="T27" s="99">
        <f>'1'!R28</f>
        <v>114911.61897604004</v>
      </c>
      <c r="U27" s="99">
        <f>'1'!U28</f>
        <v>1510087.9614337785</v>
      </c>
      <c r="V27" s="99">
        <f>'1'!V28</f>
        <v>1720478.1193469609</v>
      </c>
      <c r="W27" s="99">
        <f>'1'!L28*1000</f>
        <v>1892652611025.6699</v>
      </c>
      <c r="X27" s="99">
        <f>'1'!M28*1000</f>
        <v>215059511047.16452</v>
      </c>
      <c r="Y27" s="99">
        <f>'21'!F27*1000</f>
        <v>550355629941.99536</v>
      </c>
      <c r="Z27" s="99">
        <f>'17'!Z27*1000</f>
        <v>38902015542.465988</v>
      </c>
      <c r="AA27" s="99">
        <f>'1'!G28*1000</f>
        <v>560232832881.4574</v>
      </c>
      <c r="AB27" s="99">
        <f>'1'!H28*1000</f>
        <v>141528375052.47595</v>
      </c>
      <c r="AC27" s="99">
        <f>'1'!J28*1000</f>
        <v>130305543143.52739</v>
      </c>
      <c r="AD27" s="99">
        <f>'1'!W28*1000</f>
        <v>93604438138.890625</v>
      </c>
    </row>
    <row r="28" spans="1:30" ht="18" customHeight="1">
      <c r="A28" s="34"/>
      <c r="B28" s="34" t="s">
        <v>604</v>
      </c>
      <c r="C28" s="34"/>
      <c r="D28" s="543"/>
      <c r="E28" s="613">
        <f>'29'!R28</f>
        <v>3.501996864853171</v>
      </c>
      <c r="F28" s="611">
        <f>'29'!S28</f>
        <v>2.7728029744907001</v>
      </c>
      <c r="G28" s="611">
        <f>'29'!T28</f>
        <v>0.72919389036247229</v>
      </c>
      <c r="H28" s="612">
        <f>U28/T28</f>
        <v>10.564861187416843</v>
      </c>
      <c r="I28" s="612">
        <f>V28/T28</f>
        <v>14.118590262662723</v>
      </c>
      <c r="J28" s="621">
        <f>W28/T28</f>
        <v>1638732.0348857536</v>
      </c>
      <c r="K28" s="621">
        <f>X28/T28</f>
        <v>890393.45685441268</v>
      </c>
      <c r="L28" s="621">
        <f>Y28/T28</f>
        <v>2094437.8784658436</v>
      </c>
      <c r="M28" s="621">
        <f>Z28/T28</f>
        <v>143717.41876856922</v>
      </c>
      <c r="N28" s="621">
        <f>AA28/T28</f>
        <v>2172200.3893136559</v>
      </c>
      <c r="O28" s="621">
        <f>AB28/T28</f>
        <v>525025.78952754871</v>
      </c>
      <c r="P28" s="621">
        <f>AC28/T28</f>
        <v>459988.83830053353</v>
      </c>
      <c r="Q28" s="534">
        <f>AA28/AD28</f>
        <v>7.094861238273805</v>
      </c>
      <c r="R28" s="534">
        <f>Z28/AD28</f>
        <v>0.46941117803963905</v>
      </c>
      <c r="S28" s="534">
        <f>AC28/AD28</f>
        <v>1.5024198480731463</v>
      </c>
      <c r="T28" s="99">
        <f>'1'!R29</f>
        <v>16331.034465677023</v>
      </c>
      <c r="U28" s="99">
        <f>'1'!U29</f>
        <v>172535.11217679793</v>
      </c>
      <c r="V28" s="99">
        <f>'1'!V29</f>
        <v>230571.18418631694</v>
      </c>
      <c r="W28" s="99">
        <f>'1'!L29*1000</f>
        <v>26762189341.728283</v>
      </c>
      <c r="X28" s="99">
        <f>'1'!M29*1000</f>
        <v>14541046231.902721</v>
      </c>
      <c r="Y28" s="99">
        <f>'21'!F28*1000</f>
        <v>34204337179.445156</v>
      </c>
      <c r="Z28" s="99">
        <f>'17'!Z28*1000</f>
        <v>2347054119.2276416</v>
      </c>
      <c r="AA28" s="99">
        <f>'1'!G29*1000</f>
        <v>35474279424.238365</v>
      </c>
      <c r="AB28" s="99">
        <f>'1'!H29*1000</f>
        <v>8574214264.1436882</v>
      </c>
      <c r="AC28" s="99">
        <f>'1'!J29*1000</f>
        <v>7512093572.1127481</v>
      </c>
      <c r="AD28" s="99">
        <f>'1'!W29*1000</f>
        <v>4999996227.2509975</v>
      </c>
    </row>
    <row r="29" spans="1:30" ht="18" customHeight="1">
      <c r="A29" s="1247" t="s">
        <v>605</v>
      </c>
      <c r="B29" s="1247"/>
      <c r="C29" s="1247"/>
      <c r="D29" s="32"/>
      <c r="E29" s="613"/>
      <c r="F29" s="611"/>
      <c r="G29" s="611"/>
      <c r="H29" s="612"/>
      <c r="I29" s="612"/>
      <c r="J29" s="620"/>
      <c r="K29" s="620"/>
      <c r="L29" s="620"/>
      <c r="M29" s="620"/>
      <c r="N29" s="620"/>
      <c r="O29" s="620"/>
      <c r="P29" s="620"/>
      <c r="Q29" s="298"/>
      <c r="R29" s="298"/>
      <c r="S29" s="2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</row>
    <row r="30" spans="1:30" ht="18" customHeight="1">
      <c r="A30" s="34"/>
      <c r="B30" s="34" t="s">
        <v>71</v>
      </c>
      <c r="C30" s="34"/>
      <c r="D30" s="543"/>
      <c r="E30" s="613">
        <f>'29'!R30</f>
        <v>24.266116612537513</v>
      </c>
      <c r="F30" s="611">
        <f>'29'!S30</f>
        <v>18.963068785789297</v>
      </c>
      <c r="G30" s="611">
        <f>'29'!T30</f>
        <v>5.303047826748239</v>
      </c>
      <c r="H30" s="612">
        <f>U30/T30</f>
        <v>8.5593363527317603</v>
      </c>
      <c r="I30" s="612">
        <f>V30/T30</f>
        <v>13.108522062815767</v>
      </c>
      <c r="J30" s="621">
        <f>W30/T30</f>
        <v>24879313.846169986</v>
      </c>
      <c r="K30" s="621">
        <f>X30/T30</f>
        <v>1984042.3182197586</v>
      </c>
      <c r="L30" s="621">
        <f>Y30/T30</f>
        <v>6101596.81241458</v>
      </c>
      <c r="M30" s="621">
        <f>Z30/T30</f>
        <v>422365.75721186545</v>
      </c>
      <c r="N30" s="621">
        <f>AA30/T30</f>
        <v>6079734.1171979625</v>
      </c>
      <c r="O30" s="621">
        <f>AB30/T30</f>
        <v>1527244.2720250438</v>
      </c>
      <c r="P30" s="621">
        <f>AC30/T30</f>
        <v>1419058.9615525093</v>
      </c>
      <c r="Q30" s="534">
        <f>AA30/AD30</f>
        <v>5.7413596429469402</v>
      </c>
      <c r="R30" s="534">
        <f>Z30/AD30</f>
        <v>0.39885851359179936</v>
      </c>
      <c r="S30" s="534">
        <f>AC30/AD30</f>
        <v>1.340079631076815</v>
      </c>
      <c r="T30" s="99">
        <f>'1'!R31</f>
        <v>58408.542685830136</v>
      </c>
      <c r="U30" s="99">
        <f>'1'!U31</f>
        <v>499938.36272091069</v>
      </c>
      <c r="V30" s="99">
        <f>'1'!V31</f>
        <v>765649.67045412085</v>
      </c>
      <c r="W30" s="99">
        <f>'1'!L31*1000</f>
        <v>1453164464778.1843</v>
      </c>
      <c r="X30" s="99">
        <f>'1'!M31*1000</f>
        <v>115885020434.23215</v>
      </c>
      <c r="Y30" s="99">
        <f>'21'!F30*1000</f>
        <v>356385377869.64209</v>
      </c>
      <c r="Z30" s="99">
        <f>'17'!Z30*1000</f>
        <v>24669768359.142212</v>
      </c>
      <c r="AA30" s="99">
        <f>'1'!G31*1000</f>
        <v>355108409702.85498</v>
      </c>
      <c r="AB30" s="99">
        <f>'1'!H31*1000</f>
        <v>89204112254.264343</v>
      </c>
      <c r="AC30" s="99">
        <f>'1'!J31*1000</f>
        <v>82885165929.54953</v>
      </c>
      <c r="AD30" s="99">
        <f>'1'!W31*1000</f>
        <v>61850925875.910469</v>
      </c>
    </row>
    <row r="31" spans="1:30" ht="18" customHeight="1">
      <c r="A31" s="34"/>
      <c r="B31" s="34" t="s">
        <v>72</v>
      </c>
      <c r="C31" s="34"/>
      <c r="D31" s="543"/>
      <c r="E31" s="613">
        <f>'29'!R31</f>
        <v>9.1849396808858224</v>
      </c>
      <c r="F31" s="611">
        <f>'29'!S31</f>
        <v>6.9148495299470145</v>
      </c>
      <c r="G31" s="611">
        <f>'29'!T31</f>
        <v>2.2700901509388052</v>
      </c>
      <c r="H31" s="612">
        <f>U31/T31</f>
        <v>10.189951882177514</v>
      </c>
      <c r="I31" s="612">
        <f>V31/T31</f>
        <v>13.630546796417685</v>
      </c>
      <c r="J31" s="621">
        <f>W31/T31</f>
        <v>8571516.7226549145</v>
      </c>
      <c r="K31" s="621">
        <f>X31/T31</f>
        <v>1569127.4043438896</v>
      </c>
      <c r="L31" s="621">
        <f>Y31/T31</f>
        <v>4276342.9770688908</v>
      </c>
      <c r="M31" s="621">
        <f>Z31/T31</f>
        <v>207628.16343340685</v>
      </c>
      <c r="N31" s="621">
        <f>AA31/T31</f>
        <v>4580169.4870036049</v>
      </c>
      <c r="O31" s="621">
        <f>AB31/T31</f>
        <v>971402.8161610082</v>
      </c>
      <c r="P31" s="621">
        <f>AC31/T31</f>
        <v>885701.43832336797</v>
      </c>
      <c r="Q31" s="534">
        <f>AA31/AD31</f>
        <v>7.267973233409017</v>
      </c>
      <c r="R31" s="534">
        <f>Z31/AD31</f>
        <v>0.32947163606452062</v>
      </c>
      <c r="S31" s="534">
        <f>AC31/AD31</f>
        <v>1.4054620390778214</v>
      </c>
      <c r="T31" s="99">
        <f>'1'!R32</f>
        <v>9745.2210013245549</v>
      </c>
      <c r="U31" s="99">
        <f>'1'!U32</f>
        <v>99303.333084682978</v>
      </c>
      <c r="V31" s="99">
        <f>'1'!V32</f>
        <v>132832.69089998674</v>
      </c>
      <c r="W31" s="99">
        <f>'1'!L32*1000</f>
        <v>83531324778.821289</v>
      </c>
      <c r="X31" s="99">
        <f>'1'!M32*1000</f>
        <v>15291493334.56596</v>
      </c>
      <c r="Y31" s="99">
        <f>'21'!F31*1000</f>
        <v>41673907388.998528</v>
      </c>
      <c r="Z31" s="99">
        <f>'17'!Z31*1000</f>
        <v>2023382338.7576835</v>
      </c>
      <c r="AA31" s="99">
        <f>'1'!G32*1000</f>
        <v>44634763874.373444</v>
      </c>
      <c r="AB31" s="99">
        <f>'1'!H32*1000</f>
        <v>9466535124.7980728</v>
      </c>
      <c r="AC31" s="99">
        <f>'1'!J32*1000</f>
        <v>8631356257.6522503</v>
      </c>
      <c r="AD31" s="99">
        <f>'1'!W32*1000</f>
        <v>6141294476.5947723</v>
      </c>
    </row>
    <row r="32" spans="1:30" ht="18" customHeight="1">
      <c r="A32" s="34"/>
      <c r="B32" s="34" t="s">
        <v>73</v>
      </c>
      <c r="C32" s="34"/>
      <c r="D32" s="543"/>
      <c r="E32" s="613">
        <f>'29'!R32</f>
        <v>4.8248172640676978</v>
      </c>
      <c r="F32" s="611">
        <f>'29'!S32</f>
        <v>3.6053073706839251</v>
      </c>
      <c r="G32" s="611">
        <f>'29'!T32</f>
        <v>1.2195098933837689</v>
      </c>
      <c r="H32" s="612">
        <f>U32/T32</f>
        <v>12.471941732339948</v>
      </c>
      <c r="I32" s="612">
        <f>V32/T32</f>
        <v>15.944039583376368</v>
      </c>
      <c r="J32" s="621">
        <f>W32/T32</f>
        <v>6198370.6361973956</v>
      </c>
      <c r="K32" s="621">
        <f>X32/T32</f>
        <v>1801094.2328395529</v>
      </c>
      <c r="L32" s="621">
        <f>Y32/T32</f>
        <v>3352112.5277089369</v>
      </c>
      <c r="M32" s="621">
        <f>Z32/T32</f>
        <v>302228.44558848656</v>
      </c>
      <c r="N32" s="621">
        <f>AA32/T32</f>
        <v>3458162.5779396496</v>
      </c>
      <c r="O32" s="621">
        <f>AB32/T32</f>
        <v>960650.37633924675</v>
      </c>
      <c r="P32" s="621">
        <f>AC32/T32</f>
        <v>869402.11880028364</v>
      </c>
      <c r="Q32" s="534">
        <f>AA32/AD32</f>
        <v>6.4425843253011816</v>
      </c>
      <c r="R32" s="534">
        <f>Z32/AD32</f>
        <v>0.56305399249581078</v>
      </c>
      <c r="S32" s="534">
        <f>AC32/AD32</f>
        <v>1.6197030465535545</v>
      </c>
      <c r="T32" s="99">
        <f>'1'!R33</f>
        <v>27622.078837176035</v>
      </c>
      <c r="U32" s="99">
        <f>'1'!U33</f>
        <v>344500.95778335992</v>
      </c>
      <c r="V32" s="99">
        <f>'1'!V33</f>
        <v>440407.51835507737</v>
      </c>
      <c r="W32" s="99">
        <f>'1'!L33*1000</f>
        <v>171211882375.08145</v>
      </c>
      <c r="X32" s="99">
        <f>'1'!M33*1000</f>
        <v>49749966892.677223</v>
      </c>
      <c r="Y32" s="99">
        <f>'21'!F32*1000</f>
        <v>92592316511.4617</v>
      </c>
      <c r="Z32" s="99">
        <f>'17'!Z32*1000</f>
        <v>8348177950.8823442</v>
      </c>
      <c r="AA32" s="99">
        <f>'1'!G33*1000</f>
        <v>95521639359.620911</v>
      </c>
      <c r="AB32" s="99">
        <f>'1'!H33*1000</f>
        <v>26535160430.205502</v>
      </c>
      <c r="AC32" s="99">
        <f>'1'!J33*1000</f>
        <v>24014693866.70932</v>
      </c>
      <c r="AD32" s="99">
        <f>'1'!W33*1000</f>
        <v>14826602887.367781</v>
      </c>
    </row>
    <row r="33" spans="1:30" ht="18" customHeight="1">
      <c r="A33" s="34"/>
      <c r="B33" s="661" t="s">
        <v>606</v>
      </c>
      <c r="C33" s="34"/>
      <c r="D33" s="543"/>
      <c r="E33" s="613">
        <f>'29'!R33</f>
        <v>3.2850741988108054</v>
      </c>
      <c r="F33" s="611">
        <f>'29'!S33</f>
        <v>2.5260035755565853</v>
      </c>
      <c r="G33" s="611">
        <f>'29'!T33</f>
        <v>0.75907062325422003</v>
      </c>
      <c r="H33" s="612">
        <f>U33/T33</f>
        <v>10.682229007533843</v>
      </c>
      <c r="I33" s="612">
        <f>V33/T33</f>
        <v>15.21395339472366</v>
      </c>
      <c r="J33" s="621">
        <f>W33/T33</f>
        <v>2067493.040326373</v>
      </c>
      <c r="K33" s="621">
        <f>X33/T33</f>
        <v>1172891.272017559</v>
      </c>
      <c r="L33" s="621">
        <f>Y33/T33</f>
        <v>2076840.7276586425</v>
      </c>
      <c r="M33" s="621">
        <f>Z33/T33</f>
        <v>139955.14544021754</v>
      </c>
      <c r="N33" s="621">
        <f>AA33/T33</f>
        <v>2173261.8339313031</v>
      </c>
      <c r="O33" s="621">
        <f>AB33/T33</f>
        <v>525042.33464915957</v>
      </c>
      <c r="P33" s="621">
        <f>AC33/T33</f>
        <v>468631.56853940722</v>
      </c>
      <c r="Q33" s="534">
        <f>AA33/AD33</f>
        <v>6.9078368228828984</v>
      </c>
      <c r="R33" s="534">
        <f>Z33/AD33</f>
        <v>0.44485542060755973</v>
      </c>
      <c r="S33" s="534">
        <f>AC33/AD33</f>
        <v>1.489572197412554</v>
      </c>
      <c r="T33" s="99">
        <f>'1'!R34</f>
        <v>19299.810917386316</v>
      </c>
      <c r="U33" s="99">
        <f>'1'!U34</f>
        <v>206165.00002162246</v>
      </c>
      <c r="V33" s="99">
        <f>'1'!V34</f>
        <v>293626.42382409429</v>
      </c>
      <c r="W33" s="99">
        <f>'1'!L34*1000</f>
        <v>39902224751.311157</v>
      </c>
      <c r="X33" s="99">
        <f>'1'!M34*1000</f>
        <v>22636579776.59161</v>
      </c>
      <c r="Y33" s="99">
        <f>'21'!F33*1000</f>
        <v>40082633349.338806</v>
      </c>
      <c r="Z33" s="99">
        <f>'17'!Z33*1000</f>
        <v>2701107843.9115005</v>
      </c>
      <c r="AA33" s="99">
        <f>'1'!G34*1000</f>
        <v>41943542468.846367</v>
      </c>
      <c r="AB33" s="99">
        <f>'1'!H34*1000</f>
        <v>10133217782.351849</v>
      </c>
      <c r="AC33" s="99">
        <f>'1'!J34*1000</f>
        <v>9044500662.7287254</v>
      </c>
      <c r="AD33" s="99">
        <f>'1'!W34*1000</f>
        <v>6071878005.2684803</v>
      </c>
    </row>
    <row r="34" spans="1:30" ht="13.5" customHeight="1">
      <c r="A34" s="34"/>
      <c r="B34" s="661" t="s">
        <v>607</v>
      </c>
      <c r="C34" s="34"/>
      <c r="D34" s="543"/>
      <c r="E34" s="613">
        <f>'29'!R34</f>
        <v>38.584725536992842</v>
      </c>
      <c r="F34" s="611">
        <f>'29'!S34</f>
        <v>30.78997613365155</v>
      </c>
      <c r="G34" s="611">
        <f>'29'!T34</f>
        <v>7.7947494033412887</v>
      </c>
      <c r="H34" s="612">
        <f>U34/T34</f>
        <v>32.950789880621016</v>
      </c>
      <c r="I34" s="612">
        <f>V34/T34</f>
        <v>19.702665924413928</v>
      </c>
      <c r="J34" s="621">
        <f>W34/T34</f>
        <v>10614517.454320529</v>
      </c>
      <c r="K34" s="621">
        <f>X34/T34</f>
        <v>1610533.6080286989</v>
      </c>
      <c r="L34" s="621">
        <f>Y34/T34</f>
        <v>3329358.0752149443</v>
      </c>
      <c r="M34" s="621">
        <f>Z34/T34</f>
        <v>216900.67229541671</v>
      </c>
      <c r="N34" s="621">
        <f>AA34/T34</f>
        <v>3618405.2019545967</v>
      </c>
      <c r="O34" s="621">
        <f>AB34/T34</f>
        <v>913191.29863301781</v>
      </c>
      <c r="P34" s="621">
        <f>AC34/T34</f>
        <v>819070.94692893035</v>
      </c>
      <c r="Q34" s="534">
        <f>AA34/AD34</f>
        <v>6.022273431985921</v>
      </c>
      <c r="R34" s="534">
        <f>Z34/AD34</f>
        <v>0.36099747906590685</v>
      </c>
      <c r="S34" s="534">
        <f>AC34/AD34</f>
        <v>1.3632163694483719</v>
      </c>
      <c r="T34" s="99">
        <f>'1'!R35</f>
        <v>16167</v>
      </c>
      <c r="U34" s="99">
        <f>'1'!U35</f>
        <v>532715.41999999993</v>
      </c>
      <c r="V34" s="99">
        <f>'1'!V35</f>
        <v>318533</v>
      </c>
      <c r="W34" s="99">
        <f>'1'!L35*1000</f>
        <v>171604903684</v>
      </c>
      <c r="X34" s="99">
        <f>'1'!M35*1000</f>
        <v>26037496840.999977</v>
      </c>
      <c r="Y34" s="99">
        <f>'21'!F34*1000</f>
        <v>53825732002.000008</v>
      </c>
      <c r="Z34" s="99">
        <f>'17'!Z34*1000</f>
        <v>3506633169.0000019</v>
      </c>
      <c r="AA34" s="99">
        <f>'1'!G35*1000</f>
        <v>58498756899.999962</v>
      </c>
      <c r="AB34" s="99">
        <f>'1'!H35*1000</f>
        <v>14763563724.999998</v>
      </c>
      <c r="AC34" s="99">
        <f>'1'!J35*1000</f>
        <v>13241919999.000017</v>
      </c>
      <c r="AD34" s="99">
        <f>'1'!W35*1000</f>
        <v>9713733120.9999962</v>
      </c>
    </row>
    <row r="35" spans="1:30" ht="18" customHeight="1">
      <c r="A35" s="1247" t="s">
        <v>608</v>
      </c>
      <c r="B35" s="1247"/>
      <c r="C35" s="1247"/>
      <c r="D35" s="32"/>
      <c r="E35" s="613"/>
      <c r="F35" s="611"/>
      <c r="G35" s="611"/>
      <c r="H35" s="612"/>
      <c r="I35" s="612"/>
      <c r="J35" s="620"/>
      <c r="K35" s="620"/>
      <c r="L35" s="620"/>
      <c r="M35" s="620"/>
      <c r="N35" s="620"/>
      <c r="O35" s="620"/>
      <c r="P35" s="620"/>
      <c r="Q35" s="298"/>
      <c r="R35" s="298"/>
      <c r="S35" s="2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</row>
    <row r="36" spans="1:30" ht="18" customHeight="1">
      <c r="A36" s="1049" t="s">
        <v>59</v>
      </c>
      <c r="B36" s="1049"/>
      <c r="C36" s="35"/>
      <c r="D36" s="32"/>
      <c r="E36" s="613">
        <f>'29'!R36</f>
        <v>8.5755566915174182</v>
      </c>
      <c r="F36" s="611">
        <f>'29'!S36</f>
        <v>6.6229258656819203</v>
      </c>
      <c r="G36" s="611">
        <f>'29'!T36</f>
        <v>1.9526308258354974</v>
      </c>
      <c r="H36" s="612">
        <f t="shared" ref="H36:H46" si="34">U36/T36</f>
        <v>12.819617133669432</v>
      </c>
      <c r="I36" s="612">
        <f t="shared" ref="I36:I46" si="35">V36/T36</f>
        <v>14.767085994708548</v>
      </c>
      <c r="J36" s="621">
        <f t="shared" ref="J36:J46" si="36">W36/T36</f>
        <v>14737185.908029616</v>
      </c>
      <c r="K36" s="621">
        <f t="shared" ref="K36:K46" si="37">X36/T36</f>
        <v>1754825.435957676</v>
      </c>
      <c r="L36" s="621">
        <f t="shared" ref="L36:L46" si="38">Y36/T36</f>
        <v>4468418.298439011</v>
      </c>
      <c r="M36" s="621">
        <f t="shared" ref="M36:M46" si="39">Z36/T36</f>
        <v>316024.15620957752</v>
      </c>
      <c r="N36" s="621">
        <f t="shared" ref="N36:N46" si="40">AA36/T36</f>
        <v>4552734.302548321</v>
      </c>
      <c r="O36" s="621">
        <f t="shared" ref="O36:O46" si="41">AB36/T36</f>
        <v>1147510.190057734</v>
      </c>
      <c r="P36" s="621">
        <f t="shared" ref="P36:P46" si="42">AC36/T36</f>
        <v>1054744.8145466484</v>
      </c>
      <c r="Q36" s="534">
        <f t="shared" ref="Q36:Q46" si="43">AA36/AD36</f>
        <v>6.0337714268340132</v>
      </c>
      <c r="R36" s="534">
        <f t="shared" ref="R36:R46" si="44">Z36/AD36</f>
        <v>0.41882908098971794</v>
      </c>
      <c r="S36" s="534">
        <f t="shared" ref="S36:S46" si="45">AC36/AD36</f>
        <v>1.3978608681492151</v>
      </c>
      <c r="T36" s="99">
        <f>'1'!R37</f>
        <v>129610.96383475966</v>
      </c>
      <c r="U36" s="99">
        <f>'1'!U37</f>
        <v>1661562.932687494</v>
      </c>
      <c r="V36" s="99">
        <f>'1'!V37</f>
        <v>1913976.2488049555</v>
      </c>
      <c r="W36" s="99">
        <f>'1'!L37*1000</f>
        <v>1910100869751.7563</v>
      </c>
      <c r="X36" s="99">
        <f>'1'!M37*1000</f>
        <v>227444616116.22672</v>
      </c>
      <c r="Y36" s="99">
        <f>'21'!F36*1000</f>
        <v>579156002477.55701</v>
      </c>
      <c r="Z36" s="99">
        <f>'17'!Z36*1000</f>
        <v>40960195481.389992</v>
      </c>
      <c r="AA36" s="99">
        <f>'1'!G37*1000</f>
        <v>590084281036.86023</v>
      </c>
      <c r="AB36" s="99">
        <f>'1'!H37*1000</f>
        <v>148729901743.59116</v>
      </c>
      <c r="AC36" s="99">
        <f>'1'!J37*1000</f>
        <v>136706492013.10593</v>
      </c>
      <c r="AD36" s="99">
        <f>'1'!W37*1000</f>
        <v>97796923233.216339</v>
      </c>
    </row>
    <row r="37" spans="1:30" ht="18" customHeight="1">
      <c r="A37" s="7"/>
      <c r="B37" s="661" t="s">
        <v>609</v>
      </c>
      <c r="C37" s="36"/>
      <c r="D37" s="32"/>
      <c r="E37" s="613">
        <f>'29'!R37</f>
        <v>13.049425794728094</v>
      </c>
      <c r="F37" s="611">
        <f>'29'!S37</f>
        <v>10.296495741203998</v>
      </c>
      <c r="G37" s="611">
        <f>'29'!T37</f>
        <v>2.7529300535241132</v>
      </c>
      <c r="H37" s="612">
        <f t="shared" si="34"/>
        <v>8.9791213887532049</v>
      </c>
      <c r="I37" s="612">
        <f t="shared" si="35"/>
        <v>15.960717730709344</v>
      </c>
      <c r="J37" s="621">
        <f t="shared" si="36"/>
        <v>18396083.549477484</v>
      </c>
      <c r="K37" s="621">
        <f t="shared" si="37"/>
        <v>1999047.3917616734</v>
      </c>
      <c r="L37" s="621">
        <f t="shared" si="38"/>
        <v>4559925.6754152384</v>
      </c>
      <c r="M37" s="621">
        <f t="shared" si="39"/>
        <v>330136.80970682914</v>
      </c>
      <c r="N37" s="621">
        <f t="shared" si="40"/>
        <v>4658801.0843224535</v>
      </c>
      <c r="O37" s="621">
        <f t="shared" si="41"/>
        <v>1253412.3356605605</v>
      </c>
      <c r="P37" s="621">
        <f t="shared" si="42"/>
        <v>1160084.3650680329</v>
      </c>
      <c r="Q37" s="534">
        <f t="shared" si="43"/>
        <v>5.5731272597057187</v>
      </c>
      <c r="R37" s="534">
        <f t="shared" si="44"/>
        <v>0.39492874246142912</v>
      </c>
      <c r="S37" s="534">
        <f t="shared" si="45"/>
        <v>1.3877600012320181</v>
      </c>
      <c r="T37" s="99">
        <f>'1'!R38</f>
        <v>64542.459981398759</v>
      </c>
      <c r="U37" s="99">
        <f>'1'!U38</f>
        <v>579534.58290172543</v>
      </c>
      <c r="V37" s="99">
        <f>'1'!V38</f>
        <v>1030143.9854087095</v>
      </c>
      <c r="W37" s="99">
        <f>'1'!L38*1000</f>
        <v>1187328486306.6187</v>
      </c>
      <c r="X37" s="99">
        <f>'1'!M38*1000</f>
        <v>129023436283.69737</v>
      </c>
      <c r="Y37" s="99">
        <f>'21'!F37*1000</f>
        <v>294308820423.64075</v>
      </c>
      <c r="Z37" s="99">
        <f>'17'!Z37*1000</f>
        <v>21307841828.889675</v>
      </c>
      <c r="AA37" s="99">
        <f>'1'!G38*1000</f>
        <v>300690482546.17908</v>
      </c>
      <c r="AB37" s="99">
        <f>'1'!H38*1000</f>
        <v>80898315514.563278</v>
      </c>
      <c r="AC37" s="99">
        <f>'1'!J38*1000</f>
        <v>74874698707.449905</v>
      </c>
      <c r="AD37" s="99">
        <f>'1'!W38*1000</f>
        <v>53953636537.281693</v>
      </c>
    </row>
    <row r="38" spans="1:30" ht="18" customHeight="1">
      <c r="A38" s="121"/>
      <c r="B38" s="121" t="s">
        <v>1150</v>
      </c>
      <c r="C38" s="542"/>
      <c r="D38" s="543"/>
      <c r="E38" s="613">
        <f>'29'!R38</f>
        <v>9.7309751411728875</v>
      </c>
      <c r="F38" s="611">
        <f>'29'!S38</f>
        <v>7.7938412627716627</v>
      </c>
      <c r="G38" s="611">
        <f>'29'!T38</f>
        <v>1.9371338784012211</v>
      </c>
      <c r="H38" s="612">
        <f t="shared" si="34"/>
        <v>7.7273175943642682</v>
      </c>
      <c r="I38" s="612">
        <f t="shared" si="35"/>
        <v>21.531869847597509</v>
      </c>
      <c r="J38" s="621">
        <f t="shared" si="36"/>
        <v>16285488.281547986</v>
      </c>
      <c r="K38" s="621">
        <f t="shared" si="37"/>
        <v>2314133.318931913</v>
      </c>
      <c r="L38" s="621">
        <f t="shared" si="38"/>
        <v>4440410.0311335903</v>
      </c>
      <c r="M38" s="621">
        <f t="shared" si="39"/>
        <v>292156.27376110695</v>
      </c>
      <c r="N38" s="621">
        <f t="shared" si="40"/>
        <v>4393544.6876167562</v>
      </c>
      <c r="O38" s="621">
        <f t="shared" si="41"/>
        <v>1115511.087490387</v>
      </c>
      <c r="P38" s="621">
        <f t="shared" si="42"/>
        <v>1025077.2577296171</v>
      </c>
      <c r="Q38" s="534">
        <f t="shared" si="43"/>
        <v>6.3142987844474341</v>
      </c>
      <c r="R38" s="534">
        <f t="shared" si="44"/>
        <v>0.41988010489068811</v>
      </c>
      <c r="S38" s="534">
        <f t="shared" si="45"/>
        <v>1.4732168539653263</v>
      </c>
      <c r="T38" s="99">
        <f>'1'!R39</f>
        <v>14518.614910939325</v>
      </c>
      <c r="U38" s="99">
        <f>'1'!U39</f>
        <v>112189.94844710086</v>
      </c>
      <c r="V38" s="99">
        <f>'1'!V39</f>
        <v>312612.92662973405</v>
      </c>
      <c r="W38" s="99">
        <f>'1'!L39*1000</f>
        <v>236442732996.41022</v>
      </c>
      <c r="X38" s="99">
        <f>'1'!M39*1000</f>
        <v>33598010510.146378</v>
      </c>
      <c r="Y38" s="99">
        <f>'21'!F38*1000</f>
        <v>64468603288.700699</v>
      </c>
      <c r="Z38" s="99">
        <f>'17'!Z38*1000</f>
        <v>4241704432.5524783</v>
      </c>
      <c r="AA38" s="99">
        <f>'1'!G39*1000</f>
        <v>63788183413.510895</v>
      </c>
      <c r="AB38" s="99">
        <f>'1'!H39*1000</f>
        <v>16195675908.156075</v>
      </c>
      <c r="AC38" s="99">
        <f>'1'!J39*1000</f>
        <v>14882701958.938011</v>
      </c>
      <c r="AD38" s="99">
        <f>'1'!W39*1000</f>
        <v>10102180082.232681</v>
      </c>
    </row>
    <row r="39" spans="1:30" ht="18" customHeight="1">
      <c r="A39" s="121"/>
      <c r="B39" s="121" t="s">
        <v>1151</v>
      </c>
      <c r="C39" s="542"/>
      <c r="D39" s="543"/>
      <c r="E39" s="613">
        <f>'29'!R39</f>
        <v>31.223380280179736</v>
      </c>
      <c r="F39" s="611">
        <f>'29'!S39</f>
        <v>24.634801253421802</v>
      </c>
      <c r="G39" s="611">
        <f>'29'!T39</f>
        <v>6.5885790267579321</v>
      </c>
      <c r="H39" s="612">
        <f t="shared" si="34"/>
        <v>8.3158067727306761</v>
      </c>
      <c r="I39" s="612">
        <f t="shared" si="35"/>
        <v>14.203097484460475</v>
      </c>
      <c r="J39" s="621">
        <f t="shared" si="36"/>
        <v>23311110.776441213</v>
      </c>
      <c r="K39" s="621">
        <f t="shared" si="37"/>
        <v>2209698.2111373977</v>
      </c>
      <c r="L39" s="621">
        <f t="shared" si="38"/>
        <v>4589301.7266515726</v>
      </c>
      <c r="M39" s="621">
        <f t="shared" si="39"/>
        <v>398677.58861493692</v>
      </c>
      <c r="N39" s="621">
        <f t="shared" si="40"/>
        <v>4822387.1144103082</v>
      </c>
      <c r="O39" s="621">
        <f t="shared" si="41"/>
        <v>1419454.6911145179</v>
      </c>
      <c r="P39" s="621">
        <f t="shared" si="42"/>
        <v>1319350.6198948992</v>
      </c>
      <c r="Q39" s="534">
        <f t="shared" si="43"/>
        <v>5.0610385975866432</v>
      </c>
      <c r="R39" s="534">
        <f t="shared" si="44"/>
        <v>0.41840744347204833</v>
      </c>
      <c r="S39" s="534">
        <f t="shared" si="45"/>
        <v>1.3846429688493522</v>
      </c>
      <c r="T39" s="99">
        <f>'1'!R40</f>
        <v>31847.847885759791</v>
      </c>
      <c r="U39" s="99">
        <f>'1'!U40</f>
        <v>264840.54914529761</v>
      </c>
      <c r="V39" s="99">
        <f>'1'!V40</f>
        <v>452338.08819171472</v>
      </c>
      <c r="W39" s="99">
        <f>'1'!L40*1000</f>
        <v>742408710056.19556</v>
      </c>
      <c r="X39" s="99">
        <f>'1'!M40*1000</f>
        <v>70374132501.739365</v>
      </c>
      <c r="Y39" s="99">
        <f>'21'!F39*1000</f>
        <v>146159383292.25406</v>
      </c>
      <c r="Z39" s="99">
        <f>'17'!Z39*1000</f>
        <v>12697023197.670031</v>
      </c>
      <c r="AA39" s="99">
        <f>'1'!G40*1000</f>
        <v>153582651265.98758</v>
      </c>
      <c r="AB39" s="99">
        <f>'1'!H40*1000</f>
        <v>45206577083.343315</v>
      </c>
      <c r="AC39" s="99">
        <f>'1'!J40*1000</f>
        <v>42018477850.395638</v>
      </c>
      <c r="AD39" s="99">
        <f>'1'!W40*1000</f>
        <v>30346073894.639626</v>
      </c>
    </row>
    <row r="40" spans="1:30" ht="18" customHeight="1">
      <c r="A40" s="121"/>
      <c r="B40" s="121" t="s">
        <v>1152</v>
      </c>
      <c r="C40" s="542"/>
      <c r="D40" s="543"/>
      <c r="E40" s="613">
        <f>'29'!R40</f>
        <v>7.1911127977274587</v>
      </c>
      <c r="F40" s="611">
        <f>'29'!S40</f>
        <v>5.5236051364325265</v>
      </c>
      <c r="G40" s="611">
        <f>'29'!T40</f>
        <v>1.6675076612949333</v>
      </c>
      <c r="H40" s="612">
        <f>U40/T40</f>
        <v>13.545526625235807</v>
      </c>
      <c r="I40" s="612">
        <f>V40/T40</f>
        <v>19.054158139036108</v>
      </c>
      <c r="J40" s="621">
        <f>W40/T40</f>
        <v>15007442.451155435</v>
      </c>
      <c r="K40" s="621">
        <f>X40/T40</f>
        <v>1793316.6677947855</v>
      </c>
      <c r="L40" s="621">
        <f>Y40/T40</f>
        <v>5106247.2958041001</v>
      </c>
      <c r="M40" s="621">
        <f>Z40/T40</f>
        <v>277759.30995052308</v>
      </c>
      <c r="N40" s="621">
        <f>AA40/T40</f>
        <v>4979829.4166594055</v>
      </c>
      <c r="O40" s="621">
        <f>AB40/T40</f>
        <v>1147434.7287782484</v>
      </c>
      <c r="P40" s="621">
        <f>AC40/T40</f>
        <v>1044209.9588427105</v>
      </c>
      <c r="Q40" s="534">
        <f>AA40/AD40</f>
        <v>6.8684323372094598</v>
      </c>
      <c r="R40" s="534">
        <f>Z40/AD40</f>
        <v>0.38309967406573103</v>
      </c>
      <c r="S40" s="534">
        <f>AC40/AD40</f>
        <v>1.4402271339170984</v>
      </c>
      <c r="T40" s="99">
        <f>'1'!R41</f>
        <v>8744.3931625452988</v>
      </c>
      <c r="U40" s="99">
        <f>'1'!U41</f>
        <v>118447.41040478728</v>
      </c>
      <c r="V40" s="99">
        <f>'1'!V41</f>
        <v>166617.0501490442</v>
      </c>
      <c r="W40" s="99">
        <f>'1'!L41*1000</f>
        <v>131230977157.17564</v>
      </c>
      <c r="X40" s="99">
        <f>'1'!M41*1000</f>
        <v>15681466008.14324</v>
      </c>
      <c r="Y40" s="99">
        <f>'21'!F40*1000</f>
        <v>44651033939.694794</v>
      </c>
      <c r="Z40" s="99">
        <f>'17'!Z40*1000</f>
        <v>2428836610.7646542</v>
      </c>
      <c r="AA40" s="99">
        <f>'1'!G41*1000</f>
        <v>43545586301.678452</v>
      </c>
      <c r="AB40" s="99">
        <f>'1'!H41*1000</f>
        <v>10033620396.795534</v>
      </c>
      <c r="AC40" s="99">
        <f>'1'!J41*1000</f>
        <v>9130982424.3659058</v>
      </c>
      <c r="AD40" s="99">
        <f>'1'!W41*1000</f>
        <v>6339960003.0667791</v>
      </c>
    </row>
    <row r="41" spans="1:30" ht="18" customHeight="1">
      <c r="A41" s="121"/>
      <c r="B41" s="121" t="s">
        <v>1153</v>
      </c>
      <c r="C41" s="542"/>
      <c r="D41" s="543"/>
      <c r="E41" s="613">
        <f>'29'!R41</f>
        <v>7.7435172598874074</v>
      </c>
      <c r="F41" s="611">
        <f>'29'!S41</f>
        <v>6.1197501213185328</v>
      </c>
      <c r="G41" s="611">
        <f>'29'!T41</f>
        <v>1.6237671385688746</v>
      </c>
      <c r="H41" s="612">
        <f t="shared" si="34"/>
        <v>8.9122353638992671</v>
      </c>
      <c r="I41" s="612">
        <f t="shared" si="35"/>
        <v>10.451660206118278</v>
      </c>
      <c r="J41" s="621">
        <f t="shared" si="36"/>
        <v>8190130.3230489315</v>
      </c>
      <c r="K41" s="621">
        <f t="shared" si="37"/>
        <v>993450.02627963794</v>
      </c>
      <c r="L41" s="621">
        <f t="shared" si="38"/>
        <v>4138193.2289895969</v>
      </c>
      <c r="M41" s="621">
        <f t="shared" si="39"/>
        <v>205720.84910953537</v>
      </c>
      <c r="N41" s="621">
        <f t="shared" si="40"/>
        <v>4217104.690949074</v>
      </c>
      <c r="O41" s="621">
        <f t="shared" si="41"/>
        <v>1003269.6563640047</v>
      </c>
      <c r="P41" s="621">
        <f t="shared" si="42"/>
        <v>937543.22732162708</v>
      </c>
      <c r="Q41" s="534">
        <f t="shared" si="43"/>
        <v>5.5508326615356323</v>
      </c>
      <c r="R41" s="534">
        <f t="shared" si="44"/>
        <v>0.27078341470793765</v>
      </c>
      <c r="S41" s="534">
        <f t="shared" si="45"/>
        <v>1.2340565267416215</v>
      </c>
      <c r="T41" s="99">
        <f>'1'!R42</f>
        <v>9431.6040221544263</v>
      </c>
      <c r="U41" s="99">
        <f>'1'!U42</f>
        <v>84056.67490453925</v>
      </c>
      <c r="V41" s="99">
        <f>'1'!V42</f>
        <v>98575.920438216519</v>
      </c>
      <c r="W41" s="99">
        <f>'1'!L42*1000</f>
        <v>77246066096.837234</v>
      </c>
      <c r="X41" s="99">
        <f>'1'!M42*1000</f>
        <v>9369827263.6684532</v>
      </c>
      <c r="Y41" s="99">
        <f>'21'!F41*1000</f>
        <v>39029799902.990494</v>
      </c>
      <c r="Z41" s="99">
        <f>'17'!Z41*1000</f>
        <v>1940277587.9025176</v>
      </c>
      <c r="AA41" s="99">
        <f>'1'!G42*1000</f>
        <v>39774061565.001587</v>
      </c>
      <c r="AB41" s="99">
        <f>'1'!H42*1000</f>
        <v>9462442126.2682362</v>
      </c>
      <c r="AC41" s="99">
        <f>'1'!J42*1000</f>
        <v>8842536473.7502995</v>
      </c>
      <c r="AD41" s="99">
        <f>'1'!W42*1000</f>
        <v>7165422557.3426189</v>
      </c>
    </row>
    <row r="42" spans="1:30" ht="18" customHeight="1">
      <c r="A42" s="121"/>
      <c r="B42" s="661" t="s">
        <v>610</v>
      </c>
      <c r="C42" s="542"/>
      <c r="D42" s="543"/>
      <c r="E42" s="613">
        <f>'29'!R42</f>
        <v>5.9730977450743747</v>
      </c>
      <c r="F42" s="611">
        <f>'29'!S42</f>
        <v>4.4290791193281054</v>
      </c>
      <c r="G42" s="611">
        <f>'29'!T42</f>
        <v>1.5440186257462725</v>
      </c>
      <c r="H42" s="612">
        <f t="shared" si="34"/>
        <v>10.099236041892107</v>
      </c>
      <c r="I42" s="612">
        <f t="shared" si="35"/>
        <v>12.207326764311697</v>
      </c>
      <c r="J42" s="621">
        <f t="shared" si="36"/>
        <v>10185783.615823006</v>
      </c>
      <c r="K42" s="621">
        <f t="shared" si="37"/>
        <v>1648208.2015596149</v>
      </c>
      <c r="L42" s="621">
        <f t="shared" si="38"/>
        <v>4582561.0824867943</v>
      </c>
      <c r="M42" s="621">
        <f t="shared" si="39"/>
        <v>336385.62275184813</v>
      </c>
      <c r="N42" s="621">
        <f t="shared" si="40"/>
        <v>4696220.7815432241</v>
      </c>
      <c r="O42" s="621">
        <f t="shared" si="41"/>
        <v>1098847.2444156837</v>
      </c>
      <c r="P42" s="621">
        <f t="shared" si="42"/>
        <v>1010223.9908025749</v>
      </c>
      <c r="Q42" s="534">
        <f t="shared" si="43"/>
        <v>6.5504868619840568</v>
      </c>
      <c r="R42" s="534">
        <f t="shared" si="44"/>
        <v>0.46920485745821733</v>
      </c>
      <c r="S42" s="534">
        <f t="shared" si="45"/>
        <v>1.4091030399211359</v>
      </c>
      <c r="T42" s="99">
        <f>'1'!R43</f>
        <v>27524.034408885433</v>
      </c>
      <c r="U42" s="99">
        <f>'1'!U43</f>
        <v>277971.72032049426</v>
      </c>
      <c r="V42" s="99">
        <f>'1'!V43</f>
        <v>335994.88190142321</v>
      </c>
      <c r="W42" s="99">
        <f>'1'!L43*1000</f>
        <v>280353858723.3739</v>
      </c>
      <c r="X42" s="99">
        <f>'1'!M43*1000</f>
        <v>45365339252.734016</v>
      </c>
      <c r="Y42" s="99">
        <f>'21'!F42*1000</f>
        <v>126130568915.18581</v>
      </c>
      <c r="Z42" s="99">
        <f>'17'!Z42*1000</f>
        <v>9258689455.2762222</v>
      </c>
      <c r="AA42" s="99">
        <f>'1'!G43*1000</f>
        <v>129258942382.91853</v>
      </c>
      <c r="AB42" s="99">
        <f>'1'!H43*1000</f>
        <v>30244709365.406216</v>
      </c>
      <c r="AC42" s="99">
        <f>'1'!J43*1000</f>
        <v>27805439883.531631</v>
      </c>
      <c r="AD42" s="99">
        <f>'1'!W43*1000</f>
        <v>19732722942.02689</v>
      </c>
    </row>
    <row r="43" spans="1:30" ht="18" customHeight="1">
      <c r="A43" s="121"/>
      <c r="B43" s="121" t="s">
        <v>1136</v>
      </c>
      <c r="C43" s="542"/>
      <c r="D43" s="543"/>
      <c r="E43" s="613">
        <f>'29'!R43</f>
        <v>7.8304172511723422</v>
      </c>
      <c r="F43" s="611">
        <f>'29'!S43</f>
        <v>5.7644891774230498</v>
      </c>
      <c r="G43" s="611">
        <f>'29'!T43</f>
        <v>2.0659280737492889</v>
      </c>
      <c r="H43" s="612">
        <f t="shared" si="34"/>
        <v>8.2426209079697266</v>
      </c>
      <c r="I43" s="612">
        <f t="shared" si="35"/>
        <v>11.814508427306857</v>
      </c>
      <c r="J43" s="621">
        <f t="shared" si="36"/>
        <v>12004261.608006816</v>
      </c>
      <c r="K43" s="621">
        <f t="shared" si="37"/>
        <v>1782184.511010377</v>
      </c>
      <c r="L43" s="621">
        <f t="shared" si="38"/>
        <v>4987005.5072605675</v>
      </c>
      <c r="M43" s="621">
        <f t="shared" si="39"/>
        <v>427669.95302669005</v>
      </c>
      <c r="N43" s="621">
        <f t="shared" si="40"/>
        <v>4939426.1095566619</v>
      </c>
      <c r="O43" s="621">
        <f t="shared" si="41"/>
        <v>1286562.3060951724</v>
      </c>
      <c r="P43" s="621">
        <f t="shared" si="42"/>
        <v>1210038.0065729266</v>
      </c>
      <c r="Q43" s="534">
        <f t="shared" si="43"/>
        <v>5.6449837675395012</v>
      </c>
      <c r="R43" s="534">
        <f t="shared" si="44"/>
        <v>0.48875919775966276</v>
      </c>
      <c r="S43" s="534">
        <f t="shared" si="45"/>
        <v>1.3828822931462197</v>
      </c>
      <c r="T43" s="99">
        <f>'1'!R44</f>
        <v>17461.830469879766</v>
      </c>
      <c r="U43" s="99">
        <f>'1'!U44</f>
        <v>143931.24892245379</v>
      </c>
      <c r="V43" s="99">
        <f>'1'!V44</f>
        <v>206302.94324259815</v>
      </c>
      <c r="W43" s="99">
        <f>'1'!L44*1000</f>
        <v>209616381115.10129</v>
      </c>
      <c r="X43" s="99">
        <f>'1'!M44*1000</f>
        <v>31120203797.308773</v>
      </c>
      <c r="Y43" s="99">
        <f>'21'!F43*1000</f>
        <v>87082244720.140778</v>
      </c>
      <c r="Z43" s="99">
        <f>'17'!Z43*1000</f>
        <v>7467900216.8135042</v>
      </c>
      <c r="AA43" s="99">
        <f>'1'!G44*1000</f>
        <v>86251421343.576187</v>
      </c>
      <c r="AB43" s="99">
        <f>'1'!H44*1000</f>
        <v>22465732877.971458</v>
      </c>
      <c r="AC43" s="99">
        <f>'1'!J44*1000</f>
        <v>21129478532.887703</v>
      </c>
      <c r="AD43" s="99">
        <f>'1'!W44*1000</f>
        <v>15279303696.061981</v>
      </c>
    </row>
    <row r="44" spans="1:30" ht="18" customHeight="1">
      <c r="A44" s="121"/>
      <c r="B44" s="121" t="s">
        <v>1137</v>
      </c>
      <c r="C44" s="542"/>
      <c r="D44" s="543"/>
      <c r="E44" s="613">
        <f>'29'!R44</f>
        <v>4.2313725564232474</v>
      </c>
      <c r="F44" s="611">
        <f>'29'!S44</f>
        <v>3.1767812095039898</v>
      </c>
      <c r="G44" s="611">
        <f>'29'!T44</f>
        <v>1.0545913469192614</v>
      </c>
      <c r="H44" s="612">
        <f t="shared" si="34"/>
        <v>13.321184127310188</v>
      </c>
      <c r="I44" s="612">
        <f t="shared" si="35"/>
        <v>12.889019090149811</v>
      </c>
      <c r="J44" s="621">
        <f t="shared" si="36"/>
        <v>7030018.2780098598</v>
      </c>
      <c r="K44" s="621">
        <f t="shared" si="37"/>
        <v>1415707.2885597819</v>
      </c>
      <c r="L44" s="621">
        <f t="shared" si="38"/>
        <v>3880692.9805582692</v>
      </c>
      <c r="M44" s="621">
        <f t="shared" si="39"/>
        <v>177971.86871961609</v>
      </c>
      <c r="N44" s="621">
        <f t="shared" si="40"/>
        <v>4274165.1133332532</v>
      </c>
      <c r="O44" s="621">
        <f t="shared" si="41"/>
        <v>773088.73230842734</v>
      </c>
      <c r="P44" s="621">
        <f t="shared" si="42"/>
        <v>663469.09594675177</v>
      </c>
      <c r="Q44" s="534">
        <f t="shared" si="43"/>
        <v>9.6571911746935069</v>
      </c>
      <c r="R44" s="534">
        <f t="shared" si="44"/>
        <v>0.40211557447354546</v>
      </c>
      <c r="S44" s="534">
        <f t="shared" si="45"/>
        <v>1.4990641980749522</v>
      </c>
      <c r="T44" s="99">
        <f>'1'!R45</f>
        <v>10062.203939005673</v>
      </c>
      <c r="U44" s="99">
        <f>'1'!U45</f>
        <v>134040.47139804042</v>
      </c>
      <c r="V44" s="99">
        <f>'1'!V45</f>
        <v>129691.93865882473</v>
      </c>
      <c r="W44" s="99">
        <f>'1'!L45*1000</f>
        <v>70737477608.27269</v>
      </c>
      <c r="X44" s="99">
        <f>'1'!M45*1000</f>
        <v>14245135455.425278</v>
      </c>
      <c r="Y44" s="99">
        <f>'21'!F44*1000</f>
        <v>39048324195.045082</v>
      </c>
      <c r="Z44" s="99">
        <f>'17'!Z44*1000</f>
        <v>1790789238.4627213</v>
      </c>
      <c r="AA44" s="99">
        <f>'1'!G45*1000</f>
        <v>43007521039.342491</v>
      </c>
      <c r="AB44" s="99">
        <f>'1'!H45*1000</f>
        <v>7778976487.4347591</v>
      </c>
      <c r="AC44" s="99">
        <f>'1'!J45*1000</f>
        <v>6675961350.6439381</v>
      </c>
      <c r="AD44" s="99">
        <f>'1'!W45*1000</f>
        <v>4453419245.9649048</v>
      </c>
    </row>
    <row r="45" spans="1:30" ht="18" customHeight="1">
      <c r="A45" s="121"/>
      <c r="B45" s="661" t="s">
        <v>611</v>
      </c>
      <c r="C45" s="542"/>
      <c r="D45" s="543"/>
      <c r="E45" s="613">
        <f>'29'!R45</f>
        <v>6.8821935186311487</v>
      </c>
      <c r="F45" s="611">
        <f>'29'!S45</f>
        <v>5.2363626954821436</v>
      </c>
      <c r="G45" s="611">
        <f>'29'!T45</f>
        <v>1.6458308231490066</v>
      </c>
      <c r="H45" s="612">
        <f t="shared" si="34"/>
        <v>22.812197219941293</v>
      </c>
      <c r="I45" s="612">
        <f t="shared" si="35"/>
        <v>15.226813223931313</v>
      </c>
      <c r="J45" s="621">
        <f t="shared" si="36"/>
        <v>12831412.697427802</v>
      </c>
      <c r="K45" s="621">
        <f t="shared" si="37"/>
        <v>1496525.7408649584</v>
      </c>
      <c r="L45" s="621">
        <f t="shared" si="38"/>
        <v>4368121.1137109725</v>
      </c>
      <c r="M45" s="621">
        <f t="shared" si="39"/>
        <v>284735.57492149668</v>
      </c>
      <c r="N45" s="621">
        <f t="shared" si="40"/>
        <v>4421359.4468691768</v>
      </c>
      <c r="O45" s="621">
        <f t="shared" si="41"/>
        <v>1032209.0566281725</v>
      </c>
      <c r="P45" s="621">
        <f t="shared" si="42"/>
        <v>936382.09716767992</v>
      </c>
      <c r="Q45" s="534">
        <f t="shared" si="43"/>
        <v>6.6160105032869705</v>
      </c>
      <c r="R45" s="534">
        <f t="shared" si="44"/>
        <v>0.42607111613013715</v>
      </c>
      <c r="S45" s="534">
        <f t="shared" si="45"/>
        <v>1.4011784982417776</v>
      </c>
      <c r="T45" s="99">
        <f>'1'!R46</f>
        <v>33144.643985495924</v>
      </c>
      <c r="U45" s="99">
        <f>'1'!U46</f>
        <v>756102.15538187406</v>
      </c>
      <c r="V45" s="99">
        <f>'1'!V46</f>
        <v>504687.30334084481</v>
      </c>
      <c r="W45" s="99">
        <f>'1'!L46*1000</f>
        <v>425292605687.21643</v>
      </c>
      <c r="X45" s="99">
        <f>'1'!M46*1000</f>
        <v>49601812896.099579</v>
      </c>
      <c r="Y45" s="99">
        <f>'21'!F45*1000</f>
        <v>144779819199.47815</v>
      </c>
      <c r="Z45" s="99">
        <f>'17'!Z45*1000</f>
        <v>9437459260.7785091</v>
      </c>
      <c r="AA45" s="99">
        <f>'1'!G46*1000</f>
        <v>146544384798.38806</v>
      </c>
      <c r="AB45" s="99">
        <f>'1'!H46*1000</f>
        <v>34212201700.54538</v>
      </c>
      <c r="AC45" s="99">
        <f>'1'!J46*1000</f>
        <v>31036051245.014801</v>
      </c>
      <c r="AD45" s="99">
        <f>'1'!W46*1000</f>
        <v>22149962537.934574</v>
      </c>
    </row>
    <row r="46" spans="1:30" ht="18" customHeight="1">
      <c r="A46" s="121"/>
      <c r="B46" s="121" t="s">
        <v>1138</v>
      </c>
      <c r="C46" s="35"/>
      <c r="D46" s="32"/>
      <c r="E46" s="613">
        <f>'29'!R46</f>
        <v>6.0086109318153564</v>
      </c>
      <c r="F46" s="611">
        <f>'29'!S46</f>
        <v>4.5669765491110645</v>
      </c>
      <c r="G46" s="611">
        <f>'29'!T46</f>
        <v>1.4416343827042923</v>
      </c>
      <c r="H46" s="612">
        <f t="shared" si="34"/>
        <v>11.664487352387674</v>
      </c>
      <c r="I46" s="612">
        <f t="shared" si="35"/>
        <v>14.428176555507976</v>
      </c>
      <c r="J46" s="621">
        <f t="shared" si="36"/>
        <v>11278593.305973975</v>
      </c>
      <c r="K46" s="621">
        <f t="shared" si="37"/>
        <v>1365937.8272159409</v>
      </c>
      <c r="L46" s="621">
        <f t="shared" si="38"/>
        <v>4684179.7906864863</v>
      </c>
      <c r="M46" s="621">
        <f t="shared" si="39"/>
        <v>224117.41385466963</v>
      </c>
      <c r="N46" s="621">
        <f t="shared" si="40"/>
        <v>4637336.5540871304</v>
      </c>
      <c r="O46" s="621">
        <f t="shared" si="41"/>
        <v>1030154.0657658735</v>
      </c>
      <c r="P46" s="621">
        <f t="shared" si="42"/>
        <v>939540.4934699632</v>
      </c>
      <c r="Q46" s="534">
        <f t="shared" si="43"/>
        <v>6.8027970901786237</v>
      </c>
      <c r="R46" s="534">
        <f t="shared" si="44"/>
        <v>0.32877175789304569</v>
      </c>
      <c r="S46" s="534">
        <f t="shared" si="45"/>
        <v>1.3782703197268014</v>
      </c>
      <c r="T46" s="99">
        <f>'1'!R47</f>
        <v>8147.6764232673841</v>
      </c>
      <c r="U46" s="99">
        <f>'1'!U47</f>
        <v>95038.468590549644</v>
      </c>
      <c r="V46" s="99">
        <f>'1'!V47</f>
        <v>117556.11395205156</v>
      </c>
      <c r="W46" s="99">
        <f>'1'!L47*1000</f>
        <v>91894328766.70549</v>
      </c>
      <c r="X46" s="99">
        <f>'1'!M47*1000</f>
        <v>11129219430.4564</v>
      </c>
      <c r="Y46" s="99">
        <f>'21'!F46*1000</f>
        <v>38165181242.921837</v>
      </c>
      <c r="Z46" s="99">
        <f>'17'!Z46*1000</f>
        <v>1826036168.9073508</v>
      </c>
      <c r="AA46" s="99">
        <f>'1'!G47*1000</f>
        <v>37783517708.49173</v>
      </c>
      <c r="AB46" s="99">
        <f>'1'!H47*1000</f>
        <v>8393361993.9736462</v>
      </c>
      <c r="AC46" s="99">
        <f>'1'!J47*1000</f>
        <v>7655071927.3502226</v>
      </c>
      <c r="AD46" s="99">
        <f>'1'!W47*1000</f>
        <v>5554115051.1516485</v>
      </c>
    </row>
    <row r="47" spans="1:30" ht="18" customHeight="1">
      <c r="A47" s="121"/>
      <c r="B47" s="121" t="s">
        <v>1139</v>
      </c>
      <c r="C47" s="35"/>
      <c r="D47" s="32"/>
      <c r="E47" s="613">
        <f>'29'!R47</f>
        <v>8.9815550134858295</v>
      </c>
      <c r="F47" s="611">
        <f>'29'!S47</f>
        <v>6.8715890870934082</v>
      </c>
      <c r="G47" s="611">
        <f>'29'!T47</f>
        <v>2.1099659263924186</v>
      </c>
      <c r="H47" s="612">
        <f>U47/T47</f>
        <v>28.697599417918195</v>
      </c>
      <c r="I47" s="612">
        <f>V47/T47</f>
        <v>13.961079883626146</v>
      </c>
      <c r="J47" s="621">
        <f>W47/T47</f>
        <v>16118776.100622943</v>
      </c>
      <c r="K47" s="621">
        <f>X47/T47</f>
        <v>1779845.1270131026</v>
      </c>
      <c r="L47" s="621">
        <f>Y47/T47</f>
        <v>4588617.9749610946</v>
      </c>
      <c r="M47" s="621">
        <f>Z47/T47</f>
        <v>253574.6090438292</v>
      </c>
      <c r="N47" s="621">
        <f>AA47/T47</f>
        <v>4651590.693780737</v>
      </c>
      <c r="O47" s="621">
        <f>AB47/T47</f>
        <v>1037731.048966628</v>
      </c>
      <c r="P47" s="621">
        <f>AC47/T47</f>
        <v>932097.76821434789</v>
      </c>
      <c r="Q47" s="534">
        <f>AA47/AD47</f>
        <v>6.2757527269971689</v>
      </c>
      <c r="R47" s="534">
        <f>Z47/AD47</f>
        <v>0.34211340785674565</v>
      </c>
      <c r="S47" s="534">
        <f>AC47/AD47</f>
        <v>1.2575515551099996</v>
      </c>
      <c r="T47" s="99">
        <f>'1'!R48</f>
        <v>16804.489430437279</v>
      </c>
      <c r="U47" s="99">
        <f>'1'!U48</f>
        <v>482248.50609732931</v>
      </c>
      <c r="V47" s="99">
        <f>'1'!V48</f>
        <v>234608.81934188609</v>
      </c>
      <c r="W47" s="99">
        <f>'1'!L48*1000</f>
        <v>270867802614.50327</v>
      </c>
      <c r="X47" s="99">
        <f>'1'!M48*1000</f>
        <v>29909388624.706982</v>
      </c>
      <c r="Y47" s="99">
        <f>'21'!F47*1000</f>
        <v>77109382260.548218</v>
      </c>
      <c r="Z47" s="99">
        <f>'17'!Z47*1000</f>
        <v>4261191837.504293</v>
      </c>
      <c r="AA47" s="99">
        <f>'1'!G48*1000</f>
        <v>78167606648.35881</v>
      </c>
      <c r="AB47" s="99">
        <f>'1'!H48*1000</f>
        <v>17438540443.996292</v>
      </c>
      <c r="AC47" s="99">
        <f>'1'!J48*1000</f>
        <v>15663427094.092186</v>
      </c>
      <c r="AD47" s="99">
        <f>'1'!W48*1000</f>
        <v>12455494989.803488</v>
      </c>
    </row>
    <row r="48" spans="1:30" ht="18" customHeight="1">
      <c r="A48" s="121"/>
      <c r="B48" s="121" t="s">
        <v>1140</v>
      </c>
      <c r="C48" s="35"/>
      <c r="D48" s="32"/>
      <c r="E48" s="613">
        <f>'29'!R48</f>
        <v>5.1557445763671232</v>
      </c>
      <c r="F48" s="611">
        <f>'29'!S48</f>
        <v>3.8821644800585018</v>
      </c>
      <c r="G48" s="611">
        <f>'29'!T48</f>
        <v>1.2735800963086215</v>
      </c>
      <c r="H48" s="612">
        <f>U48/T48</f>
        <v>21.826751053517572</v>
      </c>
      <c r="I48" s="612">
        <f>V48/T48</f>
        <v>18.617366759276027</v>
      </c>
      <c r="J48" s="621">
        <f>W48/T48</f>
        <v>7632669.0532569438</v>
      </c>
      <c r="K48" s="621">
        <f>X48/T48</f>
        <v>1045252.0840679843</v>
      </c>
      <c r="L48" s="621">
        <f>Y48/T48</f>
        <v>3601505.5788200805</v>
      </c>
      <c r="M48" s="621">
        <f>Z48/T48</f>
        <v>408939.90810498904</v>
      </c>
      <c r="N48" s="621">
        <f>AA48/T48</f>
        <v>3734310.9068327863</v>
      </c>
      <c r="O48" s="621">
        <f>AB48/T48</f>
        <v>1022926.0460342636</v>
      </c>
      <c r="P48" s="621">
        <f>AC48/T48</f>
        <v>942029.02948548459</v>
      </c>
      <c r="Q48" s="534">
        <f>AA48/AD48</f>
        <v>7.3890473006480279</v>
      </c>
      <c r="R48" s="534">
        <f>Z48/AD48</f>
        <v>0.80916570673897703</v>
      </c>
      <c r="S48" s="534">
        <f>AC48/AD48</f>
        <v>1.863984341720341</v>
      </c>
      <c r="T48" s="99">
        <f>'1'!R49</f>
        <v>8192.4781317913003</v>
      </c>
      <c r="U48" s="99">
        <f>'1'!U49</f>
        <v>178815.18069399544</v>
      </c>
      <c r="V48" s="99">
        <f>'1'!V49</f>
        <v>152522.37004690713</v>
      </c>
      <c r="W48" s="99">
        <f>'1'!L49*1000</f>
        <v>62530474306.007721</v>
      </c>
      <c r="X48" s="99">
        <f>'1'!M49*1000</f>
        <v>8563204840.9362431</v>
      </c>
      <c r="Y48" s="99">
        <f>'21'!F48*1000</f>
        <v>29505255696.007877</v>
      </c>
      <c r="Z48" s="99">
        <f>'17'!Z48*1000</f>
        <v>3350231254.3668666</v>
      </c>
      <c r="AA48" s="99">
        <f>'1'!G49*1000</f>
        <v>30593260441.537342</v>
      </c>
      <c r="AB48" s="99">
        <f>'1'!H49*1000</f>
        <v>8380299262.5754452</v>
      </c>
      <c r="AC48" s="99">
        <f>'1'!J49*1000</f>
        <v>7717552223.5724144</v>
      </c>
      <c r="AD48" s="99">
        <f>'1'!W49*1000</f>
        <v>4140352496.9794521</v>
      </c>
    </row>
    <row r="49" spans="1:30" ht="18" customHeight="1">
      <c r="A49" s="121"/>
      <c r="B49" s="661" t="s">
        <v>612</v>
      </c>
      <c r="C49" s="35"/>
      <c r="D49" s="32"/>
      <c r="E49" s="613">
        <f>'29'!R49</f>
        <v>5.9137438968391161</v>
      </c>
      <c r="F49" s="611">
        <f>'29'!S49</f>
        <v>4.7646697233090389</v>
      </c>
      <c r="G49" s="611">
        <f>'29'!T49</f>
        <v>1.149074173530078</v>
      </c>
      <c r="H49" s="612">
        <f>U49/T49</f>
        <v>10.899176462904316</v>
      </c>
      <c r="I49" s="612">
        <f>V49/T49</f>
        <v>9.8072249811443051</v>
      </c>
      <c r="J49" s="621">
        <f>W49/T49</f>
        <v>3892408.7317133807</v>
      </c>
      <c r="K49" s="621">
        <f>X49/T49</f>
        <v>785037.43293863779</v>
      </c>
      <c r="L49" s="621">
        <f>Y49/T49</f>
        <v>3167578.8208394502</v>
      </c>
      <c r="M49" s="621">
        <f>Z49/T49</f>
        <v>217327.92479168851</v>
      </c>
      <c r="N49" s="621">
        <f>AA49/T49</f>
        <v>3088866.0098184673</v>
      </c>
      <c r="O49" s="621">
        <f>AB49/T49</f>
        <v>767002.0537267169</v>
      </c>
      <c r="P49" s="621">
        <f>AC49/T49</f>
        <v>679641.09144522925</v>
      </c>
      <c r="Q49" s="534">
        <f>AA49/AD49</f>
        <v>6.9317876570996075</v>
      </c>
      <c r="R49" s="534">
        <f>Z49/AD49</f>
        <v>0.48771005988137156</v>
      </c>
      <c r="S49" s="534">
        <f>AC49/AD49</f>
        <v>1.5251965329550239</v>
      </c>
      <c r="T49" s="99">
        <f>'1'!R50</f>
        <v>4399.825458979587</v>
      </c>
      <c r="U49" s="99">
        <f>'1'!U50</f>
        <v>47954.474083397494</v>
      </c>
      <c r="V49" s="99">
        <f>'1'!V50</f>
        <v>43150.07815397931</v>
      </c>
      <c r="W49" s="99">
        <f>'1'!L50*1000</f>
        <v>17125919034.546978</v>
      </c>
      <c r="X49" s="99">
        <f>'1'!M50*1000</f>
        <v>3454027683.6953988</v>
      </c>
      <c r="Y49" s="99">
        <f>'21'!F49*1000</f>
        <v>13936793939.253952</v>
      </c>
      <c r="Z49" s="99">
        <f>'17'!Z49*1000</f>
        <v>956204936.44567204</v>
      </c>
      <c r="AA49" s="99">
        <f>'1'!G50*1000</f>
        <v>13590471309.375984</v>
      </c>
      <c r="AB49" s="99">
        <f>'1'!H50*1000</f>
        <v>3374675163.076438</v>
      </c>
      <c r="AC49" s="99">
        <f>'1'!J50*1000</f>
        <v>2990302177.1093931</v>
      </c>
      <c r="AD49" s="99">
        <f>'1'!W50*1000</f>
        <v>1960601215.97298</v>
      </c>
    </row>
    <row r="50" spans="1:30" ht="18" customHeight="1">
      <c r="A50" s="1049" t="s">
        <v>613</v>
      </c>
      <c r="B50" s="1049"/>
      <c r="C50" s="35"/>
      <c r="D50" s="32"/>
      <c r="E50" s="613">
        <f>'29'!R50</f>
        <v>4.3745029682534851</v>
      </c>
      <c r="F50" s="611">
        <f>'29'!S50</f>
        <v>3.3874425963032522</v>
      </c>
      <c r="G50" s="611">
        <f>'29'!T50</f>
        <v>0.98706037195023455</v>
      </c>
      <c r="H50" s="612">
        <f>U50/T50</f>
        <v>12.906952911440364</v>
      </c>
      <c r="I50" s="612">
        <f>V50/T50</f>
        <v>22.720653836519247</v>
      </c>
      <c r="J50" s="621">
        <f>W50/T50</f>
        <v>5708150.9718077965</v>
      </c>
      <c r="K50" s="621">
        <f>X50/T50</f>
        <v>1321293.6784347959</v>
      </c>
      <c r="L50" s="621">
        <f>Y50/T50</f>
        <v>3311882.7385071376</v>
      </c>
      <c r="M50" s="621">
        <f>Z50/T50</f>
        <v>177039.90947293153</v>
      </c>
      <c r="N50" s="621">
        <f>AA50/T50</f>
        <v>3446017.7014427246</v>
      </c>
      <c r="O50" s="621">
        <f>AB50/T50</f>
        <v>841267.58372152236</v>
      </c>
      <c r="P50" s="621">
        <f>AC50/T50</f>
        <v>680977.98612945073</v>
      </c>
      <c r="Q50" s="534">
        <f>AA50/AD50</f>
        <v>6.9631625368005059</v>
      </c>
      <c r="R50" s="534">
        <f>Z50/AD50</f>
        <v>0.35773399093230379</v>
      </c>
      <c r="S50" s="534">
        <f>AC50/AD50</f>
        <v>1.3760116204328376</v>
      </c>
      <c r="T50" s="99">
        <f>'1'!R51</f>
        <v>1631.6896069573052</v>
      </c>
      <c r="U50" s="99">
        <f>'1'!U51</f>
        <v>21060.140923084571</v>
      </c>
      <c r="V50" s="99">
        <f>'1'!V51</f>
        <v>37073.054728323077</v>
      </c>
      <c r="W50" s="99">
        <f>'1'!L51*1000</f>
        <v>9313930615.6420231</v>
      </c>
      <c r="X50" s="99">
        <f>'1'!M51*1000</f>
        <v>2155941162.8404441</v>
      </c>
      <c r="Y50" s="99">
        <f>'21'!F50*1000</f>
        <v>5403964643.8833952</v>
      </c>
      <c r="Z50" s="99">
        <f>'17'!Z50*1000</f>
        <v>288874180.30364454</v>
      </c>
      <c r="AA50" s="99">
        <f>'1'!G51*1000</f>
        <v>5622831268.8349953</v>
      </c>
      <c r="AB50" s="99">
        <f>'1'!H51*1000</f>
        <v>1372687573.0284927</v>
      </c>
      <c r="AC50" s="99">
        <f>'1'!J51*1000</f>
        <v>1111144702.5341406</v>
      </c>
      <c r="AD50" s="99">
        <f>'1'!W51*1000</f>
        <v>807511132.92533052</v>
      </c>
    </row>
    <row r="51" spans="1:30" ht="18" customHeight="1">
      <c r="A51" s="1045" t="s">
        <v>152</v>
      </c>
      <c r="B51" s="1045"/>
      <c r="C51" s="1045"/>
      <c r="D51" s="543"/>
      <c r="E51" s="613"/>
      <c r="F51" s="611"/>
      <c r="G51" s="611"/>
      <c r="H51" s="612"/>
      <c r="I51" s="612"/>
      <c r="J51" s="620"/>
      <c r="K51" s="620"/>
      <c r="L51" s="620"/>
      <c r="M51" s="620"/>
      <c r="N51" s="620"/>
      <c r="O51" s="620"/>
      <c r="P51" s="620"/>
      <c r="Q51" s="298"/>
      <c r="R51" s="298"/>
      <c r="S51" s="2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</row>
    <row r="52" spans="1:30" ht="18" customHeight="1">
      <c r="A52" s="1049" t="s">
        <v>614</v>
      </c>
      <c r="B52" s="1049" t="s">
        <v>614</v>
      </c>
      <c r="C52" s="647"/>
      <c r="D52" s="543"/>
      <c r="E52" s="613">
        <f>'29'!R52</f>
        <v>11.535923131549856</v>
      </c>
      <c r="F52" s="611">
        <f>'29'!S52</f>
        <v>8.8893498348528279</v>
      </c>
      <c r="G52" s="611">
        <f>'29'!T52</f>
        <v>2.6465732966970283</v>
      </c>
      <c r="H52" s="612">
        <f>U52/T52</f>
        <v>16.331926389685073</v>
      </c>
      <c r="I52" s="612">
        <f>V52/T52</f>
        <v>14.453805424362864</v>
      </c>
      <c r="J52" s="621">
        <f>W52/T52</f>
        <v>14335018.327487089</v>
      </c>
      <c r="K52" s="621">
        <f>X52/T52</f>
        <v>1608410.3408655801</v>
      </c>
      <c r="L52" s="621">
        <f>Y52/T52</f>
        <v>4905494.5694884891</v>
      </c>
      <c r="M52" s="621">
        <f>Z52/T52</f>
        <v>262020.78976052691</v>
      </c>
      <c r="N52" s="621">
        <f>AA52/T52</f>
        <v>5036287.8534880765</v>
      </c>
      <c r="O52" s="621">
        <f>AB52/T52</f>
        <v>1163379.7789028562</v>
      </c>
      <c r="P52" s="621">
        <f>AC52/T52</f>
        <v>1054427.0523943445</v>
      </c>
      <c r="Q52" s="534">
        <f>AA52/AD52</f>
        <v>6.5605970795522968</v>
      </c>
      <c r="R52" s="534">
        <f>Z52/AD52</f>
        <v>0.34132537259448548</v>
      </c>
      <c r="S52" s="534">
        <f>AC52/AD52</f>
        <v>1.3735654596764504</v>
      </c>
      <c r="T52" s="99">
        <f>'1'!R53</f>
        <v>62283.57393391183</v>
      </c>
      <c r="U52" s="99">
        <f>'1'!U53</f>
        <v>1017210.7447751559</v>
      </c>
      <c r="V52" s="99">
        <f>'1'!V53</f>
        <v>900234.65877468034</v>
      </c>
      <c r="W52" s="99">
        <f>'1'!L53*1000</f>
        <v>892836173844.02319</v>
      </c>
      <c r="X52" s="99">
        <f>'1'!M53*1000</f>
        <v>100177544381.36969</v>
      </c>
      <c r="Y52" s="99">
        <f>'21'!F52*1000</f>
        <v>305531733701.13928</v>
      </c>
      <c r="Z52" s="99">
        <f>'17'!Z52*1000</f>
        <v>16319591231.271746</v>
      </c>
      <c r="AA52" s="99">
        <f>'1'!G53*1000</f>
        <v>313678006875.18671</v>
      </c>
      <c r="AB52" s="99">
        <f>'1'!H53*1000</f>
        <v>72459450472.514038</v>
      </c>
      <c r="AC52" s="99">
        <f>'1'!J53*1000</f>
        <v>65673485275.719879</v>
      </c>
      <c r="AD52" s="99">
        <f>'1'!W53*1000</f>
        <v>47812417539.37928</v>
      </c>
    </row>
    <row r="53" spans="1:30" ht="18" customHeight="1">
      <c r="A53" s="661"/>
      <c r="B53" s="661" t="s">
        <v>615</v>
      </c>
      <c r="C53" s="661"/>
      <c r="D53" s="543"/>
      <c r="E53" s="613">
        <f>'29'!R53</f>
        <v>8.469633215207395</v>
      </c>
      <c r="F53" s="611">
        <f>'29'!S53</f>
        <v>6.511697011768085</v>
      </c>
      <c r="G53" s="611">
        <f>'29'!T53</f>
        <v>1.9579362034393142</v>
      </c>
      <c r="H53" s="612">
        <f>U53/T53</f>
        <v>10.519590676138254</v>
      </c>
      <c r="I53" s="612">
        <f>V53/T53</f>
        <v>12.266932731319775</v>
      </c>
      <c r="J53" s="621">
        <f>W53/T53</f>
        <v>10662598.462546412</v>
      </c>
      <c r="K53" s="621">
        <f>X53/T53</f>
        <v>1690395.866139235</v>
      </c>
      <c r="L53" s="621">
        <f>Y53/T53</f>
        <v>4321214.1636555465</v>
      </c>
      <c r="M53" s="621">
        <f>Z53/T53</f>
        <v>184225.70924220484</v>
      </c>
      <c r="N53" s="621">
        <f>AA53/T53</f>
        <v>4393256.4366915151</v>
      </c>
      <c r="O53" s="621">
        <f>AB53/T53</f>
        <v>1013509.1065171647</v>
      </c>
      <c r="P53" s="621">
        <f>AC53/T53</f>
        <v>899988.56656818499</v>
      </c>
      <c r="Q53" s="534">
        <f>AA53/AD53</f>
        <v>6.4904906454815627</v>
      </c>
      <c r="R53" s="534">
        <f>Z53/AD53</f>
        <v>0.2721706004929248</v>
      </c>
      <c r="S53" s="534">
        <f>AC53/AD53</f>
        <v>1.3296213085959074</v>
      </c>
      <c r="T53" s="99">
        <f>'1'!R54</f>
        <v>31711.653024382158</v>
      </c>
      <c r="U53" s="99">
        <f>'1'!U54</f>
        <v>333593.60948022199</v>
      </c>
      <c r="V53" s="99">
        <f>'1'!V54</f>
        <v>389004.71444904921</v>
      </c>
      <c r="W53" s="99">
        <f>'1'!L54*1000</f>
        <v>338128622782.58246</v>
      </c>
      <c r="X53" s="99">
        <f>'1'!M54*1000</f>
        <v>53605247180.857368</v>
      </c>
      <c r="Y53" s="99">
        <f>'21'!F53*1000</f>
        <v>137032844201.89044</v>
      </c>
      <c r="Z53" s="99">
        <f>'17'!Z53*1000</f>
        <v>5842101769.6595135</v>
      </c>
      <c r="AA53" s="99">
        <f>'1'!G54*1000</f>
        <v>139317423767.49487</v>
      </c>
      <c r="AB53" s="99">
        <f>'1'!H54*1000</f>
        <v>32140049122.923904</v>
      </c>
      <c r="AC53" s="99">
        <f>'1'!J54*1000</f>
        <v>28540125148.921349</v>
      </c>
      <c r="AD53" s="99">
        <f>'1'!W54*1000</f>
        <v>21464852409.036667</v>
      </c>
    </row>
    <row r="54" spans="1:30" ht="18" customHeight="1">
      <c r="A54" s="661"/>
      <c r="B54" s="1257" t="s">
        <v>616</v>
      </c>
      <c r="C54" s="1257"/>
      <c r="D54" s="543"/>
      <c r="E54" s="613">
        <f>'29'!R54</f>
        <v>16.428166967396884</v>
      </c>
      <c r="F54" s="611">
        <f>'29'!S54</f>
        <v>12.64299386772011</v>
      </c>
      <c r="G54" s="611">
        <f>'29'!T54</f>
        <v>3.7851730996767663</v>
      </c>
      <c r="H54" s="612">
        <f>U54/T54</f>
        <v>9.4695305032305832</v>
      </c>
      <c r="I54" s="612">
        <f>V54/T54</f>
        <v>9.5297817745404991</v>
      </c>
      <c r="J54" s="621">
        <f>W54/T54</f>
        <v>16577669.345958037</v>
      </c>
      <c r="K54" s="621">
        <f>X54/T54</f>
        <v>1554218.1892998538</v>
      </c>
      <c r="L54" s="621">
        <f>Y54/T54</f>
        <v>4712789.2823003409</v>
      </c>
      <c r="M54" s="621">
        <f>Z54/T54</f>
        <v>214702.46544714787</v>
      </c>
      <c r="N54" s="621">
        <f>AA54/T54</f>
        <v>4760264.6699481392</v>
      </c>
      <c r="O54" s="621">
        <f>AB54/T54</f>
        <v>1100447.86150209</v>
      </c>
      <c r="P54" s="621">
        <f>AC54/T54</f>
        <v>991304.02473938582</v>
      </c>
      <c r="Q54" s="534">
        <f>AA54/AD54</f>
        <v>6.3643948725576491</v>
      </c>
      <c r="R54" s="534">
        <f>Z54/AD54</f>
        <v>0.2870536335602954</v>
      </c>
      <c r="S54" s="534">
        <f>AC54/AD54</f>
        <v>1.3253570315168719</v>
      </c>
      <c r="T54" s="99">
        <f>'1'!R55</f>
        <v>17564.386271137089</v>
      </c>
      <c r="U54" s="99">
        <f>'1'!U55</f>
        <v>166326.49156505713</v>
      </c>
      <c r="V54" s="99">
        <f>'1'!V55</f>
        <v>167384.7681676716</v>
      </c>
      <c r="W54" s="99">
        <f>'1'!L55*1000</f>
        <v>291176587867.59552</v>
      </c>
      <c r="X54" s="99">
        <f>'1'!M55*1000</f>
        <v>27298888626.489899</v>
      </c>
      <c r="Y54" s="99">
        <f>'21'!F54*1000</f>
        <v>82777251368.798126</v>
      </c>
      <c r="Z54" s="99">
        <f>'17'!Z54*1000</f>
        <v>3771117036.4791694</v>
      </c>
      <c r="AA54" s="99">
        <f>'1'!G55*1000</f>
        <v>83611127415.816025</v>
      </c>
      <c r="AB54" s="99">
        <f>'1'!H55*1000</f>
        <v>19328691310.669479</v>
      </c>
      <c r="AC54" s="99">
        <f>'1'!J55*1000</f>
        <v>17411646802.655411</v>
      </c>
      <c r="AD54" s="99">
        <f>'1'!W55*1000</f>
        <v>13137325557.270987</v>
      </c>
    </row>
    <row r="55" spans="1:30" ht="18" customHeight="1">
      <c r="A55" s="661"/>
      <c r="B55" s="1257" t="s">
        <v>617</v>
      </c>
      <c r="C55" s="1257"/>
      <c r="D55" s="543"/>
      <c r="E55" s="613">
        <f>'29'!R55</f>
        <v>22.205658120270332</v>
      </c>
      <c r="F55" s="611">
        <f>'29'!S55</f>
        <v>17.235638961957484</v>
      </c>
      <c r="G55" s="611">
        <f>'29'!T55</f>
        <v>4.9700191583128426</v>
      </c>
      <c r="H55" s="612">
        <f>U55/T55</f>
        <v>39.768538628608518</v>
      </c>
      <c r="I55" s="612">
        <f>V55/T55</f>
        <v>26.434307938960252</v>
      </c>
      <c r="J55" s="621">
        <f>W55/T55</f>
        <v>20259870.184471156</v>
      </c>
      <c r="K55" s="621">
        <f>X55/T55</f>
        <v>1481711.1089703147</v>
      </c>
      <c r="L55" s="621">
        <f>Y55/T55</f>
        <v>6590152.5933621461</v>
      </c>
      <c r="M55" s="621">
        <f>Z55/T55</f>
        <v>515575.98050431523</v>
      </c>
      <c r="N55" s="621">
        <f>AA55/T55</f>
        <v>6976683.7617347157</v>
      </c>
      <c r="O55" s="621">
        <f>AB55/T55</f>
        <v>1613734.7024212528</v>
      </c>
      <c r="P55" s="621">
        <f>AC55/T55</f>
        <v>1516176.1142602125</v>
      </c>
      <c r="Q55" s="534">
        <f>AA55/AD55</f>
        <v>6.8696298193458212</v>
      </c>
      <c r="R55" s="534">
        <f>Z55/AD55</f>
        <v>0.50766470873122238</v>
      </c>
      <c r="S55" s="534">
        <f>AC55/AD55</f>
        <v>1.4929111024106467</v>
      </c>
      <c r="T55" s="99">
        <f>'1'!R56</f>
        <v>13007.534638392555</v>
      </c>
      <c r="U55" s="99">
        <f>'1'!U56</f>
        <v>517290.64372987766</v>
      </c>
      <c r="V55" s="99">
        <f>'1'!V56</f>
        <v>343845.17615796078</v>
      </c>
      <c r="W55" s="99">
        <f>'1'!L56*1000</f>
        <v>263530963193.84515</v>
      </c>
      <c r="X55" s="99">
        <f>'1'!M56*1000</f>
        <v>19273408574.022415</v>
      </c>
      <c r="Y55" s="99">
        <f>'21'!F55*1000</f>
        <v>85721638130.450638</v>
      </c>
      <c r="Z55" s="99">
        <f>'17'!Z55*1000</f>
        <v>6706372425.1330853</v>
      </c>
      <c r="AA55" s="99">
        <f>'1'!G56*1000</f>
        <v>90749455691.875183</v>
      </c>
      <c r="AB55" s="99">
        <f>'1'!H56*1000</f>
        <v>20990710038.920547</v>
      </c>
      <c r="AC55" s="99">
        <f>'1'!J56*1000</f>
        <v>19721713324.143143</v>
      </c>
      <c r="AD55" s="99">
        <f>'1'!W56*1000</f>
        <v>13210239573.071646</v>
      </c>
    </row>
    <row r="56" spans="1:30" ht="18" customHeight="1" thickBot="1">
      <c r="A56" s="1050" t="s">
        <v>618</v>
      </c>
      <c r="B56" s="1050"/>
      <c r="C56" s="662"/>
      <c r="D56" s="606"/>
      <c r="E56" s="622">
        <f>'29'!R56</f>
        <v>6.8358194008956081</v>
      </c>
      <c r="F56" s="615">
        <f>'29'!S56</f>
        <v>5.2902921188758754</v>
      </c>
      <c r="G56" s="615">
        <f>'29'!T56</f>
        <v>1.5455272820197432</v>
      </c>
      <c r="H56" s="616">
        <f>U56/T56</f>
        <v>9.6493795100629711</v>
      </c>
      <c r="I56" s="616">
        <f>V56/T56</f>
        <v>15.238234794588019</v>
      </c>
      <c r="J56" s="623">
        <f>W56/T56</f>
        <v>14886779.722852614</v>
      </c>
      <c r="K56" s="623">
        <f>X56/T56</f>
        <v>1876808.8817520868</v>
      </c>
      <c r="L56" s="623">
        <f>Y56/T56</f>
        <v>4046287.0939093698</v>
      </c>
      <c r="M56" s="623">
        <f>Z56/T56</f>
        <v>361511.18327500822</v>
      </c>
      <c r="N56" s="623">
        <f>AA56/T56</f>
        <v>4089803.8002173202</v>
      </c>
      <c r="O56" s="623">
        <f>AB56/T56</f>
        <v>1125930.6156387653</v>
      </c>
      <c r="P56" s="623">
        <f>AC56/T56</f>
        <v>1046187.8545196382</v>
      </c>
      <c r="Q56" s="535">
        <f>AA56/AD56</f>
        <v>5.552626634071947</v>
      </c>
      <c r="R56" s="535">
        <f>Z56/AD56</f>
        <v>0.49081489548740981</v>
      </c>
      <c r="S56" s="535">
        <f>AC56/AD56</f>
        <v>1.4203836734025364</v>
      </c>
      <c r="T56" s="100">
        <f>'1'!R57</f>
        <v>68959.079507805174</v>
      </c>
      <c r="U56" s="100">
        <f>'1'!U57</f>
        <v>665412.32883541856</v>
      </c>
      <c r="V56" s="100">
        <f>'1'!V57</f>
        <v>1050814.6447585984</v>
      </c>
      <c r="W56" s="100">
        <f>'1'!L57*1000</f>
        <v>1026578626523.3752</v>
      </c>
      <c r="X56" s="100">
        <f>'1'!M57*1000</f>
        <v>129423012897.69707</v>
      </c>
      <c r="Y56" s="100">
        <f>'21'!F56*1000</f>
        <v>279028233420.30219</v>
      </c>
      <c r="Z56" s="100">
        <f>'17'!Z56*1000</f>
        <v>24929478430.42202</v>
      </c>
      <c r="AA56" s="100">
        <f>'1'!G57*1000</f>
        <v>282029105430.50995</v>
      </c>
      <c r="AB56" s="100">
        <f>'1'!H57*1000</f>
        <v>77643138844.105637</v>
      </c>
      <c r="AC56" s="100">
        <f>'1'!J57*1000</f>
        <v>72144151439.919846</v>
      </c>
      <c r="AD56" s="100">
        <f>'1'!W57*1000</f>
        <v>50792016826.762138</v>
      </c>
    </row>
    <row r="57" spans="1:30" s="104" customFormat="1">
      <c r="B57" s="14"/>
      <c r="C57" s="14"/>
      <c r="D57" s="15"/>
      <c r="I57" s="108"/>
    </row>
    <row r="58" spans="1:30" ht="26.1" customHeight="1"/>
    <row r="59" spans="1:30" ht="26.1" customHeight="1"/>
    <row r="60" spans="1:30" ht="26.1" customHeight="1"/>
    <row r="61" spans="1:30" ht="26.1" customHeight="1"/>
    <row r="62" spans="1:30" ht="26.1" customHeight="1"/>
    <row r="63" spans="1:30" ht="26.1" customHeight="1"/>
    <row r="64" spans="1:3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44">
    <mergeCell ref="A56:B56"/>
    <mergeCell ref="A6:C6"/>
    <mergeCell ref="M3:M5"/>
    <mergeCell ref="A9:C9"/>
    <mergeCell ref="L3:L5"/>
    <mergeCell ref="H3:H5"/>
    <mergeCell ref="I3:I5"/>
    <mergeCell ref="A8:C8"/>
    <mergeCell ref="J3:J5"/>
    <mergeCell ref="K3:K5"/>
    <mergeCell ref="A3:C5"/>
    <mergeCell ref="E3:G4"/>
    <mergeCell ref="A17:C17"/>
    <mergeCell ref="A19:C19"/>
    <mergeCell ref="A50:B50"/>
    <mergeCell ref="A18:C18"/>
    <mergeCell ref="S3:S5"/>
    <mergeCell ref="N3:N5"/>
    <mergeCell ref="O3:O5"/>
    <mergeCell ref="P3:P5"/>
    <mergeCell ref="Q3:Q5"/>
    <mergeCell ref="R3:R5"/>
    <mergeCell ref="A7:C7"/>
    <mergeCell ref="A10:C10"/>
    <mergeCell ref="A11:C11"/>
    <mergeCell ref="A16:C16"/>
    <mergeCell ref="A13:C13"/>
    <mergeCell ref="A14:C14"/>
    <mergeCell ref="A15:C15"/>
    <mergeCell ref="A12:C12"/>
    <mergeCell ref="B54:C54"/>
    <mergeCell ref="B55:C55"/>
    <mergeCell ref="A20:C20"/>
    <mergeCell ref="A51:C51"/>
    <mergeCell ref="A36:B36"/>
    <mergeCell ref="A26:C26"/>
    <mergeCell ref="A52:B52"/>
    <mergeCell ref="A29:C29"/>
    <mergeCell ref="A35:C35"/>
    <mergeCell ref="A21:C21"/>
    <mergeCell ref="A22:C22"/>
    <mergeCell ref="A24:C24"/>
    <mergeCell ref="A23:C23"/>
    <mergeCell ref="A25:C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42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0000"/>
  </sheetPr>
  <dimension ref="A1:AT66"/>
  <sheetViews>
    <sheetView view="pageBreakPreview" zoomScaleNormal="75" zoomScaleSheetLayoutView="7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0.140625" style="618" customWidth="1"/>
    <col min="6" max="6" width="10.42578125" style="618" customWidth="1"/>
    <col min="7" max="7" width="9.5703125" style="618" customWidth="1"/>
    <col min="8" max="8" width="12.85546875" style="531" customWidth="1"/>
    <col min="9" max="11" width="13.5703125" style="531" customWidth="1"/>
    <col min="12" max="19" width="11.42578125" style="531" customWidth="1"/>
    <col min="20" max="20" width="10.85546875" style="552" bestFit="1" customWidth="1"/>
    <col min="21" max="21" width="11.5703125" style="531" bestFit="1" customWidth="1"/>
    <col min="22" max="22" width="13.5703125" style="531" customWidth="1"/>
    <col min="23" max="23" width="23.7109375" style="531" customWidth="1"/>
    <col min="24" max="24" width="24.28515625" style="531" customWidth="1"/>
    <col min="25" max="25" width="17.42578125" style="531" bestFit="1" customWidth="1"/>
    <col min="26" max="26" width="20.5703125" style="531" customWidth="1"/>
    <col min="27" max="30" width="17.42578125" style="531" bestFit="1" customWidth="1"/>
    <col min="31" max="16384" width="9.140625" style="531"/>
  </cols>
  <sheetData>
    <row r="1" spans="1:46" s="24" customFormat="1" ht="35.1" customHeight="1">
      <c r="A1" s="289" t="s">
        <v>234</v>
      </c>
      <c r="B1" s="289"/>
      <c r="C1" s="289"/>
      <c r="D1" s="289"/>
      <c r="E1" s="289"/>
      <c r="F1" s="289"/>
      <c r="G1" s="289"/>
      <c r="H1" s="289"/>
      <c r="I1" s="289"/>
      <c r="J1" s="289"/>
      <c r="K1" s="679" t="s">
        <v>573</v>
      </c>
      <c r="L1" s="669" t="s">
        <v>235</v>
      </c>
      <c r="M1" s="669"/>
      <c r="N1" s="669"/>
      <c r="O1" s="669"/>
      <c r="P1" s="669"/>
      <c r="Q1" s="669"/>
      <c r="R1" s="669"/>
      <c r="S1" s="669"/>
      <c r="T1" s="349"/>
    </row>
    <row r="2" spans="1:46" ht="12.95" customHeight="1" thickBot="1">
      <c r="A2" s="531"/>
      <c r="B2" s="26"/>
      <c r="C2" s="26"/>
      <c r="D2" s="27"/>
      <c r="E2" s="607"/>
      <c r="F2" s="607"/>
      <c r="G2" s="607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28" t="s">
        <v>372</v>
      </c>
    </row>
    <row r="3" spans="1:46" ht="15" customHeight="1">
      <c r="A3" s="1127" t="s">
        <v>1</v>
      </c>
      <c r="B3" s="1127"/>
      <c r="C3" s="1127"/>
      <c r="D3" s="687"/>
      <c r="E3" s="1338" t="s">
        <v>496</v>
      </c>
      <c r="F3" s="1347"/>
      <c r="G3" s="1344"/>
      <c r="H3" s="1341" t="s">
        <v>763</v>
      </c>
      <c r="I3" s="1341" t="s">
        <v>764</v>
      </c>
      <c r="J3" s="1341" t="s">
        <v>765</v>
      </c>
      <c r="K3" s="1341" t="s">
        <v>766</v>
      </c>
      <c r="L3" s="1344" t="s">
        <v>767</v>
      </c>
      <c r="M3" s="1341" t="s">
        <v>768</v>
      </c>
      <c r="N3" s="1341" t="s">
        <v>769</v>
      </c>
      <c r="O3" s="1341" t="s">
        <v>770</v>
      </c>
      <c r="P3" s="1341" t="s">
        <v>771</v>
      </c>
      <c r="Q3" s="1341" t="s">
        <v>772</v>
      </c>
      <c r="R3" s="1341" t="s">
        <v>773</v>
      </c>
      <c r="S3" s="1338" t="s">
        <v>774</v>
      </c>
      <c r="T3" s="347"/>
      <c r="U3" s="282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15" customHeight="1">
      <c r="A4" s="1128"/>
      <c r="B4" s="1128"/>
      <c r="C4" s="1128"/>
      <c r="D4" s="688"/>
      <c r="E4" s="1340"/>
      <c r="F4" s="1348"/>
      <c r="G4" s="1346"/>
      <c r="H4" s="1342"/>
      <c r="I4" s="1342"/>
      <c r="J4" s="1342"/>
      <c r="K4" s="1342"/>
      <c r="L4" s="1345"/>
      <c r="M4" s="1342"/>
      <c r="N4" s="1342"/>
      <c r="O4" s="1342"/>
      <c r="P4" s="1342"/>
      <c r="Q4" s="1342"/>
      <c r="R4" s="1342"/>
      <c r="S4" s="1339"/>
      <c r="T4" s="181" t="s">
        <v>129</v>
      </c>
      <c r="U4" s="181" t="s">
        <v>130</v>
      </c>
      <c r="V4" s="181" t="s">
        <v>131</v>
      </c>
      <c r="W4" s="181" t="s">
        <v>126</v>
      </c>
      <c r="X4" s="181" t="s">
        <v>127</v>
      </c>
      <c r="Y4" s="181" t="s">
        <v>123</v>
      </c>
      <c r="Z4" s="181" t="s">
        <v>122</v>
      </c>
      <c r="AA4" s="181" t="s">
        <v>119</v>
      </c>
      <c r="AB4" s="181" t="s">
        <v>120</v>
      </c>
      <c r="AC4" s="181" t="s">
        <v>121</v>
      </c>
      <c r="AD4" s="181" t="s">
        <v>132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1:46" ht="55.5" customHeight="1">
      <c r="A5" s="1129"/>
      <c r="B5" s="1129"/>
      <c r="C5" s="1129"/>
      <c r="D5" s="689"/>
      <c r="E5" s="651" t="s">
        <v>61</v>
      </c>
      <c r="F5" s="651" t="s">
        <v>448</v>
      </c>
      <c r="G5" s="651" t="s">
        <v>449</v>
      </c>
      <c r="H5" s="1343"/>
      <c r="I5" s="1328"/>
      <c r="J5" s="1343"/>
      <c r="K5" s="1343"/>
      <c r="L5" s="1346"/>
      <c r="M5" s="1343"/>
      <c r="N5" s="1343"/>
      <c r="O5" s="1343"/>
      <c r="P5" s="1343"/>
      <c r="Q5" s="1343"/>
      <c r="R5" s="1343"/>
      <c r="S5" s="1340"/>
      <c r="T5" s="355" t="s">
        <v>101</v>
      </c>
      <c r="U5" s="355" t="s">
        <v>102</v>
      </c>
      <c r="V5" s="355" t="s">
        <v>103</v>
      </c>
      <c r="W5" s="355" t="s">
        <v>89</v>
      </c>
      <c r="X5" s="355" t="s">
        <v>104</v>
      </c>
      <c r="Y5" s="355" t="s">
        <v>105</v>
      </c>
      <c r="Z5" s="355" t="s">
        <v>110</v>
      </c>
      <c r="AA5" s="355" t="s">
        <v>106</v>
      </c>
      <c r="AB5" s="355" t="s">
        <v>107</v>
      </c>
      <c r="AC5" s="355" t="s">
        <v>108</v>
      </c>
      <c r="AD5" s="355" t="s">
        <v>109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s="33" customFormat="1" ht="12" hidden="1" customHeight="1">
      <c r="A6" s="1250" t="s">
        <v>192</v>
      </c>
      <c r="B6" s="1250"/>
      <c r="C6" s="1250"/>
      <c r="D6" s="32"/>
      <c r="E6" s="367">
        <v>19</v>
      </c>
      <c r="F6" s="368"/>
      <c r="G6" s="368"/>
      <c r="H6" s="290">
        <v>2.2200000000000002</v>
      </c>
      <c r="I6" s="290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290">
        <v>4.49</v>
      </c>
      <c r="R6" s="290">
        <v>0.54</v>
      </c>
      <c r="S6" s="290">
        <v>1.68</v>
      </c>
      <c r="T6" s="40"/>
    </row>
    <row r="7" spans="1:46" s="33" customFormat="1" ht="12" hidden="1" customHeight="1">
      <c r="A7" s="1247" t="s">
        <v>193</v>
      </c>
      <c r="B7" s="1247"/>
      <c r="C7" s="1247"/>
      <c r="D7" s="32"/>
      <c r="E7" s="363">
        <v>16</v>
      </c>
      <c r="F7" s="364"/>
      <c r="G7" s="364"/>
      <c r="H7" s="362">
        <v>3.75</v>
      </c>
      <c r="I7" s="362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292">
        <v>4.0199999999999996</v>
      </c>
      <c r="R7" s="292">
        <v>-0.04</v>
      </c>
      <c r="S7" s="292">
        <v>1.18</v>
      </c>
      <c r="T7" s="355" t="s">
        <v>101</v>
      </c>
      <c r="U7" s="355" t="s">
        <v>102</v>
      </c>
      <c r="V7" s="355" t="s">
        <v>103</v>
      </c>
      <c r="W7" s="355" t="s">
        <v>89</v>
      </c>
      <c r="X7" s="355" t="s">
        <v>104</v>
      </c>
      <c r="Y7" s="355" t="s">
        <v>105</v>
      </c>
      <c r="Z7" s="355" t="s">
        <v>110</v>
      </c>
      <c r="AA7" s="355" t="s">
        <v>106</v>
      </c>
      <c r="AB7" s="355" t="s">
        <v>107</v>
      </c>
      <c r="AC7" s="355" t="s">
        <v>108</v>
      </c>
      <c r="AD7" s="355" t="s">
        <v>109</v>
      </c>
    </row>
    <row r="8" spans="1:46" s="33" customFormat="1" ht="12" hidden="1" customHeight="1">
      <c r="A8" s="1247" t="s">
        <v>1214</v>
      </c>
      <c r="B8" s="1247"/>
      <c r="C8" s="1247"/>
      <c r="D8" s="32"/>
      <c r="E8" s="363">
        <v>13.58</v>
      </c>
      <c r="F8" s="364"/>
      <c r="G8" s="364"/>
      <c r="H8" s="362">
        <f>U8/T8</f>
        <v>12.085384405694638</v>
      </c>
      <c r="I8" s="362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292">
        <f t="shared" ref="Q8:Q16" si="0">AA8/AD8</f>
        <v>5.1568714328560414</v>
      </c>
      <c r="R8" s="292">
        <f t="shared" ref="R8:R17" si="1">Z8/AD8</f>
        <v>0.10601526747885451</v>
      </c>
      <c r="S8" s="292">
        <f t="shared" ref="S8:S17" si="2">AC8/AD8</f>
        <v>1.2396897947296328</v>
      </c>
      <c r="T8" s="338">
        <v>227442</v>
      </c>
      <c r="U8" s="338">
        <v>2748724</v>
      </c>
      <c r="V8" s="338">
        <v>2277419</v>
      </c>
      <c r="W8" s="338">
        <v>948584982</v>
      </c>
      <c r="X8" s="338">
        <v>292594178</v>
      </c>
      <c r="Y8" s="338">
        <v>493350989</v>
      </c>
      <c r="Z8" s="338">
        <v>10011827</v>
      </c>
      <c r="AA8" s="338">
        <v>487002541</v>
      </c>
      <c r="AB8" s="338">
        <v>124334744</v>
      </c>
      <c r="AC8" s="338">
        <v>117073324</v>
      </c>
      <c r="AD8" s="338">
        <v>94437596</v>
      </c>
    </row>
    <row r="9" spans="1:46" s="33" customFormat="1" ht="12" hidden="1" customHeight="1">
      <c r="A9" s="1247" t="s">
        <v>1215</v>
      </c>
      <c r="B9" s="1247"/>
      <c r="C9" s="1247"/>
      <c r="D9" s="32"/>
      <c r="E9" s="363">
        <v>13.847147503094851</v>
      </c>
      <c r="F9" s="364"/>
      <c r="G9" s="364"/>
      <c r="H9" s="362">
        <f>U9/T9</f>
        <v>4.4656600232478425</v>
      </c>
      <c r="I9" s="362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292">
        <f t="shared" si="0"/>
        <v>4.5400782012066507</v>
      </c>
      <c r="R9" s="292">
        <f t="shared" si="1"/>
        <v>-7.0818582339728459E-2</v>
      </c>
      <c r="S9" s="292">
        <f t="shared" si="2"/>
        <v>1.1739274341225703</v>
      </c>
      <c r="T9" s="339">
        <v>228.81306455282203</v>
      </c>
      <c r="U9" s="339">
        <v>1021.8013551703652</v>
      </c>
      <c r="V9" s="339">
        <v>1309.2539037219578</v>
      </c>
      <c r="W9" s="339">
        <v>887937777.4215498</v>
      </c>
      <c r="X9" s="339">
        <v>141128054.14062306</v>
      </c>
      <c r="Y9" s="339">
        <v>388977009.02661073</v>
      </c>
      <c r="Z9" s="339">
        <v>-6469296.9469482331</v>
      </c>
      <c r="AA9" s="339">
        <v>414737390.60567915</v>
      </c>
      <c r="AB9" s="339">
        <v>116562601.85559051</v>
      </c>
      <c r="AC9" s="339">
        <v>107238593.52444977</v>
      </c>
      <c r="AD9" s="339">
        <v>91350274.648452371</v>
      </c>
    </row>
    <row r="10" spans="1:46" s="33" customFormat="1" ht="12" hidden="1" customHeight="1">
      <c r="A10" s="1247" t="s">
        <v>1216</v>
      </c>
      <c r="B10" s="1247"/>
      <c r="C10" s="1247"/>
      <c r="D10" s="32"/>
      <c r="E10" s="363">
        <v>13.847147503094851</v>
      </c>
      <c r="F10" s="364"/>
      <c r="G10" s="364"/>
      <c r="H10" s="362">
        <f>U10/T10</f>
        <v>4.9368039383557045</v>
      </c>
      <c r="I10" s="362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292">
        <f t="shared" si="0"/>
        <v>4.7748250776406271</v>
      </c>
      <c r="R10" s="292">
        <f t="shared" si="1"/>
        <v>7.8440489225031218E-2</v>
      </c>
      <c r="S10" s="292">
        <f t="shared" si="2"/>
        <v>1.2653972480624749</v>
      </c>
      <c r="T10" s="340">
        <v>228.94867022142722</v>
      </c>
      <c r="U10" s="340">
        <v>1130.2746968304434</v>
      </c>
      <c r="V10" s="340">
        <v>1398.3248235549179</v>
      </c>
      <c r="W10" s="340">
        <v>1094008385.2415516</v>
      </c>
      <c r="X10" s="340">
        <v>161385785.02982694</v>
      </c>
      <c r="Y10" s="340">
        <v>425442382.29058367</v>
      </c>
      <c r="Z10" s="340">
        <v>7904744.846528003</v>
      </c>
      <c r="AA10" s="340">
        <v>481177186.6602276</v>
      </c>
      <c r="AB10" s="340">
        <v>136657553.45562041</v>
      </c>
      <c r="AC10" s="340">
        <v>127518867.797176</v>
      </c>
      <c r="AD10" s="340">
        <v>100773783.08861327</v>
      </c>
    </row>
    <row r="11" spans="1:46" s="271" customFormat="1" ht="13.7" hidden="1" customHeight="1">
      <c r="A11" s="1228" t="s">
        <v>1217</v>
      </c>
      <c r="B11" s="1228"/>
      <c r="C11" s="1228"/>
      <c r="D11" s="22"/>
      <c r="E11" s="234">
        <v>14.903616465171332</v>
      </c>
      <c r="F11" s="232"/>
      <c r="G11" s="232"/>
      <c r="H11" s="362">
        <f>U11/$T11*1000</f>
        <v>3.8819196013352983</v>
      </c>
      <c r="I11" s="362">
        <f>V11/$T11*1000</f>
        <v>6.154799220381256</v>
      </c>
      <c r="J11" s="117">
        <f>W11/T11*1000</f>
        <v>5695518.3131754957</v>
      </c>
      <c r="K11" s="117">
        <f>X11/T11*1000</f>
        <v>739118.06155609468</v>
      </c>
      <c r="L11" s="117">
        <f>Y11/T11*1000</f>
        <v>2355271.9242569963</v>
      </c>
      <c r="M11" s="117">
        <f>Z11/T11*1000</f>
        <v>68341.18974056904</v>
      </c>
      <c r="N11" s="117">
        <f>AA11/T11*1000</f>
        <v>2729019.6824540445</v>
      </c>
      <c r="O11" s="117">
        <f>AB11/T11*1000</f>
        <v>724143.1381807127</v>
      </c>
      <c r="P11" s="117">
        <f>AC11/T11*1000</f>
        <v>681542.12051629927</v>
      </c>
      <c r="Q11" s="294">
        <f t="shared" si="0"/>
        <v>5.0587414234893959</v>
      </c>
      <c r="R11" s="294">
        <f t="shared" si="1"/>
        <v>0.12668300257925563</v>
      </c>
      <c r="S11" s="294">
        <f t="shared" si="2"/>
        <v>1.2633640493967613</v>
      </c>
      <c r="T11" s="99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46" s="33" customFormat="1" ht="13.7" hidden="1" customHeight="1">
      <c r="A12" s="1247" t="s">
        <v>1218</v>
      </c>
      <c r="B12" s="1247"/>
      <c r="C12" s="1247"/>
      <c r="D12" s="32"/>
      <c r="E12" s="363">
        <v>13.100477577883749</v>
      </c>
      <c r="F12" s="364"/>
      <c r="G12" s="364"/>
      <c r="H12" s="362">
        <f t="shared" ref="H12:H17" si="3">U12/T12</f>
        <v>6.8888906672590604</v>
      </c>
      <c r="I12" s="362">
        <f t="shared" ref="I12:I17" si="4">V12/T12</f>
        <v>7.4077608025790393</v>
      </c>
      <c r="J12" s="59">
        <f t="shared" ref="J12:J17" si="5">W12/T12</f>
        <v>6684740.2437917022</v>
      </c>
      <c r="K12" s="59">
        <f t="shared" ref="K12:K17" si="6">X12/T12</f>
        <v>899038.69006869278</v>
      </c>
      <c r="L12" s="59">
        <f t="shared" ref="L12:L17" si="7">Y12/T12</f>
        <v>2928328.3691091598</v>
      </c>
      <c r="M12" s="59">
        <f t="shared" ref="M12:M17" si="8">Z12/T12</f>
        <v>87003.865372825894</v>
      </c>
      <c r="N12" s="59">
        <f t="shared" ref="N12:N17" si="9">AA12/T12</f>
        <v>3325991.1389197833</v>
      </c>
      <c r="O12" s="59">
        <f t="shared" ref="O12:O17" si="10">AB12/T12</f>
        <v>849323.38834757661</v>
      </c>
      <c r="P12" s="59">
        <f t="shared" ref="P12:P17" si="11">AC12/T12</f>
        <v>794946.26251468097</v>
      </c>
      <c r="Q12" s="292">
        <f t="shared" si="0"/>
        <v>5.4717464395011683</v>
      </c>
      <c r="R12" s="292">
        <f t="shared" si="1"/>
        <v>0.14313420291649218</v>
      </c>
      <c r="S12" s="292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46" s="33" customFormat="1" ht="13.7" hidden="1" customHeight="1">
      <c r="A13" s="1228" t="s">
        <v>1219</v>
      </c>
      <c r="B13" s="1228"/>
      <c r="C13" s="1228"/>
      <c r="D13" s="32"/>
      <c r="E13" s="234" t="e">
        <f>#REF!</f>
        <v>#REF!</v>
      </c>
      <c r="F13" s="119" t="s">
        <v>10</v>
      </c>
      <c r="G13" s="119" t="s">
        <v>10</v>
      </c>
      <c r="H13" s="362">
        <f t="shared" si="3"/>
        <v>10.745000129724662</v>
      </c>
      <c r="I13" s="362">
        <f t="shared" si="4"/>
        <v>10.440727835076499</v>
      </c>
      <c r="J13" s="117">
        <f t="shared" si="5"/>
        <v>11635958.435528146</v>
      </c>
      <c r="K13" s="117">
        <f t="shared" si="6"/>
        <v>1058856.0513062328</v>
      </c>
      <c r="L13" s="117">
        <f t="shared" si="7"/>
        <v>3488978.8541973177</v>
      </c>
      <c r="M13" s="117">
        <f t="shared" si="8"/>
        <v>307950.4681231507</v>
      </c>
      <c r="N13" s="117">
        <f t="shared" si="9"/>
        <v>3860861.8710798752</v>
      </c>
      <c r="O13" s="117">
        <f t="shared" si="10"/>
        <v>1108995.0247025364</v>
      </c>
      <c r="P13" s="117">
        <f t="shared" si="11"/>
        <v>1051552.9995167002</v>
      </c>
      <c r="Q13" s="292" t="e">
        <f t="shared" si="0"/>
        <v>#REF!</v>
      </c>
      <c r="R13" s="292" t="e">
        <f t="shared" si="1"/>
        <v>#REF!</v>
      </c>
      <c r="S13" s="292" t="e">
        <f t="shared" si="2"/>
        <v>#REF!</v>
      </c>
      <c r="T13" s="50">
        <f>'2'!R14</f>
        <v>155909.24169496537</v>
      </c>
      <c r="U13" s="50">
        <f>'2'!U14</f>
        <v>1675244.8222376767</v>
      </c>
      <c r="V13" s="50">
        <f>'2'!V14</f>
        <v>1627805.9595102945</v>
      </c>
      <c r="W13" s="50">
        <f>'2'!L14*1000</f>
        <v>1814153456077.3289</v>
      </c>
      <c r="X13" s="50">
        <f>'2'!M14*1000</f>
        <v>165085444023.28009</v>
      </c>
      <c r="Y13" s="50">
        <f>'22'!F13*1000</f>
        <v>543964047447.67297</v>
      </c>
      <c r="Z13" s="50">
        <f>'18'!Z13*1000</f>
        <v>48012323964.690033</v>
      </c>
      <c r="AA13" s="50">
        <f>'2'!G14*1000</f>
        <v>601944046609.06848</v>
      </c>
      <c r="AB13" s="50">
        <f>'2'!H14*1000</f>
        <v>172902573344.86185</v>
      </c>
      <c r="AC13" s="50">
        <f>'2'!J14*1000</f>
        <v>163946830756.715</v>
      </c>
      <c r="AD13" s="50" t="e">
        <f>'4'!#REF!*1000</f>
        <v>#REF!</v>
      </c>
    </row>
    <row r="14" spans="1:46" s="33" customFormat="1" ht="13.7" hidden="1" customHeight="1">
      <c r="A14" s="1247" t="s">
        <v>1220</v>
      </c>
      <c r="B14" s="1247"/>
      <c r="C14" s="1247"/>
      <c r="D14" s="32"/>
      <c r="E14" s="234">
        <f>'30'!R14</f>
        <v>10.831309840344083</v>
      </c>
      <c r="F14" s="119" t="s">
        <v>10</v>
      </c>
      <c r="G14" s="119" t="s">
        <v>10</v>
      </c>
      <c r="H14" s="362">
        <f t="shared" si="3"/>
        <v>10.457482427097094</v>
      </c>
      <c r="I14" s="362">
        <f t="shared" si="4"/>
        <v>11.983814737339728</v>
      </c>
      <c r="J14" s="59">
        <f t="shared" si="5"/>
        <v>12763414.844422504</v>
      </c>
      <c r="K14" s="59">
        <f t="shared" si="6"/>
        <v>1100668.4990919975</v>
      </c>
      <c r="L14" s="59">
        <f t="shared" si="7"/>
        <v>3800423.3564516534</v>
      </c>
      <c r="M14" s="59">
        <f t="shared" si="8"/>
        <v>137155.80676747623</v>
      </c>
      <c r="N14" s="59">
        <f t="shared" si="9"/>
        <v>3964430.8781955368</v>
      </c>
      <c r="O14" s="59">
        <f t="shared" si="10"/>
        <v>907474.29155527847</v>
      </c>
      <c r="P14" s="59">
        <f t="shared" si="11"/>
        <v>845188.78623540245</v>
      </c>
      <c r="Q14" s="292" t="e">
        <f t="shared" si="0"/>
        <v>#REF!</v>
      </c>
      <c r="R14" s="292" t="e">
        <f t="shared" si="1"/>
        <v>#REF!</v>
      </c>
      <c r="S14" s="292" t="e">
        <f t="shared" si="2"/>
        <v>#REF!</v>
      </c>
      <c r="T14" s="50">
        <f>'2'!R15</f>
        <v>145594.46687390516</v>
      </c>
      <c r="U14" s="50">
        <f>'2'!U15</f>
        <v>1522551.5788164332</v>
      </c>
      <c r="V14" s="50">
        <f>'2'!V15</f>
        <v>1744777.1177986255</v>
      </c>
      <c r="W14" s="50">
        <f>'2'!L15*1000</f>
        <v>1858282579764.1816</v>
      </c>
      <c r="X14" s="50">
        <f>'2'!M15*1000</f>
        <v>160251243330.20074</v>
      </c>
      <c r="Y14" s="50">
        <f>'22'!F14*1000</f>
        <v>553320612477.7157</v>
      </c>
      <c r="Z14" s="50">
        <f>'18'!Z14*1000</f>
        <v>19969126564.971054</v>
      </c>
      <c r="AA14" s="50">
        <f>'2'!G15*1000</f>
        <v>577199200169.32678</v>
      </c>
      <c r="AB14" s="50">
        <f>'2'!H15*1000</f>
        <v>132123235680.76555</v>
      </c>
      <c r="AC14" s="50">
        <f>'2'!J15*1000</f>
        <v>123054810739.74641</v>
      </c>
      <c r="AD14" s="50" t="e">
        <f>'4'!#REF!*1000</f>
        <v>#REF!</v>
      </c>
    </row>
    <row r="15" spans="1:46" s="33" customFormat="1" ht="13.7" hidden="1" customHeight="1">
      <c r="A15" s="1247" t="s">
        <v>1221</v>
      </c>
      <c r="B15" s="1247"/>
      <c r="C15" s="1247"/>
      <c r="D15" s="32"/>
      <c r="E15" s="234">
        <f>'30'!R15</f>
        <v>10.332716066932209</v>
      </c>
      <c r="F15" s="119" t="s">
        <v>10</v>
      </c>
      <c r="G15" s="119" t="s">
        <v>10</v>
      </c>
      <c r="H15" s="362">
        <f t="shared" si="3"/>
        <v>10.883567556371409</v>
      </c>
      <c r="I15" s="362">
        <f t="shared" si="4"/>
        <v>11.906185434248863</v>
      </c>
      <c r="J15" s="59">
        <f t="shared" si="5"/>
        <v>11688163.146554586</v>
      </c>
      <c r="K15" s="59">
        <f t="shared" si="6"/>
        <v>1183315.1025579609</v>
      </c>
      <c r="L15" s="59">
        <f t="shared" si="7"/>
        <v>3920440.1619500304</v>
      </c>
      <c r="M15" s="59">
        <f t="shared" si="8"/>
        <v>95578.869349397952</v>
      </c>
      <c r="N15" s="59">
        <f t="shared" si="9"/>
        <v>4273338.2472310103</v>
      </c>
      <c r="O15" s="59">
        <f t="shared" si="10"/>
        <v>871448.52668265149</v>
      </c>
      <c r="P15" s="59">
        <f t="shared" si="11"/>
        <v>815635.64480150014</v>
      </c>
      <c r="Q15" s="292" t="e">
        <f t="shared" si="0"/>
        <v>#REF!</v>
      </c>
      <c r="R15" s="292" t="e">
        <f t="shared" si="1"/>
        <v>#REF!</v>
      </c>
      <c r="S15" s="292" t="e">
        <f t="shared" si="2"/>
        <v>#REF!</v>
      </c>
      <c r="T15" s="50">
        <f>'2'!R16</f>
        <v>138340.60233372761</v>
      </c>
      <c r="U15" s="50">
        <f>'2'!U16</f>
        <v>1505639.2912882366</v>
      </c>
      <c r="V15" s="50">
        <f>'2'!V16</f>
        <v>1647108.8644710421</v>
      </c>
      <c r="W15" s="50">
        <f>'2'!L16*1000</f>
        <v>1616947529869.2383</v>
      </c>
      <c r="X15" s="50">
        <f>'2'!M16*1000</f>
        <v>163700524038.46497</v>
      </c>
      <c r="Y15" s="50">
        <f>'22'!F15*1000</f>
        <v>542356053417.50385</v>
      </c>
      <c r="Z15" s="50">
        <f>'18'!Z15*1000</f>
        <v>13222438356.172369</v>
      </c>
      <c r="AA15" s="50">
        <f>'2'!G16*1000</f>
        <v>591176187097.69373</v>
      </c>
      <c r="AB15" s="50">
        <f>'2'!H16*1000</f>
        <v>120556714084.11751</v>
      </c>
      <c r="AC15" s="50">
        <f>'2'!J16*1000</f>
        <v>112835526386.69783</v>
      </c>
      <c r="AD15" s="50" t="e">
        <f>'4'!#REF!*1000</f>
        <v>#REF!</v>
      </c>
      <c r="AE15" s="369"/>
    </row>
    <row r="16" spans="1:46" s="33" customFormat="1" ht="17.25" hidden="1" customHeight="1">
      <c r="A16" s="1247" t="s">
        <v>1210</v>
      </c>
      <c r="B16" s="1247"/>
      <c r="C16" s="1247"/>
      <c r="D16" s="32"/>
      <c r="E16" s="234">
        <f>'30'!R16</f>
        <v>10.118940514693909</v>
      </c>
      <c r="F16" s="119" t="s">
        <v>10</v>
      </c>
      <c r="G16" s="119" t="s">
        <v>10</v>
      </c>
      <c r="H16" s="362">
        <f t="shared" si="3"/>
        <v>9.6975960586926444</v>
      </c>
      <c r="I16" s="362">
        <f t="shared" si="4"/>
        <v>10.719996042774106</v>
      </c>
      <c r="J16" s="59">
        <f t="shared" si="5"/>
        <v>12136842.903222797</v>
      </c>
      <c r="K16" s="59">
        <f t="shared" si="6"/>
        <v>1186208.4407362316</v>
      </c>
      <c r="L16" s="59">
        <f t="shared" si="7"/>
        <v>3693990.5455680345</v>
      </c>
      <c r="M16" s="59">
        <f t="shared" si="8"/>
        <v>161230.80035820653</v>
      </c>
      <c r="N16" s="59">
        <f t="shared" si="9"/>
        <v>3775119.6334854914</v>
      </c>
      <c r="O16" s="59">
        <f t="shared" si="10"/>
        <v>826195.96086420305</v>
      </c>
      <c r="P16" s="59">
        <f t="shared" si="11"/>
        <v>772823.81131698156</v>
      </c>
      <c r="Q16" s="292" t="e">
        <f t="shared" si="0"/>
        <v>#REF!</v>
      </c>
      <c r="R16" s="292" t="e">
        <f t="shared" si="1"/>
        <v>#REF!</v>
      </c>
      <c r="S16" s="292" t="e">
        <f t="shared" si="2"/>
        <v>#REF!</v>
      </c>
      <c r="T16" s="50">
        <f>'2'!R17</f>
        <v>138234.84637123178</v>
      </c>
      <c r="U16" s="50">
        <f>'2'!U17</f>
        <v>1340545.7013436405</v>
      </c>
      <c r="V16" s="50">
        <f>'2'!V17</f>
        <v>1481877.0060730912</v>
      </c>
      <c r="W16" s="50">
        <f>'2'!L17*1000</f>
        <v>1677734614158.7781</v>
      </c>
      <c r="X16" s="50">
        <f>'2'!M17*1000</f>
        <v>163975341569.43137</v>
      </c>
      <c r="Y16" s="50">
        <f>'22'!F16*1000</f>
        <v>510638215563.37988</v>
      </c>
      <c r="Z16" s="50">
        <f>'18'!Z16*1000</f>
        <v>22287714917.827419</v>
      </c>
      <c r="AA16" s="50">
        <f>'2'!G17*1000</f>
        <v>521853082567.8877</v>
      </c>
      <c r="AB16" s="50">
        <f>'2'!H17*1000</f>
        <v>114209071722.59532</v>
      </c>
      <c r="AC16" s="50">
        <f>'2'!J17*1000</f>
        <v>106831180829.43275</v>
      </c>
      <c r="AD16" s="50" t="e">
        <f>'4'!#REF!*1000</f>
        <v>#REF!</v>
      </c>
    </row>
    <row r="17" spans="1:30" s="33" customFormat="1" ht="15.75" hidden="1" customHeight="1">
      <c r="A17" s="1247" t="s">
        <v>1157</v>
      </c>
      <c r="B17" s="1247"/>
      <c r="C17" s="1247"/>
      <c r="D17" s="32"/>
      <c r="E17" s="258">
        <f>'30'!R17</f>
        <v>10.69811914487429</v>
      </c>
      <c r="F17" s="240" t="s">
        <v>10</v>
      </c>
      <c r="G17" s="240" t="s">
        <v>10</v>
      </c>
      <c r="H17" s="365">
        <f t="shared" si="3"/>
        <v>12.395113921813484</v>
      </c>
      <c r="I17" s="365">
        <f t="shared" si="4"/>
        <v>13.468716305268469</v>
      </c>
      <c r="J17" s="262">
        <f t="shared" si="5"/>
        <v>12831396.417611511</v>
      </c>
      <c r="K17" s="262">
        <f t="shared" si="6"/>
        <v>1285912.7077943149</v>
      </c>
      <c r="L17" s="262">
        <f t="shared" si="7"/>
        <v>3741765.4093428985</v>
      </c>
      <c r="M17" s="262">
        <f t="shared" si="8"/>
        <v>233782.06698069087</v>
      </c>
      <c r="N17" s="262">
        <f t="shared" si="9"/>
        <v>3976021.6380161229</v>
      </c>
      <c r="O17" s="262">
        <f t="shared" si="10"/>
        <v>892829.99203343084</v>
      </c>
      <c r="P17" s="262">
        <f t="shared" si="11"/>
        <v>841050.9495132775</v>
      </c>
      <c r="Q17" s="295">
        <f t="shared" ref="Q17:Q22" si="12">AA17/AD17</f>
        <v>6.3504790010604726</v>
      </c>
      <c r="R17" s="295">
        <f t="shared" si="1"/>
        <v>0.3733953791876648</v>
      </c>
      <c r="S17" s="295">
        <f t="shared" si="2"/>
        <v>1.3433217622957974</v>
      </c>
      <c r="T17" s="50">
        <f>'2'!R18</f>
        <v>148534.99487466394</v>
      </c>
      <c r="U17" s="50">
        <f>'2'!U18</f>
        <v>1841108.1828474416</v>
      </c>
      <c r="V17" s="50">
        <f>'2'!V18</f>
        <v>2000575.7073713548</v>
      </c>
      <c r="W17" s="50">
        <f>'2'!L18*1000</f>
        <v>1905911401124.707</v>
      </c>
      <c r="X17" s="50">
        <f>'2'!M18*1000</f>
        <v>191003037461.4938</v>
      </c>
      <c r="Y17" s="50">
        <f>'22'!F17*1000</f>
        <v>555783105898.94226</v>
      </c>
      <c r="Z17" s="50">
        <f>'18'!Z17*1000</f>
        <v>34724818120.765259</v>
      </c>
      <c r="AA17" s="50">
        <f>'2'!G18*1000</f>
        <v>590578353624.27771</v>
      </c>
      <c r="AB17" s="50">
        <f>'2'!H18*1000</f>
        <v>132616498290.6319</v>
      </c>
      <c r="AC17" s="50">
        <f>'2'!J18*1000</f>
        <v>124925498475.28592</v>
      </c>
      <c r="AD17" s="119">
        <f>'2'!W18*1000</f>
        <v>92997450038.911469</v>
      </c>
    </row>
    <row r="18" spans="1:30" s="33" customFormat="1" ht="15.75" hidden="1" customHeight="1">
      <c r="A18" s="1247" t="s">
        <v>1158</v>
      </c>
      <c r="B18" s="1247"/>
      <c r="C18" s="1247"/>
      <c r="D18" s="32"/>
      <c r="E18" s="258">
        <f>'59'!E18</f>
        <v>11.226386672059109</v>
      </c>
      <c r="F18" s="240" t="s">
        <v>10</v>
      </c>
      <c r="G18" s="240" t="s">
        <v>10</v>
      </c>
      <c r="H18" s="296" t="s">
        <v>10</v>
      </c>
      <c r="I18" s="296" t="s">
        <v>10</v>
      </c>
      <c r="J18" s="262">
        <f t="shared" ref="J18:J21" si="13">W18/T18</f>
        <v>11890496.805863643</v>
      </c>
      <c r="K18" s="262">
        <f t="shared" ref="K18:K22" si="14">X18/T18</f>
        <v>933728.74247177399</v>
      </c>
      <c r="L18" s="262">
        <f t="shared" ref="L18:L22" si="15">Y18/T18</f>
        <v>3769111.7606865019</v>
      </c>
      <c r="M18" s="262">
        <f t="shared" ref="M18:M22" si="16">Z18/T18</f>
        <v>440407.73938412435</v>
      </c>
      <c r="N18" s="262">
        <f t="shared" ref="N18:N22" si="17">AA18/T18</f>
        <v>3815099.4008543668</v>
      </c>
      <c r="O18" s="262">
        <f t="shared" ref="O18:O22" si="18">AB18/T18</f>
        <v>1069538.3987659463</v>
      </c>
      <c r="P18" s="262">
        <f t="shared" ref="P18:P22" si="19">AC18/T18</f>
        <v>1017305.4058107665</v>
      </c>
      <c r="Q18" s="295">
        <f t="shared" si="12"/>
        <v>6.548353685324912</v>
      </c>
      <c r="R18" s="295">
        <f t="shared" ref="R18:R22" si="20">Z18/AD18</f>
        <v>0.75592935864156074</v>
      </c>
      <c r="S18" s="295">
        <f t="shared" ref="S18:S22" si="21">AC18/AD18</f>
        <v>1.7461342165161016</v>
      </c>
      <c r="T18" s="119">
        <f>'1'!R19</f>
        <v>159165.50983377962</v>
      </c>
      <c r="U18" s="119" t="str">
        <f>'1'!U19</f>
        <v>...</v>
      </c>
      <c r="V18" s="119" t="str">
        <f>'1'!V19</f>
        <v>...</v>
      </c>
      <c r="W18" s="119">
        <f>'1'!L19*1000</f>
        <v>1892556986282.2148</v>
      </c>
      <c r="X18" s="119">
        <f>'1'!M19*1000</f>
        <v>148617411341.97382</v>
      </c>
      <c r="Y18" s="119">
        <f>'21'!F18*1000</f>
        <v>599912595010.16187</v>
      </c>
      <c r="Z18" s="119">
        <f>'17'!Z18*1000</f>
        <v>70097722373.816498</v>
      </c>
      <c r="AA18" s="119">
        <f>'1'!G19*1000</f>
        <v>607232241203.53247</v>
      </c>
      <c r="AB18" s="119">
        <f>'1'!H19*1000</f>
        <v>170233624526.38614</v>
      </c>
      <c r="AC18" s="119">
        <f>'1'!J19*1000</f>
        <v>161919933572.53073</v>
      </c>
      <c r="AD18" s="119">
        <f>'2'!W19*1000</f>
        <v>92730519819.716064</v>
      </c>
    </row>
    <row r="19" spans="1:30" s="33" customFormat="1" ht="15.75" hidden="1" customHeight="1">
      <c r="A19" s="1247" t="s">
        <v>1159</v>
      </c>
      <c r="B19" s="1247"/>
      <c r="C19" s="1247"/>
      <c r="D19" s="32"/>
      <c r="E19" s="258">
        <f>'30'!R19</f>
        <v>9.7218342469995918</v>
      </c>
      <c r="F19" s="242">
        <f>'30'!S19</f>
        <v>7.5465635776771265</v>
      </c>
      <c r="G19" s="242">
        <f>'30'!T19</f>
        <v>2.1752706693224568</v>
      </c>
      <c r="H19" s="365">
        <f>U19/T19</f>
        <v>11.850529020617488</v>
      </c>
      <c r="I19" s="365">
        <f>V19/T19</f>
        <v>12.533764097100207</v>
      </c>
      <c r="J19" s="262">
        <f t="shared" si="13"/>
        <v>13689553.649044409</v>
      </c>
      <c r="K19" s="262">
        <f t="shared" si="14"/>
        <v>1360910.3448833658</v>
      </c>
      <c r="L19" s="262">
        <f t="shared" si="15"/>
        <v>3932207.1007275744</v>
      </c>
      <c r="M19" s="262">
        <f t="shared" si="16"/>
        <v>234241.87218229583</v>
      </c>
      <c r="N19" s="262">
        <f t="shared" si="17"/>
        <v>4102061.431180011</v>
      </c>
      <c r="O19" s="262">
        <f t="shared" si="18"/>
        <v>937646.32470007753</v>
      </c>
      <c r="P19" s="262">
        <f t="shared" si="19"/>
        <v>873682.19254059356</v>
      </c>
      <c r="Q19" s="295">
        <f t="shared" si="12"/>
        <v>6.620445623924808</v>
      </c>
      <c r="R19" s="295">
        <f t="shared" si="20"/>
        <v>0.37805030559552866</v>
      </c>
      <c r="S19" s="295">
        <f t="shared" si="21"/>
        <v>1.4100630976271153</v>
      </c>
      <c r="T19" s="50">
        <f>'2'!R20</f>
        <v>140111.07516775819</v>
      </c>
      <c r="U19" s="50">
        <f>'2'!U20</f>
        <v>1660390.3623854367</v>
      </c>
      <c r="V19" s="50">
        <f>'2'!V20</f>
        <v>1756119.1635437559</v>
      </c>
      <c r="W19" s="50">
        <f>'2'!L20*1000</f>
        <v>1918058080334.3196</v>
      </c>
      <c r="X19" s="50">
        <f>'2'!M20*1000</f>
        <v>190678611628.53299</v>
      </c>
      <c r="Y19" s="50">
        <f>'22'!F19*1000</f>
        <v>550945764665.23364</v>
      </c>
      <c r="Z19" s="50">
        <f>'18'!Z19*1000</f>
        <v>32819880560.770058</v>
      </c>
      <c r="AA19" s="50">
        <f>'2'!G20*1000</f>
        <v>574744237526.82422</v>
      </c>
      <c r="AB19" s="50">
        <f>'2'!H20*1000</f>
        <v>131374634680.82477</v>
      </c>
      <c r="AC19" s="50">
        <f>'2'!J20*1000</f>
        <v>122412551351.78688</v>
      </c>
      <c r="AD19" s="119">
        <f>'2'!W20*1000</f>
        <v>86813527393.05452</v>
      </c>
    </row>
    <row r="20" spans="1:30" s="33" customFormat="1" ht="15.75" hidden="1" customHeight="1">
      <c r="A20" s="1247" t="s">
        <v>1160</v>
      </c>
      <c r="B20" s="1247"/>
      <c r="C20" s="1247"/>
      <c r="D20" s="32"/>
      <c r="E20" s="258">
        <f>'30'!R20</f>
        <v>8.5109939004192352</v>
      </c>
      <c r="F20" s="242">
        <f>'30'!S20</f>
        <v>6.6164437711059216</v>
      </c>
      <c r="G20" s="242">
        <f>'30'!T20</f>
        <v>1.8945501293133007</v>
      </c>
      <c r="H20" s="365">
        <f>U20/T20</f>
        <v>15.455800139584785</v>
      </c>
      <c r="I20" s="365">
        <f>V20/T20</f>
        <v>16.464612170454213</v>
      </c>
      <c r="J20" s="262">
        <f t="shared" si="13"/>
        <v>16160737.143500902</v>
      </c>
      <c r="K20" s="262">
        <f t="shared" si="14"/>
        <v>1536276.6768389605</v>
      </c>
      <c r="L20" s="262">
        <f t="shared" si="15"/>
        <v>4299385.8840703806</v>
      </c>
      <c r="M20" s="262">
        <f t="shared" si="16"/>
        <v>292579.32460609463</v>
      </c>
      <c r="N20" s="262">
        <f t="shared" si="17"/>
        <v>4581040.1698714923</v>
      </c>
      <c r="O20" s="262">
        <f t="shared" si="18"/>
        <v>1050317.1936830322</v>
      </c>
      <c r="P20" s="262">
        <f t="shared" si="19"/>
        <v>954120.54086339276</v>
      </c>
      <c r="Q20" s="295">
        <f t="shared" si="12"/>
        <v>6.7774601613679186</v>
      </c>
      <c r="R20" s="295">
        <f t="shared" si="20"/>
        <v>0.43285905450014089</v>
      </c>
      <c r="S20" s="295">
        <f t="shared" si="21"/>
        <v>1.4115820239633163</v>
      </c>
      <c r="T20" s="50">
        <f>'2'!R21</f>
        <v>123945.6041718116</v>
      </c>
      <c r="U20" s="50">
        <f>'2'!U21</f>
        <v>1915678.4862596062</v>
      </c>
      <c r="V20" s="50">
        <f>'2'!V21</f>
        <v>2040716.3029215096</v>
      </c>
      <c r="W20" s="50">
        <f>'2'!L21*1000</f>
        <v>2003052329113.0562</v>
      </c>
      <c r="X20" s="50">
        <f>'2'!M21*1000</f>
        <v>190414740885.86792</v>
      </c>
      <c r="Y20" s="50">
        <f>'22'!F20*1000</f>
        <v>532889980968.86169</v>
      </c>
      <c r="Z20" s="50">
        <f>'18'!Z20*1000</f>
        <v>36263921156.482986</v>
      </c>
      <c r="AA20" s="50">
        <f>'2'!G21*1000</f>
        <v>567799791590.06055</v>
      </c>
      <c r="AB20" s="50">
        <f>'2'!H21*1000</f>
        <v>130182199143.08508</v>
      </c>
      <c r="AC20" s="50">
        <f>'2'!J21*1000</f>
        <v>118259046890.04887</v>
      </c>
      <c r="AD20" s="119">
        <f>'2'!W21*1000</f>
        <v>83777665684.641891</v>
      </c>
    </row>
    <row r="21" spans="1:30" s="33" customFormat="1" ht="15.75" customHeight="1">
      <c r="A21" s="1247" t="s">
        <v>1161</v>
      </c>
      <c r="B21" s="1247"/>
      <c r="C21" s="1247"/>
      <c r="D21" s="32"/>
      <c r="E21" s="258">
        <f>'30'!R21</f>
        <v>8.7543969219633251</v>
      </c>
      <c r="F21" s="242">
        <f>'30'!S21</f>
        <v>6.7780893239552684</v>
      </c>
      <c r="G21" s="242">
        <f>'30'!T21</f>
        <v>1.9763075980080611</v>
      </c>
      <c r="H21" s="365">
        <f>U21/T21</f>
        <v>15.07315336367572</v>
      </c>
      <c r="I21" s="365">
        <f>V21/T21</f>
        <v>16.171926110344717</v>
      </c>
      <c r="J21" s="262">
        <f t="shared" si="13"/>
        <v>13090646.976782266</v>
      </c>
      <c r="K21" s="262">
        <f t="shared" si="14"/>
        <v>1598624.3227882902</v>
      </c>
      <c r="L21" s="262">
        <f t="shared" si="15"/>
        <v>4436160.11395422</v>
      </c>
      <c r="M21" s="262">
        <f t="shared" si="16"/>
        <v>309251.85660818988</v>
      </c>
      <c r="N21" s="262">
        <f t="shared" si="17"/>
        <v>4707459.5224431846</v>
      </c>
      <c r="O21" s="262">
        <f t="shared" si="18"/>
        <v>1090245.0205654565</v>
      </c>
      <c r="P21" s="262">
        <f t="shared" si="19"/>
        <v>1008359.231066311</v>
      </c>
      <c r="Q21" s="295">
        <f t="shared" si="12"/>
        <v>6.7409758441520484</v>
      </c>
      <c r="R21" s="295">
        <f t="shared" si="20"/>
        <v>0.44284168248631844</v>
      </c>
      <c r="S21" s="295">
        <f t="shared" si="21"/>
        <v>1.4439476720806526</v>
      </c>
      <c r="T21" s="50">
        <f>'2'!R22</f>
        <v>129748.91678256127</v>
      </c>
      <c r="U21" s="50">
        <f>'2'!U22</f>
        <v>1955725.3214343444</v>
      </c>
      <c r="V21" s="50">
        <f>'2'!V22</f>
        <v>2098289.8951048465</v>
      </c>
      <c r="W21" s="50">
        <f>'2'!L22*1000</f>
        <v>1698497265220.4094</v>
      </c>
      <c r="X21" s="50">
        <f>'2'!M22*1000</f>
        <v>207419774224.03622</v>
      </c>
      <c r="Y21" s="50">
        <f>'22'!F21*1000</f>
        <v>575586969459.5636</v>
      </c>
      <c r="Z21" s="50">
        <f>'18'!Z21*1000</f>
        <v>40125093407.9086</v>
      </c>
      <c r="AA21" s="50">
        <f>'2'!G22*1000</f>
        <v>610787773834.75635</v>
      </c>
      <c r="AB21" s="50">
        <f>'2'!H22*1000</f>
        <v>141458110445.94922</v>
      </c>
      <c r="AC21" s="50">
        <f>'2'!J22*1000</f>
        <v>130833517958.55026</v>
      </c>
      <c r="AD21" s="119">
        <f>'2'!W22*1000</f>
        <v>90608212810.112473</v>
      </c>
    </row>
    <row r="22" spans="1:30" s="33" customFormat="1" ht="15.75" customHeight="1">
      <c r="A22" s="1247" t="s">
        <v>1162</v>
      </c>
      <c r="B22" s="1247"/>
      <c r="C22" s="1247"/>
      <c r="D22" s="32"/>
      <c r="E22" s="258">
        <f>'30'!R22</f>
        <v>8.7311312693919358</v>
      </c>
      <c r="F22" s="242">
        <f>'30'!S22</f>
        <v>6.7894131812802048</v>
      </c>
      <c r="G22" s="242">
        <f>'30'!T22</f>
        <v>1.941718088111746</v>
      </c>
      <c r="H22" s="365">
        <f>U22/T22</f>
        <v>13.674650987151805</v>
      </c>
      <c r="I22" s="365">
        <f>V22/T22</f>
        <v>14.831223627123778</v>
      </c>
      <c r="J22" s="262">
        <f>W22/T22</f>
        <v>12474568.547366047</v>
      </c>
      <c r="K22" s="262">
        <f t="shared" si="14"/>
        <v>1672871.2169388803</v>
      </c>
      <c r="L22" s="262">
        <f t="shared" si="15"/>
        <v>4274313.1613446549</v>
      </c>
      <c r="M22" s="262">
        <f t="shared" si="16"/>
        <v>227026.73472871716</v>
      </c>
      <c r="N22" s="262">
        <f t="shared" si="17"/>
        <v>4537058.3873939114</v>
      </c>
      <c r="O22" s="262">
        <f t="shared" si="18"/>
        <v>1015151.6003556352</v>
      </c>
      <c r="P22" s="262">
        <f t="shared" si="19"/>
        <v>935055.20532434934</v>
      </c>
      <c r="Q22" s="295">
        <f t="shared" si="12"/>
        <v>6.4579213581036639</v>
      </c>
      <c r="R22" s="295">
        <f t="shared" si="20"/>
        <v>0.32314347180073605</v>
      </c>
      <c r="S22" s="295">
        <f t="shared" si="21"/>
        <v>1.3309312920124545</v>
      </c>
      <c r="T22" s="50">
        <f>'2'!R23</f>
        <v>130399.44559872786</v>
      </c>
      <c r="U22" s="50">
        <f>'2'!U23</f>
        <v>1783166.907480692</v>
      </c>
      <c r="V22" s="50">
        <f>'2'!V23</f>
        <v>1933983.3385276946</v>
      </c>
      <c r="W22" s="50">
        <f>'2'!L23*1000</f>
        <v>1626676822659.8606</v>
      </c>
      <c r="X22" s="50">
        <f>'2'!M23*1000</f>
        <v>218141479246.8992</v>
      </c>
      <c r="Y22" s="50">
        <f>'22'!F22*1000</f>
        <v>557368066554.68884</v>
      </c>
      <c r="Z22" s="50">
        <f>'18'!Z22*1000</f>
        <v>29604160344.714176</v>
      </c>
      <c r="AA22" s="50">
        <f>'2'!G23*1000</f>
        <v>591629898365.22437</v>
      </c>
      <c r="AB22" s="50">
        <f>'2'!H23*1000</f>
        <v>132375205885.03618</v>
      </c>
      <c r="AC22" s="50">
        <f>'2'!J23*1000</f>
        <v>121930680378.4998</v>
      </c>
      <c r="AD22" s="119">
        <f>'2'!W23*1000</f>
        <v>91613054039.876617</v>
      </c>
    </row>
    <row r="23" spans="1:30" s="33" customFormat="1" ht="15.75" customHeight="1">
      <c r="A23" s="1247" t="s">
        <v>1163</v>
      </c>
      <c r="B23" s="1247"/>
      <c r="C23" s="1247"/>
      <c r="D23" s="32"/>
      <c r="E23" s="258">
        <f>'30'!R23</f>
        <v>8.8398869672457678</v>
      </c>
      <c r="F23" s="242">
        <f>'30'!S23</f>
        <v>6.8091582154013741</v>
      </c>
      <c r="G23" s="242">
        <f>'30'!T23</f>
        <v>2.0307287518443906</v>
      </c>
      <c r="H23" s="365" t="s">
        <v>1032</v>
      </c>
      <c r="I23" s="365" t="s">
        <v>1032</v>
      </c>
      <c r="J23" s="516" t="s">
        <v>821</v>
      </c>
      <c r="K23" s="516" t="s">
        <v>821</v>
      </c>
      <c r="L23" s="262">
        <f t="shared" ref="L23:L25" si="22">Y23/T23</f>
        <v>4219704.091449962</v>
      </c>
      <c r="M23" s="262">
        <f t="shared" ref="M23:M25" si="23">Z23/T23</f>
        <v>263292.4289687273</v>
      </c>
      <c r="N23" s="262">
        <f t="shared" ref="N23:N25" si="24">AA23/T23</f>
        <v>4073643.9787838217</v>
      </c>
      <c r="O23" s="262">
        <f t="shared" ref="O23:O25" si="25">AB23/T23</f>
        <v>1020074.2110641724</v>
      </c>
      <c r="P23" s="262">
        <f t="shared" ref="P23:P25" si="26">AC23/T23</f>
        <v>937304.09971218219</v>
      </c>
      <c r="Q23" s="295">
        <f t="shared" ref="Q23:Q25" si="27">AA23/AD23</f>
        <v>6.82481321954136</v>
      </c>
      <c r="R23" s="295">
        <f t="shared" ref="R23:R25" si="28">Z23/AD23</f>
        <v>0.44110915416015123</v>
      </c>
      <c r="S23" s="295">
        <f t="shared" ref="S23:S25" si="29">AC23/AD23</f>
        <v>1.5703201958153945</v>
      </c>
      <c r="T23" s="50">
        <f>'2'!R24</f>
        <v>134428</v>
      </c>
      <c r="U23" s="50" t="str">
        <f>'2'!U24</f>
        <v>...</v>
      </c>
      <c r="V23" s="50" t="str">
        <f>'2'!V24</f>
        <v>...</v>
      </c>
      <c r="W23" s="50" t="e">
        <f>'2'!L24*1000</f>
        <v>#VALUE!</v>
      </c>
      <c r="X23" s="50" t="e">
        <f>'2'!M24*1000</f>
        <v>#VALUE!</v>
      </c>
      <c r="Y23" s="50">
        <f>'22'!F23*1000</f>
        <v>567246381605.43555</v>
      </c>
      <c r="Z23" s="50">
        <f>'18'!Z23*1000</f>
        <v>35393874641.408073</v>
      </c>
      <c r="AA23" s="50">
        <f>'2'!G24*1000</f>
        <v>547611812779.9516</v>
      </c>
      <c r="AB23" s="50">
        <f>'2'!H24*1000</f>
        <v>137126536044.93457</v>
      </c>
      <c r="AC23" s="50">
        <f>'2'!J24*1000</f>
        <v>125999915516.10922</v>
      </c>
      <c r="AD23" s="119">
        <f>'2'!W24*1000</f>
        <v>80238358935.887787</v>
      </c>
    </row>
    <row r="24" spans="1:30" s="33" customFormat="1" ht="15.75" customHeight="1">
      <c r="A24" s="1247" t="s">
        <v>1155</v>
      </c>
      <c r="B24" s="1247"/>
      <c r="C24" s="1247"/>
      <c r="D24" s="32"/>
      <c r="E24" s="258">
        <f>'30'!R24</f>
        <v>8.4320990754390888</v>
      </c>
      <c r="F24" s="242">
        <f>'30'!S24</f>
        <v>6.5566005323134746</v>
      </c>
      <c r="G24" s="242">
        <f>'30'!T24</f>
        <v>1.8754985431256332</v>
      </c>
      <c r="H24" s="365">
        <f t="shared" ref="H24:H25" si="30">U24/T24</f>
        <v>13.080887279855562</v>
      </c>
      <c r="I24" s="365">
        <f t="shared" ref="I24:I25" si="31">V24/T24</f>
        <v>14.391236590263819</v>
      </c>
      <c r="J24" s="262">
        <f t="shared" ref="J24:J25" si="32">W24/T24</f>
        <v>12807306.114015386</v>
      </c>
      <c r="K24" s="262">
        <f t="shared" ref="K24:K25" si="33">X24/T24</f>
        <v>1897628.4748965029</v>
      </c>
      <c r="L24" s="262">
        <f t="shared" si="22"/>
        <v>4011732.5384923625</v>
      </c>
      <c r="M24" s="262">
        <f t="shared" si="23"/>
        <v>206462.08555295283</v>
      </c>
      <c r="N24" s="262">
        <f t="shared" si="24"/>
        <v>4248859.0847710203</v>
      </c>
      <c r="O24" s="262">
        <f t="shared" si="25"/>
        <v>997679.34397038654</v>
      </c>
      <c r="P24" s="262">
        <f t="shared" si="26"/>
        <v>914018.53560802538</v>
      </c>
      <c r="Q24" s="295">
        <f t="shared" si="27"/>
        <v>6.0172645561679525</v>
      </c>
      <c r="R24" s="295">
        <f t="shared" si="28"/>
        <v>0.29239307889573146</v>
      </c>
      <c r="S24" s="295">
        <f t="shared" si="29"/>
        <v>1.2944395726626237</v>
      </c>
      <c r="T24" s="50">
        <f>'2'!R25</f>
        <v>133471.69626538767</v>
      </c>
      <c r="U24" s="50">
        <f>'2'!U25</f>
        <v>1745928.2138986546</v>
      </c>
      <c r="V24" s="50">
        <f>'2'!V25</f>
        <v>1920822.7590590257</v>
      </c>
      <c r="W24" s="50">
        <f>'2'!L25*1000</f>
        <v>1709412871627.7041</v>
      </c>
      <c r="X24" s="50">
        <f>'2'!M25*1000</f>
        <v>253279691425.93686</v>
      </c>
      <c r="Y24" s="50">
        <f>'22'!F24*1000</f>
        <v>535452746875.62524</v>
      </c>
      <c r="Z24" s="50">
        <f>'18'!Z24*1000</f>
        <v>27556844773.242203</v>
      </c>
      <c r="AA24" s="50">
        <f>'2'!G25*1000</f>
        <v>567102429236.99072</v>
      </c>
      <c r="AB24" s="50">
        <f>'2'!H25*1000</f>
        <v>133161954368.66666</v>
      </c>
      <c r="AC24" s="50">
        <f>'2'!J25*1000</f>
        <v>121995604365.6088</v>
      </c>
      <c r="AD24" s="119">
        <f>'2'!W25*1000</f>
        <v>94245885974.165222</v>
      </c>
    </row>
    <row r="25" spans="1:30" s="33" customFormat="1" ht="15.75" customHeight="1">
      <c r="A25" s="1247" t="s">
        <v>1149</v>
      </c>
      <c r="B25" s="1247"/>
      <c r="C25" s="1247"/>
      <c r="D25" s="32"/>
      <c r="E25" s="258">
        <f>'30'!R25</f>
        <v>8.4743755048060709</v>
      </c>
      <c r="F25" s="242">
        <f>'30'!S25</f>
        <v>6.5450001693339797</v>
      </c>
      <c r="G25" s="242">
        <f>'30'!T25</f>
        <v>1.9293753354720882</v>
      </c>
      <c r="H25" s="365">
        <f t="shared" si="30"/>
        <v>12.820702945919988</v>
      </c>
      <c r="I25" s="365">
        <f t="shared" si="31"/>
        <v>14.865969655205971</v>
      </c>
      <c r="J25" s="262">
        <f t="shared" si="32"/>
        <v>14624931.377357308</v>
      </c>
      <c r="K25" s="262">
        <f t="shared" si="33"/>
        <v>1749435.501782425</v>
      </c>
      <c r="L25" s="262">
        <f t="shared" si="22"/>
        <v>4454039.5351046035</v>
      </c>
      <c r="M25" s="262">
        <f t="shared" si="23"/>
        <v>314296.21834041731</v>
      </c>
      <c r="N25" s="262">
        <f t="shared" si="24"/>
        <v>4538974.9192341659</v>
      </c>
      <c r="O25" s="262">
        <f t="shared" si="25"/>
        <v>1143702.7931112193</v>
      </c>
      <c r="P25" s="262">
        <f t="shared" si="26"/>
        <v>1050097.9148279938</v>
      </c>
      <c r="Q25" s="295">
        <f t="shared" si="27"/>
        <v>6.0413825821838154</v>
      </c>
      <c r="R25" s="295">
        <f t="shared" si="28"/>
        <v>0.41832874887275406</v>
      </c>
      <c r="S25" s="295">
        <f t="shared" si="29"/>
        <v>1.397681935924814</v>
      </c>
      <c r="T25" s="50">
        <f>'2'!R26</f>
        <v>131242.65344171703</v>
      </c>
      <c r="U25" s="50">
        <f>'2'!U26</f>
        <v>1682623.0736105777</v>
      </c>
      <c r="V25" s="50">
        <f>'2'!V26</f>
        <v>1951049.3035332789</v>
      </c>
      <c r="W25" s="50">
        <f>'2'!L26*1000</f>
        <v>1919414800367.3984</v>
      </c>
      <c r="X25" s="50">
        <f>'2'!M26*1000</f>
        <v>229600557279.06714</v>
      </c>
      <c r="Y25" s="50">
        <f>'22'!F25*1000</f>
        <v>584559967121.43994</v>
      </c>
      <c r="Z25" s="50">
        <f>'18'!Z25*1000</f>
        <v>41249069661.693619</v>
      </c>
      <c r="AA25" s="50">
        <f>'2'!G26*1000</f>
        <v>595707112305.69519</v>
      </c>
      <c r="AB25" s="50">
        <f>'2'!H26*1000</f>
        <v>150102589316.61954</v>
      </c>
      <c r="AC25" s="50">
        <f>'2'!J26*1000</f>
        <v>137817636715.64008</v>
      </c>
      <c r="AD25" s="119">
        <f>'2'!W26*1000</f>
        <v>98604434366.141617</v>
      </c>
    </row>
    <row r="26" spans="1:30" ht="13.7" customHeight="1">
      <c r="A26" s="1247" t="s">
        <v>12</v>
      </c>
      <c r="B26" s="1247"/>
      <c r="C26" s="1247"/>
      <c r="D26" s="32"/>
      <c r="E26" s="370"/>
      <c r="F26" s="371"/>
      <c r="G26" s="371"/>
      <c r="H26" s="365"/>
      <c r="I26" s="365"/>
      <c r="J26" s="609"/>
      <c r="K26" s="609"/>
      <c r="L26" s="609"/>
      <c r="M26" s="609"/>
      <c r="N26" s="609"/>
      <c r="O26" s="609"/>
      <c r="P26" s="609"/>
      <c r="Q26" s="295"/>
      <c r="R26" s="295"/>
      <c r="S26" s="295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13.7" customHeight="1">
      <c r="A27" s="34"/>
      <c r="B27" s="542" t="s">
        <v>1154</v>
      </c>
      <c r="C27" s="34"/>
      <c r="D27" s="543"/>
      <c r="E27" s="610">
        <f>'30'!R27</f>
        <v>3.3252003562227794</v>
      </c>
      <c r="F27" s="611">
        <f>'30'!S27</f>
        <v>2.4245789452336313</v>
      </c>
      <c r="G27" s="611">
        <f>'30'!T27</f>
        <v>0.90062141098914972</v>
      </c>
      <c r="H27" s="612">
        <f t="shared" ref="H27:H32" si="34">U27/T27</f>
        <v>14.788147106499602</v>
      </c>
      <c r="I27" s="612">
        <f t="shared" ref="I27:I32" si="35">V27/T27</f>
        <v>20.573552588756556</v>
      </c>
      <c r="J27" s="609">
        <f t="shared" ref="J27:J32" si="36">W27/T27</f>
        <v>8799886.8229092304</v>
      </c>
      <c r="K27" s="609">
        <f t="shared" ref="K27:K32" si="37">X27/T27</f>
        <v>2095456.0583607557</v>
      </c>
      <c r="L27" s="609">
        <f t="shared" ref="L27:L32" si="38">Y27/T27</f>
        <v>3787180.8558444926</v>
      </c>
      <c r="M27" s="609">
        <f t="shared" ref="M27:M32" si="39">Z27/T27</f>
        <v>263356.32247181522</v>
      </c>
      <c r="N27" s="609">
        <f t="shared" ref="N27:N32" si="40">AA27/T27</f>
        <v>3936297.2215359975</v>
      </c>
      <c r="O27" s="609">
        <f t="shared" ref="O27:O32" si="41">AB27/T27</f>
        <v>946799.35939620808</v>
      </c>
      <c r="P27" s="609">
        <f t="shared" ref="P27:P32" si="42">AC27/T27</f>
        <v>853863.3443994628</v>
      </c>
      <c r="Q27" s="298">
        <f t="shared" ref="Q27:Q32" si="43">AA27/AD27</f>
        <v>6.9044573858076665</v>
      </c>
      <c r="R27" s="298">
        <f t="shared" ref="R27:R32" si="44">Z27/AD27</f>
        <v>0.46193983925841142</v>
      </c>
      <c r="S27" s="298">
        <f t="shared" ref="S27:S32" si="45">AC27/AD27</f>
        <v>1.4977179676510339</v>
      </c>
      <c r="T27" s="99">
        <f>'2'!R28</f>
        <v>42106.595566186435</v>
      </c>
      <c r="U27" s="99">
        <f>'2'!U28</f>
        <v>622678.52938664891</v>
      </c>
      <c r="V27" s="99">
        <f>'2'!V28</f>
        <v>866282.25821444031</v>
      </c>
      <c r="W27" s="99">
        <f>'2'!L28*1000</f>
        <v>370533275480.45221</v>
      </c>
      <c r="X27" s="99">
        <f>'2'!M28*1000</f>
        <v>88232520776.111496</v>
      </c>
      <c r="Y27" s="99">
        <f>'22'!F27*1000</f>
        <v>159465292633.04785</v>
      </c>
      <c r="Z27" s="99">
        <f>'18'!Z27*1000</f>
        <v>11089038160.1189</v>
      </c>
      <c r="AA27" s="99">
        <f>'2'!G28*1000</f>
        <v>165744075135.51962</v>
      </c>
      <c r="AB27" s="99">
        <f>'2'!H28*1000</f>
        <v>39866497708.420532</v>
      </c>
      <c r="AC27" s="99">
        <f>'2'!J28*1000</f>
        <v>35953278511.41954</v>
      </c>
      <c r="AD27" s="512">
        <f>'2'!W28*1000</f>
        <v>24005373032.819622</v>
      </c>
    </row>
    <row r="28" spans="1:30" ht="13.7" customHeight="1">
      <c r="A28" s="34"/>
      <c r="B28" s="542" t="s">
        <v>1144</v>
      </c>
      <c r="C28" s="34"/>
      <c r="D28" s="543"/>
      <c r="E28" s="610">
        <f>'30'!R28</f>
        <v>13.132428197835225</v>
      </c>
      <c r="F28" s="611">
        <f>'30'!S28</f>
        <v>10.070139888163313</v>
      </c>
      <c r="G28" s="611">
        <f>'30'!T28</f>
        <v>3.0622883096719069</v>
      </c>
      <c r="H28" s="612">
        <f t="shared" si="34"/>
        <v>7.1366404978774343</v>
      </c>
      <c r="I28" s="612">
        <f t="shared" si="35"/>
        <v>12.997230618774131</v>
      </c>
      <c r="J28" s="609">
        <f t="shared" si="36"/>
        <v>12634223.500619812</v>
      </c>
      <c r="K28" s="609">
        <f t="shared" si="37"/>
        <v>1529544.2148617855</v>
      </c>
      <c r="L28" s="609">
        <f t="shared" si="38"/>
        <v>4158644.8464830774</v>
      </c>
      <c r="M28" s="609">
        <f t="shared" si="39"/>
        <v>146916.55308299707</v>
      </c>
      <c r="N28" s="609">
        <f t="shared" si="40"/>
        <v>4103642.7698264043</v>
      </c>
      <c r="O28" s="609">
        <f t="shared" si="41"/>
        <v>949064.63745882281</v>
      </c>
      <c r="P28" s="609">
        <f t="shared" si="42"/>
        <v>868493.33138146054</v>
      </c>
      <c r="Q28" s="298">
        <f t="shared" si="43"/>
        <v>5.9204286217042794</v>
      </c>
      <c r="R28" s="298">
        <f t="shared" si="44"/>
        <v>0.21196020576408686</v>
      </c>
      <c r="S28" s="298">
        <f t="shared" si="45"/>
        <v>1.252997169899273</v>
      </c>
      <c r="T28" s="99">
        <f>'2'!R29</f>
        <v>22459.819627154251</v>
      </c>
      <c r="U28" s="99">
        <f>'2'!U29</f>
        <v>160287.65832617148</v>
      </c>
      <c r="V28" s="99">
        <f>'2'!V29</f>
        <v>291915.45535019343</v>
      </c>
      <c r="W28" s="99">
        <f>'2'!L29*1000</f>
        <v>283762380953.07434</v>
      </c>
      <c r="X28" s="99">
        <f>'2'!M29*1000</f>
        <v>34353287177.552967</v>
      </c>
      <c r="Y28" s="99">
        <f>'22'!F28*1000</f>
        <v>93402413145.404495</v>
      </c>
      <c r="Z28" s="99">
        <f>'18'!Z28*1000</f>
        <v>3299719282.4873471</v>
      </c>
      <c r="AA28" s="99">
        <f>'2'!G29*1000</f>
        <v>92167076424.576706</v>
      </c>
      <c r="AB28" s="99">
        <f>'2'!H29*1000</f>
        <v>21315820571.835701</v>
      </c>
      <c r="AC28" s="99">
        <f>'2'!J29*1000</f>
        <v>19506203570.213909</v>
      </c>
      <c r="AD28" s="512">
        <f>'2'!W29*1000</f>
        <v>15567635776.688936</v>
      </c>
    </row>
    <row r="29" spans="1:30" ht="13.7" customHeight="1">
      <c r="A29" s="34"/>
      <c r="B29" s="542" t="s">
        <v>1145</v>
      </c>
      <c r="C29" s="34"/>
      <c r="D29" s="543"/>
      <c r="E29" s="610">
        <f>'30'!R29</f>
        <v>30.315872828401794</v>
      </c>
      <c r="F29" s="611">
        <f>'30'!S29</f>
        <v>24.030800333929992</v>
      </c>
      <c r="G29" s="611">
        <f>'30'!T29</f>
        <v>6.2850724944717991</v>
      </c>
      <c r="H29" s="612">
        <f t="shared" si="34"/>
        <v>6.8597099502908518</v>
      </c>
      <c r="I29" s="612">
        <f t="shared" si="35"/>
        <v>9.5987396219160885</v>
      </c>
      <c r="J29" s="609">
        <f t="shared" si="36"/>
        <v>14040816.234064726</v>
      </c>
      <c r="K29" s="609">
        <f t="shared" si="37"/>
        <v>1496342.7614176676</v>
      </c>
      <c r="L29" s="609">
        <f t="shared" si="38"/>
        <v>4702991.251923861</v>
      </c>
      <c r="M29" s="609">
        <f t="shared" si="39"/>
        <v>347335.52638084063</v>
      </c>
      <c r="N29" s="609">
        <f t="shared" si="40"/>
        <v>4735093.5008379156</v>
      </c>
      <c r="O29" s="609">
        <f t="shared" si="41"/>
        <v>1231871.440018622</v>
      </c>
      <c r="P29" s="609">
        <f t="shared" si="42"/>
        <v>1149481.6952736746</v>
      </c>
      <c r="Q29" s="298">
        <f t="shared" si="43"/>
        <v>5.5895770241913363</v>
      </c>
      <c r="R29" s="298">
        <f t="shared" si="44"/>
        <v>0.41001485558842554</v>
      </c>
      <c r="S29" s="298">
        <f t="shared" si="45"/>
        <v>1.3569143824706436</v>
      </c>
      <c r="T29" s="99">
        <f>'2'!R30</f>
        <v>25739.014821273344</v>
      </c>
      <c r="U29" s="99">
        <f>'2'!U30</f>
        <v>176562.17608017247</v>
      </c>
      <c r="V29" s="99">
        <f>'2'!V30</f>
        <v>247062.10139404191</v>
      </c>
      <c r="W29" s="99">
        <f>'2'!L30*1000</f>
        <v>361396777151.36737</v>
      </c>
      <c r="X29" s="99">
        <f>'2'!M30*1000</f>
        <v>38514388513.834427</v>
      </c>
      <c r="Y29" s="99">
        <f>'22'!F29*1000</f>
        <v>121050361537.58713</v>
      </c>
      <c r="Z29" s="99">
        <f>'18'!Z29*1000</f>
        <v>8940074261.4712353</v>
      </c>
      <c r="AA29" s="99">
        <f>'2'!G30*1000</f>
        <v>121876641798.18221</v>
      </c>
      <c r="AB29" s="99">
        <f>'2'!H30*1000</f>
        <v>31707157252.542648</v>
      </c>
      <c r="AC29" s="99">
        <f>'2'!J30*1000</f>
        <v>29586526391.431519</v>
      </c>
      <c r="AD29" s="512">
        <f>'2'!W30*1000</f>
        <v>21804269137.129303</v>
      </c>
    </row>
    <row r="30" spans="1:30" ht="13.7" customHeight="1">
      <c r="A30" s="34"/>
      <c r="B30" s="542" t="s">
        <v>1146</v>
      </c>
      <c r="C30" s="34"/>
      <c r="D30" s="543"/>
      <c r="E30" s="610">
        <f>'30'!R30</f>
        <v>68.7204673065702</v>
      </c>
      <c r="F30" s="611">
        <f>'30'!S30</f>
        <v>55.332212612091503</v>
      </c>
      <c r="G30" s="611">
        <f>'30'!T30</f>
        <v>13.388254694478702</v>
      </c>
      <c r="H30" s="612">
        <f t="shared" si="34"/>
        <v>9.7654076806620562</v>
      </c>
      <c r="I30" s="612">
        <f t="shared" si="35"/>
        <v>9.5561921753810246</v>
      </c>
      <c r="J30" s="609">
        <f t="shared" si="36"/>
        <v>22172585.967107214</v>
      </c>
      <c r="K30" s="609">
        <f t="shared" si="37"/>
        <v>2046761.5231127096</v>
      </c>
      <c r="L30" s="609">
        <f t="shared" si="38"/>
        <v>5263677.6855221232</v>
      </c>
      <c r="M30" s="609">
        <f t="shared" si="39"/>
        <v>411571.96840660536</v>
      </c>
      <c r="N30" s="609">
        <f t="shared" si="40"/>
        <v>5327658.8086406738</v>
      </c>
      <c r="O30" s="609">
        <f t="shared" si="41"/>
        <v>1471956.2786412609</v>
      </c>
      <c r="P30" s="609">
        <f t="shared" si="42"/>
        <v>1310433.1980891917</v>
      </c>
      <c r="Q30" s="298">
        <f t="shared" si="43"/>
        <v>5.1990929933951806</v>
      </c>
      <c r="R30" s="298">
        <f t="shared" si="44"/>
        <v>0.40164001000781141</v>
      </c>
      <c r="S30" s="298">
        <f t="shared" si="45"/>
        <v>1.2788101309055631</v>
      </c>
      <c r="T30" s="99">
        <f>'2'!R31</f>
        <v>10616.344479723484</v>
      </c>
      <c r="U30" s="99">
        <f>'2'!U31</f>
        <v>103672.93192284594</v>
      </c>
      <c r="V30" s="99">
        <f>'2'!V31</f>
        <v>101451.82804828309</v>
      </c>
      <c r="W30" s="99">
        <f>'2'!L31*1000</f>
        <v>235391810633.09305</v>
      </c>
      <c r="X30" s="99">
        <f>'2'!M31*1000</f>
        <v>21729125397.208046</v>
      </c>
      <c r="Y30" s="99">
        <f>'22'!F30*1000</f>
        <v>55881015539.736481</v>
      </c>
      <c r="Z30" s="99">
        <f>'18'!Z30*1000</f>
        <v>4369389794.802393</v>
      </c>
      <c r="AA30" s="99">
        <f>'2'!G31*1000</f>
        <v>56560261182.962608</v>
      </c>
      <c r="AB30" s="99">
        <f>'2'!H31*1000</f>
        <v>15626794913.147474</v>
      </c>
      <c r="AC30" s="99">
        <f>'2'!J31*1000</f>
        <v>13912010248.580582</v>
      </c>
      <c r="AD30" s="512">
        <f>'2'!W31*1000</f>
        <v>10878870844.359888</v>
      </c>
    </row>
    <row r="31" spans="1:30" ht="13.7" customHeight="1">
      <c r="A31" s="34"/>
      <c r="B31" s="542" t="s">
        <v>1147</v>
      </c>
      <c r="C31" s="34"/>
      <c r="D31" s="543"/>
      <c r="E31" s="610">
        <f>'30'!R31</f>
        <v>162.45323534103653</v>
      </c>
      <c r="F31" s="611">
        <f>'30'!S31</f>
        <v>130.55504074127032</v>
      </c>
      <c r="G31" s="611">
        <f>'30'!T31</f>
        <v>31.89819459976621</v>
      </c>
      <c r="H31" s="612">
        <f t="shared" si="34"/>
        <v>11.524940056725548</v>
      </c>
      <c r="I31" s="612">
        <f t="shared" si="35"/>
        <v>13.215057944817437</v>
      </c>
      <c r="J31" s="609">
        <f t="shared" si="36"/>
        <v>25099142.207814191</v>
      </c>
      <c r="K31" s="609">
        <f t="shared" si="37"/>
        <v>2001131.7518201945</v>
      </c>
      <c r="L31" s="609">
        <f t="shared" si="38"/>
        <v>5442808.4122794038</v>
      </c>
      <c r="M31" s="609">
        <f t="shared" si="39"/>
        <v>648232.66126587382</v>
      </c>
      <c r="N31" s="609">
        <f t="shared" si="40"/>
        <v>5305062.8537420426</v>
      </c>
      <c r="O31" s="609">
        <f t="shared" si="41"/>
        <v>1640622.1762677969</v>
      </c>
      <c r="P31" s="609">
        <f t="shared" si="42"/>
        <v>1553041.3447730544</v>
      </c>
      <c r="Q31" s="298">
        <f t="shared" si="43"/>
        <v>5.7498258394498603</v>
      </c>
      <c r="R31" s="298">
        <f t="shared" si="44"/>
        <v>0.70257883996469328</v>
      </c>
      <c r="S31" s="298">
        <f t="shared" si="45"/>
        <v>1.6832443837326632</v>
      </c>
      <c r="T31" s="99">
        <f>'2'!R32</f>
        <v>13378.878947379597</v>
      </c>
      <c r="U31" s="99">
        <f>'2'!U32</f>
        <v>154190.77789473726</v>
      </c>
      <c r="V31" s="99">
        <f>'2'!V32</f>
        <v>176802.66052631949</v>
      </c>
      <c r="W31" s="99">
        <f>'2'!L32*1000</f>
        <v>335798385281.41193</v>
      </c>
      <c r="X31" s="99">
        <f>'2'!M32*1000</f>
        <v>26772899465.360054</v>
      </c>
      <c r="Y31" s="99">
        <f>'22'!F31*1000</f>
        <v>72818674881.665482</v>
      </c>
      <c r="Z31" s="99">
        <f>'18'!Z31*1000</f>
        <v>8672626304.8138485</v>
      </c>
      <c r="AA31" s="99">
        <f>'2'!G32*1000</f>
        <v>70975793728.454941</v>
      </c>
      <c r="AB31" s="99">
        <f>'2'!H32*1000</f>
        <v>21949685494.673325</v>
      </c>
      <c r="AC31" s="99">
        <f>'2'!J32*1000</f>
        <v>20777952151.994316</v>
      </c>
      <c r="AD31" s="512">
        <f>'2'!W32*1000</f>
        <v>12343990185.14374</v>
      </c>
    </row>
    <row r="32" spans="1:30" ht="13.7" customHeight="1">
      <c r="A32" s="34"/>
      <c r="B32" s="542" t="s">
        <v>1148</v>
      </c>
      <c r="C32" s="34"/>
      <c r="D32" s="543"/>
      <c r="E32" s="610">
        <f>'30'!R32</f>
        <v>605.07142857142856</v>
      </c>
      <c r="F32" s="611">
        <f>'30'!S32</f>
        <v>490.53571428571428</v>
      </c>
      <c r="G32" s="611">
        <f>'30'!T32</f>
        <v>114.53571428571429</v>
      </c>
      <c r="H32" s="612">
        <f t="shared" si="34"/>
        <v>27.460217211663323</v>
      </c>
      <c r="I32" s="612">
        <f t="shared" si="35"/>
        <v>15.791228898595207</v>
      </c>
      <c r="J32" s="609">
        <f t="shared" si="36"/>
        <v>19627680.962578207</v>
      </c>
      <c r="K32" s="609">
        <f t="shared" si="37"/>
        <v>1180399.9497698024</v>
      </c>
      <c r="L32" s="609">
        <f t="shared" si="38"/>
        <v>4836631.412111911</v>
      </c>
      <c r="M32" s="609">
        <f t="shared" si="39"/>
        <v>287936.59886672167</v>
      </c>
      <c r="N32" s="609">
        <f t="shared" si="40"/>
        <v>5216814.0736630857</v>
      </c>
      <c r="O32" s="609">
        <f t="shared" si="41"/>
        <v>1159050.4884901429</v>
      </c>
      <c r="P32" s="609">
        <f t="shared" si="42"/>
        <v>1067268.6720576086</v>
      </c>
      <c r="Q32" s="298">
        <f t="shared" si="43"/>
        <v>6.3111539406053616</v>
      </c>
      <c r="R32" s="298">
        <f t="shared" si="44"/>
        <v>0.34833754374271303</v>
      </c>
      <c r="S32" s="298">
        <f t="shared" si="45"/>
        <v>1.2911514173652405</v>
      </c>
      <c r="T32" s="99">
        <f>'2'!R33</f>
        <v>16942</v>
      </c>
      <c r="U32" s="99">
        <f>'2'!U33</f>
        <v>465231</v>
      </c>
      <c r="V32" s="99">
        <f>'2'!V33</f>
        <v>267535</v>
      </c>
      <c r="W32" s="99">
        <f>'2'!L33*1000</f>
        <v>332532170868</v>
      </c>
      <c r="X32" s="99">
        <f>'2'!M33*1000</f>
        <v>19998335948.999992</v>
      </c>
      <c r="Y32" s="99">
        <f>'22'!F32*1000</f>
        <v>81942209384</v>
      </c>
      <c r="Z32" s="99">
        <f>'18'!Z32*1000</f>
        <v>4878221857.999999</v>
      </c>
      <c r="AA32" s="99">
        <f>'2'!G33*1000</f>
        <v>88383264036</v>
      </c>
      <c r="AB32" s="99">
        <f>'2'!H33*1000</f>
        <v>19636633376</v>
      </c>
      <c r="AC32" s="99">
        <f>'2'!J33*1000</f>
        <v>18081665842.000004</v>
      </c>
      <c r="AD32" s="512">
        <f>'2'!W33*1000</f>
        <v>14004295390</v>
      </c>
    </row>
    <row r="33" spans="1:30" ht="13.7" customHeight="1">
      <c r="A33" s="1045" t="s">
        <v>13</v>
      </c>
      <c r="B33" s="1045"/>
      <c r="C33" s="1045"/>
      <c r="D33" s="2"/>
      <c r="E33" s="613"/>
      <c r="F33" s="611"/>
      <c r="G33" s="611"/>
      <c r="H33" s="612"/>
      <c r="I33" s="612"/>
      <c r="J33" s="609"/>
      <c r="K33" s="609"/>
      <c r="L33" s="609"/>
      <c r="M33" s="609"/>
      <c r="N33" s="609"/>
      <c r="O33" s="609"/>
      <c r="P33" s="609"/>
      <c r="Q33" s="298"/>
      <c r="R33" s="298"/>
      <c r="S33" s="2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</row>
    <row r="34" spans="1:30" ht="13.5" customHeight="1">
      <c r="A34" s="661"/>
      <c r="B34" s="62" t="s">
        <v>455</v>
      </c>
      <c r="C34" s="661"/>
      <c r="D34" s="122"/>
      <c r="E34" s="610">
        <f>'30'!R34</f>
        <v>2.5719989358556155</v>
      </c>
      <c r="F34" s="611">
        <f>'30'!S34</f>
        <v>1.8995398069002174</v>
      </c>
      <c r="G34" s="611">
        <f>'30'!T34</f>
        <v>0.67245912895539528</v>
      </c>
      <c r="H34" s="612">
        <f t="shared" ref="H34:H43" si="46">U34/T34</f>
        <v>14.375889629189507</v>
      </c>
      <c r="I34" s="612">
        <f t="shared" ref="I34:I43" si="47">V34/T34</f>
        <v>23.95394340053646</v>
      </c>
      <c r="J34" s="609">
        <f t="shared" ref="J34:J43" si="48">W34/T34</f>
        <v>7944339.5681718588</v>
      </c>
      <c r="K34" s="609">
        <f t="shared" ref="K34:K43" si="49">X34/T34</f>
        <v>2058340.9036817723</v>
      </c>
      <c r="L34" s="609">
        <f t="shared" ref="L34:L43" si="50">Y34/T34</f>
        <v>626132.90364856995</v>
      </c>
      <c r="M34" s="609">
        <f t="shared" ref="M34:M43" si="51">Z34/T34</f>
        <v>-189050.88085581217</v>
      </c>
      <c r="N34" s="609">
        <f t="shared" ref="N34:N43" si="52">AA34/T34</f>
        <v>1112273.1436672949</v>
      </c>
      <c r="O34" s="609">
        <f t="shared" ref="O34:O43" si="53">AB34/T34</f>
        <v>198699.28774423961</v>
      </c>
      <c r="P34" s="609">
        <f t="shared" ref="P34:P43" si="54">AC34/T34</f>
        <v>132473.83269478404</v>
      </c>
      <c r="Q34" s="298">
        <f t="shared" ref="Q34:Q43" si="55">AA34/AD34</f>
        <v>3.7692156908001002</v>
      </c>
      <c r="R34" s="298">
        <f t="shared" ref="R34:R43" si="56">Z34/AD34</f>
        <v>-0.64064618528131401</v>
      </c>
      <c r="S34" s="298">
        <f t="shared" ref="S34:S43" si="57">AC34/AD34</f>
        <v>0.44892070950062024</v>
      </c>
      <c r="T34" s="99">
        <f>'2'!R35</f>
        <v>16353.788720991597</v>
      </c>
      <c r="U34" s="99">
        <f>'2'!U35</f>
        <v>235100.26167205942</v>
      </c>
      <c r="V34" s="99">
        <f>'2'!V35</f>
        <v>391737.72940696427</v>
      </c>
      <c r="W34" s="99">
        <f>'2'!L35*1000</f>
        <v>129920050825.6962</v>
      </c>
      <c r="X34" s="99">
        <f>'2'!M35*1000</f>
        <v>33661672254.58662</v>
      </c>
      <c r="Y34" s="99">
        <f>'22'!F34*1000</f>
        <v>10239645217.529701</v>
      </c>
      <c r="Z34" s="99">
        <f>'18'!Z34*1000</f>
        <v>-3091698163.0333071</v>
      </c>
      <c r="AA34" s="99">
        <f>'2'!G35*1000</f>
        <v>18189879991.568073</v>
      </c>
      <c r="AB34" s="99">
        <f>'2'!H35*1000</f>
        <v>3249486170.7808099</v>
      </c>
      <c r="AC34" s="99">
        <f>'2'!J35*1000</f>
        <v>2166449070.9504871</v>
      </c>
      <c r="AD34" s="512">
        <f>'2'!W35*1000</f>
        <v>4825905833.9287729</v>
      </c>
    </row>
    <row r="35" spans="1:30" ht="13.7" customHeight="1">
      <c r="A35" s="661"/>
      <c r="B35" s="62" t="s">
        <v>456</v>
      </c>
      <c r="C35" s="661"/>
      <c r="D35" s="122"/>
      <c r="E35" s="610">
        <f>'30'!R35</f>
        <v>4.0231518104724202</v>
      </c>
      <c r="F35" s="611">
        <f>'30'!S35</f>
        <v>2.9840005107690013</v>
      </c>
      <c r="G35" s="611">
        <f>'30'!T35</f>
        <v>1.0391512997034218</v>
      </c>
      <c r="H35" s="612">
        <f t="shared" si="46"/>
        <v>14.571446220479235</v>
      </c>
      <c r="I35" s="612">
        <f t="shared" si="47"/>
        <v>14.983247221707806</v>
      </c>
      <c r="J35" s="609">
        <f t="shared" si="48"/>
        <v>5113820.6292188978</v>
      </c>
      <c r="K35" s="609">
        <f t="shared" si="49"/>
        <v>1768833.1738462716</v>
      </c>
      <c r="L35" s="609">
        <f t="shared" si="50"/>
        <v>1972992.6006548095</v>
      </c>
      <c r="M35" s="609">
        <f t="shared" si="51"/>
        <v>36526.413194044086</v>
      </c>
      <c r="N35" s="609">
        <f t="shared" si="52"/>
        <v>2225870.3886379912</v>
      </c>
      <c r="O35" s="609">
        <f t="shared" si="53"/>
        <v>585544.59204699169</v>
      </c>
      <c r="P35" s="609">
        <f t="shared" si="54"/>
        <v>507407.44071975682</v>
      </c>
      <c r="Q35" s="298">
        <f t="shared" si="55"/>
        <v>5.1258343670198379</v>
      </c>
      <c r="R35" s="298">
        <f t="shared" si="56"/>
        <v>8.4114665889671564E-2</v>
      </c>
      <c r="S35" s="298">
        <f t="shared" si="57"/>
        <v>1.1684806586219927</v>
      </c>
      <c r="T35" s="99">
        <f>'2'!R36</f>
        <v>8042.8327193461992</v>
      </c>
      <c r="U35" s="99">
        <f>'2'!U36</f>
        <v>117195.7044302639</v>
      </c>
      <c r="V35" s="99">
        <f>'2'!V36</f>
        <v>120507.75099680458</v>
      </c>
      <c r="W35" s="99">
        <f>'2'!L36*1000</f>
        <v>41129603877.549316</v>
      </c>
      <c r="X35" s="99">
        <f>'2'!M36*1000</f>
        <v>14226429325.675777</v>
      </c>
      <c r="Y35" s="99">
        <f>'22'!F35*1000</f>
        <v>15868449443.574451</v>
      </c>
      <c r="Z35" s="99">
        <f>'18'!Z35*1000</f>
        <v>293775831.15741646</v>
      </c>
      <c r="AA35" s="99">
        <f>'2'!G36*1000</f>
        <v>17902303190.761475</v>
      </c>
      <c r="AB35" s="99">
        <f>'2'!H36*1000</f>
        <v>4709437203.5517673</v>
      </c>
      <c r="AC35" s="99">
        <f>'2'!J36*1000</f>
        <v>4080993166.2605772</v>
      </c>
      <c r="AD35" s="512">
        <f>'2'!W36*1000</f>
        <v>3492563728.9309998</v>
      </c>
    </row>
    <row r="36" spans="1:30" ht="13.7" customHeight="1">
      <c r="A36" s="121"/>
      <c r="B36" s="62" t="s">
        <v>457</v>
      </c>
      <c r="C36" s="121"/>
      <c r="D36" s="122"/>
      <c r="E36" s="610">
        <f>'30'!R36</f>
        <v>5.3979104054169689</v>
      </c>
      <c r="F36" s="611">
        <f>'30'!S36</f>
        <v>4.0509258215633439</v>
      </c>
      <c r="G36" s="611">
        <f>'30'!T36</f>
        <v>1.3469845838536243</v>
      </c>
      <c r="H36" s="612">
        <f t="shared" si="46"/>
        <v>10.204012775598507</v>
      </c>
      <c r="I36" s="612">
        <f t="shared" si="47"/>
        <v>14.361839327787193</v>
      </c>
      <c r="J36" s="609">
        <f t="shared" si="48"/>
        <v>5270485.3837800017</v>
      </c>
      <c r="K36" s="609">
        <f t="shared" si="49"/>
        <v>1362260.1616623716</v>
      </c>
      <c r="L36" s="609">
        <f t="shared" si="50"/>
        <v>2559704.1274859905</v>
      </c>
      <c r="M36" s="609">
        <f t="shared" si="51"/>
        <v>146949.8591754224</v>
      </c>
      <c r="N36" s="609">
        <f t="shared" si="52"/>
        <v>2690325.3736994076</v>
      </c>
      <c r="O36" s="609">
        <f t="shared" si="53"/>
        <v>691257.55177716271</v>
      </c>
      <c r="P36" s="609">
        <f t="shared" si="54"/>
        <v>623743.00161037804</v>
      </c>
      <c r="Q36" s="298">
        <f t="shared" si="55"/>
        <v>5.9350965496776267</v>
      </c>
      <c r="R36" s="298">
        <f t="shared" si="56"/>
        <v>0.32418443162819838</v>
      </c>
      <c r="S36" s="298">
        <f t="shared" si="57"/>
        <v>1.376032420811917</v>
      </c>
      <c r="T36" s="99">
        <f>'2'!R37</f>
        <v>15216.159338646377</v>
      </c>
      <c r="U36" s="99">
        <f>'2'!U37</f>
        <v>155265.88428709016</v>
      </c>
      <c r="V36" s="99">
        <f>'2'!V37</f>
        <v>218532.03560764791</v>
      </c>
      <c r="W36" s="99">
        <f>'2'!L37*1000</f>
        <v>80196545391.603302</v>
      </c>
      <c r="X36" s="99">
        <f>'2'!M37*1000</f>
        <v>20728367680.544819</v>
      </c>
      <c r="Y36" s="99">
        <f>'22'!F36*1000</f>
        <v>38948865863.61763</v>
      </c>
      <c r="Z36" s="99">
        <f>'18'!Z36*1000</f>
        <v>2236012472.0048738</v>
      </c>
      <c r="AA36" s="99">
        <f>'2'!G37*1000</f>
        <v>40936419559.013542</v>
      </c>
      <c r="AB36" s="99">
        <f>'2'!H37*1000</f>
        <v>10518285051.883905</v>
      </c>
      <c r="AC36" s="99">
        <f>'2'!J37*1000</f>
        <v>9490972898.8690758</v>
      </c>
      <c r="AD36" s="512">
        <f>'2'!W37*1000</f>
        <v>6897346861.398078</v>
      </c>
    </row>
    <row r="37" spans="1:30" ht="13.7" customHeight="1">
      <c r="A37" s="121"/>
      <c r="B37" s="62" t="s">
        <v>458</v>
      </c>
      <c r="C37" s="121"/>
      <c r="D37" s="122"/>
      <c r="E37" s="610">
        <f>'30'!R37</f>
        <v>10.63780551314726</v>
      </c>
      <c r="F37" s="611">
        <f>'30'!S37</f>
        <v>8.2363140807600868</v>
      </c>
      <c r="G37" s="611">
        <f>'30'!T37</f>
        <v>2.4014914323871812</v>
      </c>
      <c r="H37" s="612">
        <f t="shared" si="46"/>
        <v>9.7546498741429559</v>
      </c>
      <c r="I37" s="612">
        <f t="shared" si="47"/>
        <v>13.275810209067208</v>
      </c>
      <c r="J37" s="609">
        <f t="shared" si="48"/>
        <v>6970474.4579668036</v>
      </c>
      <c r="K37" s="609">
        <f t="shared" si="49"/>
        <v>1324415.8575821973</v>
      </c>
      <c r="L37" s="609">
        <f t="shared" si="50"/>
        <v>2901019.4583357987</v>
      </c>
      <c r="M37" s="609">
        <f t="shared" si="51"/>
        <v>162672.42959045817</v>
      </c>
      <c r="N37" s="609">
        <f t="shared" si="52"/>
        <v>3024886.9086076915</v>
      </c>
      <c r="O37" s="609">
        <f t="shared" si="53"/>
        <v>775066.16094942205</v>
      </c>
      <c r="P37" s="609">
        <f t="shared" si="54"/>
        <v>708676.87372603547</v>
      </c>
      <c r="Q37" s="298">
        <f t="shared" si="55"/>
        <v>5.844270056869143</v>
      </c>
      <c r="R37" s="298">
        <f t="shared" si="56"/>
        <v>0.31429327378432859</v>
      </c>
      <c r="S37" s="298">
        <f t="shared" si="57"/>
        <v>1.3692078937982719</v>
      </c>
      <c r="T37" s="99">
        <f>'2'!R38</f>
        <v>24181.778918960517</v>
      </c>
      <c r="U37" s="99">
        <f>'2'!U38</f>
        <v>235884.786688391</v>
      </c>
      <c r="V37" s="99">
        <f>'2'!V38</f>
        <v>321032.70744574221</v>
      </c>
      <c r="W37" s="99">
        <f>'2'!L38*1000</f>
        <v>168558472302.81439</v>
      </c>
      <c r="X37" s="99">
        <f>'2'!M38*1000</f>
        <v>32026731464.818192</v>
      </c>
      <c r="Y37" s="99">
        <f>'22'!F37*1000</f>
        <v>70151811181.078873</v>
      </c>
      <c r="Z37" s="99">
        <f>'18'!Z37*1000</f>
        <v>3933708728.5666304</v>
      </c>
      <c r="AA37" s="99">
        <f>'2'!G38*1000</f>
        <v>73147146478.809128</v>
      </c>
      <c r="AB37" s="99">
        <f>'2'!H38*1000</f>
        <v>18742478551.646393</v>
      </c>
      <c r="AC37" s="99">
        <f>'2'!J38*1000</f>
        <v>17137067485.423088</v>
      </c>
      <c r="AD37" s="512">
        <f>'2'!W38*1000</f>
        <v>12516044906.726141</v>
      </c>
    </row>
    <row r="38" spans="1:30" ht="13.7" customHeight="1">
      <c r="A38" s="121"/>
      <c r="B38" s="62" t="s">
        <v>459</v>
      </c>
      <c r="C38" s="121"/>
      <c r="D38" s="122"/>
      <c r="E38" s="610">
        <f>'30'!R38</f>
        <v>15.851144333846047</v>
      </c>
      <c r="F38" s="611">
        <f>'30'!S38</f>
        <v>12.275357192245819</v>
      </c>
      <c r="G38" s="611">
        <f>'30'!T38</f>
        <v>3.5757871416002325</v>
      </c>
      <c r="H38" s="612">
        <f t="shared" si="46"/>
        <v>6.5381180864287245</v>
      </c>
      <c r="I38" s="612">
        <f t="shared" si="47"/>
        <v>8.7129048190661429</v>
      </c>
      <c r="J38" s="609">
        <f t="shared" si="48"/>
        <v>11818523.493266989</v>
      </c>
      <c r="K38" s="609">
        <f t="shared" si="49"/>
        <v>1384053.1211794997</v>
      </c>
      <c r="L38" s="609">
        <f t="shared" si="50"/>
        <v>4426095.8724453161</v>
      </c>
      <c r="M38" s="609">
        <f t="shared" si="51"/>
        <v>260609.37867916579</v>
      </c>
      <c r="N38" s="609">
        <f t="shared" si="52"/>
        <v>4591417.2862818753</v>
      </c>
      <c r="O38" s="609">
        <f t="shared" si="53"/>
        <v>1112090.9808763997</v>
      </c>
      <c r="P38" s="609">
        <f t="shared" si="54"/>
        <v>1031382.1548433701</v>
      </c>
      <c r="Q38" s="298">
        <f t="shared" si="55"/>
        <v>6.1738894119149972</v>
      </c>
      <c r="R38" s="298">
        <f t="shared" si="56"/>
        <v>0.35043068040892283</v>
      </c>
      <c r="S38" s="298">
        <f t="shared" si="57"/>
        <v>1.3868570352885665</v>
      </c>
      <c r="T38" s="99">
        <f>'2'!R39</f>
        <v>16137.481548868896</v>
      </c>
      <c r="U38" s="99">
        <f>'2'!U39</f>
        <v>105508.75998406956</v>
      </c>
      <c r="V38" s="99">
        <f>'2'!V39</f>
        <v>140604.34075473077</v>
      </c>
      <c r="W38" s="99">
        <f>'2'!L39*1000</f>
        <v>190721204807.4696</v>
      </c>
      <c r="X38" s="99">
        <f>'2'!M39*1000</f>
        <v>22335131705.688583</v>
      </c>
      <c r="Y38" s="99">
        <f>'22'!F38*1000</f>
        <v>71426040475.111069</v>
      </c>
      <c r="Z38" s="99">
        <f>'18'!Z38*1000</f>
        <v>4205579039.8972249</v>
      </c>
      <c r="AA38" s="99">
        <f>'2'!G39*1000</f>
        <v>74093911740.531464</v>
      </c>
      <c r="AB38" s="99">
        <f>'2'!H39*1000</f>
        <v>17946347684.556412</v>
      </c>
      <c r="AC38" s="99">
        <f>'2'!J39*1000</f>
        <v>16643910493.617527</v>
      </c>
      <c r="AD38" s="512">
        <f>'2'!W39*1000</f>
        <v>12001172485.781414</v>
      </c>
    </row>
    <row r="39" spans="1:30" ht="13.7" customHeight="1">
      <c r="A39" s="121"/>
      <c r="B39" s="62" t="s">
        <v>460</v>
      </c>
      <c r="C39" s="121"/>
      <c r="D39" s="122"/>
      <c r="E39" s="610">
        <f>'30'!R39</f>
        <v>26.303674694316193</v>
      </c>
      <c r="F39" s="611">
        <f>'30'!S39</f>
        <v>20.613863433510289</v>
      </c>
      <c r="G39" s="611">
        <f>'30'!T39</f>
        <v>5.6898112608059108</v>
      </c>
      <c r="H39" s="612">
        <f t="shared" si="46"/>
        <v>8.7592855526572126</v>
      </c>
      <c r="I39" s="612">
        <f t="shared" si="47"/>
        <v>11.771804792908094</v>
      </c>
      <c r="J39" s="609">
        <f t="shared" si="48"/>
        <v>18916890.461934909</v>
      </c>
      <c r="K39" s="609">
        <f t="shared" si="49"/>
        <v>2091248.5680511321</v>
      </c>
      <c r="L39" s="609">
        <f t="shared" si="50"/>
        <v>6124946.2872029562</v>
      </c>
      <c r="M39" s="609">
        <f t="shared" si="51"/>
        <v>421512.43905267143</v>
      </c>
      <c r="N39" s="609">
        <f t="shared" si="52"/>
        <v>6075174.9921024404</v>
      </c>
      <c r="O39" s="609">
        <f t="shared" si="53"/>
        <v>1572560.6261505894</v>
      </c>
      <c r="P39" s="609">
        <f t="shared" si="54"/>
        <v>1458594.1325670672</v>
      </c>
      <c r="Q39" s="298">
        <f t="shared" si="55"/>
        <v>5.9625402949018795</v>
      </c>
      <c r="R39" s="298">
        <f t="shared" si="56"/>
        <v>0.41369753232147666</v>
      </c>
      <c r="S39" s="298">
        <f t="shared" si="57"/>
        <v>1.4315515685793998</v>
      </c>
      <c r="T39" s="99">
        <f>'2'!R40</f>
        <v>19324.662495962169</v>
      </c>
      <c r="U39" s="99">
        <f>'2'!U40</f>
        <v>169270.23701085811</v>
      </c>
      <c r="V39" s="99">
        <f>'2'!V40</f>
        <v>227486.15459129878</v>
      </c>
      <c r="W39" s="99">
        <f>'2'!L40*1000</f>
        <v>365562523649.97803</v>
      </c>
      <c r="X39" s="99">
        <f>'2'!M40*1000</f>
        <v>40412672772.752304</v>
      </c>
      <c r="Y39" s="99">
        <f>'22'!F39*1000</f>
        <v>118362519806.0937</v>
      </c>
      <c r="Z39" s="99">
        <f>'18'!Z39*1000</f>
        <v>8145585622.5426998</v>
      </c>
      <c r="AA39" s="99">
        <f>'2'!G40*1000</f>
        <v>117400706326.28931</v>
      </c>
      <c r="AB39" s="99">
        <f>'2'!H40*1000</f>
        <v>30389203354.799084</v>
      </c>
      <c r="AC39" s="99">
        <f>'2'!J40*1000</f>
        <v>28186839330.449276</v>
      </c>
      <c r="AD39" s="512">
        <f>'2'!W40*1000</f>
        <v>19689712860.585587</v>
      </c>
    </row>
    <row r="40" spans="1:30" ht="13.7" customHeight="1">
      <c r="A40" s="121"/>
      <c r="B40" s="62" t="s">
        <v>461</v>
      </c>
      <c r="C40" s="121"/>
      <c r="D40" s="122"/>
      <c r="E40" s="610">
        <f>'30'!R40</f>
        <v>53.310013317128231</v>
      </c>
      <c r="F40" s="611">
        <f>'30'!S40</f>
        <v>42.746262602072584</v>
      </c>
      <c r="G40" s="611">
        <f>'30'!T40</f>
        <v>10.563750715055644</v>
      </c>
      <c r="H40" s="612">
        <f t="shared" si="46"/>
        <v>5.4248439547725065</v>
      </c>
      <c r="I40" s="612">
        <f t="shared" si="47"/>
        <v>10.218339003014584</v>
      </c>
      <c r="J40" s="609">
        <f t="shared" si="48"/>
        <v>25416875.828033336</v>
      </c>
      <c r="K40" s="609">
        <f t="shared" si="49"/>
        <v>2081574.4157753747</v>
      </c>
      <c r="L40" s="609">
        <f t="shared" si="50"/>
        <v>6765457.5480000116</v>
      </c>
      <c r="M40" s="609">
        <f t="shared" si="51"/>
        <v>379192.07938565849</v>
      </c>
      <c r="N40" s="609">
        <f t="shared" si="52"/>
        <v>6865526.8160968889</v>
      </c>
      <c r="O40" s="609">
        <f t="shared" si="53"/>
        <v>1615903.5621250006</v>
      </c>
      <c r="P40" s="609">
        <f t="shared" si="54"/>
        <v>1474385.3358400138</v>
      </c>
      <c r="Q40" s="298">
        <f t="shared" si="55"/>
        <v>6.2336342757315739</v>
      </c>
      <c r="R40" s="298">
        <f t="shared" si="56"/>
        <v>0.34429182296722538</v>
      </c>
      <c r="S40" s="298">
        <f t="shared" si="57"/>
        <v>1.338685174687491</v>
      </c>
      <c r="T40" s="99">
        <f>'2'!R41</f>
        <v>7190.9687576940705</v>
      </c>
      <c r="U40" s="99">
        <f>'2'!U41</f>
        <v>39009.883394134638</v>
      </c>
      <c r="V40" s="99">
        <f>'2'!V41</f>
        <v>73479.756526204656</v>
      </c>
      <c r="W40" s="99">
        <f>'2'!L41*1000</f>
        <v>182771959997.57733</v>
      </c>
      <c r="X40" s="99">
        <f>'2'!M41*1000</f>
        <v>14968536590.656008</v>
      </c>
      <c r="Y40" s="99">
        <f>'22'!F40*1000</f>
        <v>48650193859.173615</v>
      </c>
      <c r="Z40" s="99">
        <f>'18'!Z40*1000</f>
        <v>2726758396.0273199</v>
      </c>
      <c r="AA40" s="99">
        <f>'2'!G41*1000</f>
        <v>49369788839.663574</v>
      </c>
      <c r="AB40" s="99">
        <f>'2'!H41*1000</f>
        <v>11619912030.687439</v>
      </c>
      <c r="AC40" s="99">
        <f>'2'!J41*1000</f>
        <v>10602258886.82782</v>
      </c>
      <c r="AD40" s="512">
        <f>'2'!W41*1000</f>
        <v>7919904610.3598337</v>
      </c>
    </row>
    <row r="41" spans="1:30" ht="13.7" customHeight="1">
      <c r="A41" s="121"/>
      <c r="B41" s="62" t="s">
        <v>462</v>
      </c>
      <c r="C41" s="121"/>
      <c r="D41" s="122"/>
      <c r="E41" s="610">
        <f>'30'!R41</f>
        <v>77.556448140709222</v>
      </c>
      <c r="F41" s="611">
        <f>'30'!S41</f>
        <v>59.457629024814395</v>
      </c>
      <c r="G41" s="611">
        <f>'30'!T41</f>
        <v>18.09881911589483</v>
      </c>
      <c r="H41" s="612">
        <f t="shared" si="46"/>
        <v>10.527406432641143</v>
      </c>
      <c r="I41" s="612">
        <f t="shared" si="47"/>
        <v>13.441653688492192</v>
      </c>
      <c r="J41" s="609">
        <f t="shared" si="48"/>
        <v>28741320.001486089</v>
      </c>
      <c r="K41" s="609">
        <f t="shared" si="49"/>
        <v>2430803.8951790323</v>
      </c>
      <c r="L41" s="609">
        <f t="shared" si="50"/>
        <v>8783776.6145250183</v>
      </c>
      <c r="M41" s="609">
        <f t="shared" si="51"/>
        <v>597101.67847698927</v>
      </c>
      <c r="N41" s="609">
        <f t="shared" si="52"/>
        <v>8025629.0767412269</v>
      </c>
      <c r="O41" s="609">
        <f t="shared" si="53"/>
        <v>2139749.2843322386</v>
      </c>
      <c r="P41" s="609">
        <f t="shared" si="54"/>
        <v>1981541.9630852167</v>
      </c>
      <c r="Q41" s="298">
        <f t="shared" si="55"/>
        <v>5.9701140703624791</v>
      </c>
      <c r="R41" s="298">
        <f t="shared" si="56"/>
        <v>0.44417267456870624</v>
      </c>
      <c r="S41" s="298">
        <f t="shared" si="57"/>
        <v>1.4740316854554008</v>
      </c>
      <c r="T41" s="99">
        <f>'2'!R42</f>
        <v>6339.9809412472814</v>
      </c>
      <c r="U41" s="99">
        <f>'2'!U42</f>
        <v>66743.556143708876</v>
      </c>
      <c r="V41" s="99">
        <f>'2'!V42</f>
        <v>85219.828203886718</v>
      </c>
      <c r="W41" s="99">
        <f>'2'!L42*1000</f>
        <v>182219421035.71109</v>
      </c>
      <c r="X41" s="99">
        <f>'2'!M42*1000</f>
        <v>15411250367.344719</v>
      </c>
      <c r="Y41" s="99">
        <f>'22'!F41*1000</f>
        <v>55688976328.262184</v>
      </c>
      <c r="Z41" s="99">
        <f>'18'!Z41*1000</f>
        <v>3785613261.5308743</v>
      </c>
      <c r="AA41" s="99">
        <f>'2'!G42*1000</f>
        <v>50882335388.059395</v>
      </c>
      <c r="AB41" s="99">
        <f>'2'!H42*1000</f>
        <v>13565969681.713902</v>
      </c>
      <c r="AC41" s="99">
        <f>'2'!J42*1000</f>
        <v>12562938280.241999</v>
      </c>
      <c r="AD41" s="512">
        <f>'2'!W42*1000</f>
        <v>8522841404.4306593</v>
      </c>
    </row>
    <row r="42" spans="1:30" ht="13.7" customHeight="1">
      <c r="A42" s="121"/>
      <c r="B42" s="62" t="s">
        <v>463</v>
      </c>
      <c r="C42" s="121"/>
      <c r="D42" s="122"/>
      <c r="E42" s="610">
        <f>'30'!R42</f>
        <v>216.73214285714286</v>
      </c>
      <c r="F42" s="611">
        <f>'30'!S42</f>
        <v>177</v>
      </c>
      <c r="G42" s="611">
        <f>'30'!T42</f>
        <v>39.732142857142854</v>
      </c>
      <c r="H42" s="612">
        <f t="shared" si="46"/>
        <v>18.644145999835214</v>
      </c>
      <c r="I42" s="612">
        <f t="shared" si="47"/>
        <v>23.103155639779189</v>
      </c>
      <c r="J42" s="609">
        <f t="shared" si="48"/>
        <v>33980441.162148789</v>
      </c>
      <c r="K42" s="609">
        <f t="shared" si="49"/>
        <v>1788384.9932438</v>
      </c>
      <c r="L42" s="609">
        <f t="shared" si="50"/>
        <v>7926842.1445167661</v>
      </c>
      <c r="M42" s="609">
        <f t="shared" si="51"/>
        <v>1203624.5526901209</v>
      </c>
      <c r="N42" s="609">
        <f t="shared" si="52"/>
        <v>7615555.459833567</v>
      </c>
      <c r="O42" s="609">
        <f t="shared" si="53"/>
        <v>2133613.2705775732</v>
      </c>
      <c r="P42" s="609">
        <f t="shared" si="54"/>
        <v>2026124.4074318199</v>
      </c>
      <c r="Q42" s="298">
        <f t="shared" si="55"/>
        <v>6.5270938087518457</v>
      </c>
      <c r="R42" s="298">
        <f t="shared" si="56"/>
        <v>1.0315951879493095</v>
      </c>
      <c r="S42" s="298">
        <f t="shared" si="57"/>
        <v>1.736538345135793</v>
      </c>
      <c r="T42" s="99">
        <f>'2'!R43</f>
        <v>12137</v>
      </c>
      <c r="U42" s="99">
        <f>'2'!U43</f>
        <v>226284</v>
      </c>
      <c r="V42" s="99">
        <f>'2'!V43</f>
        <v>280403</v>
      </c>
      <c r="W42" s="99">
        <f>'2'!L43*1000</f>
        <v>412420614384.99988</v>
      </c>
      <c r="X42" s="99">
        <f>'2'!M43*1000</f>
        <v>21705628663</v>
      </c>
      <c r="Y42" s="99">
        <f>'22'!F42*1000</f>
        <v>96208083107.999985</v>
      </c>
      <c r="Z42" s="99">
        <f>'18'!Z42*1000</f>
        <v>14608391195.999998</v>
      </c>
      <c r="AA42" s="99">
        <f>'2'!G43*1000</f>
        <v>92429996616</v>
      </c>
      <c r="AB42" s="99">
        <f>'2'!H43*1000</f>
        <v>25895664265.000004</v>
      </c>
      <c r="AC42" s="99">
        <f>'2'!J43*1000</f>
        <v>24591071933</v>
      </c>
      <c r="AD42" s="512">
        <f>'2'!W43*1000</f>
        <v>14160972605</v>
      </c>
    </row>
    <row r="43" spans="1:30" ht="13.7" customHeight="1">
      <c r="A43" s="121"/>
      <c r="B43" s="62" t="s">
        <v>403</v>
      </c>
      <c r="C43" s="121"/>
      <c r="D43" s="122"/>
      <c r="E43" s="610">
        <f>'30'!R43</f>
        <v>526.5</v>
      </c>
      <c r="F43" s="611">
        <f>'30'!S43</f>
        <v>416.41666666666669</v>
      </c>
      <c r="G43" s="611">
        <f>'30'!T43</f>
        <v>110.08333333333333</v>
      </c>
      <c r="H43" s="612">
        <f t="shared" si="46"/>
        <v>52.605254827477047</v>
      </c>
      <c r="I43" s="612">
        <f t="shared" si="47"/>
        <v>14.568850902184236</v>
      </c>
      <c r="J43" s="609">
        <f t="shared" si="48"/>
        <v>26260589.441911999</v>
      </c>
      <c r="K43" s="609">
        <f t="shared" si="49"/>
        <v>2235539.1665083882</v>
      </c>
      <c r="L43" s="609">
        <f t="shared" si="50"/>
        <v>9340832.8330167774</v>
      </c>
      <c r="M43" s="609">
        <f t="shared" si="51"/>
        <v>697268.64150047489</v>
      </c>
      <c r="N43" s="609">
        <f t="shared" si="52"/>
        <v>9711083.2818930056</v>
      </c>
      <c r="O43" s="609">
        <f t="shared" si="53"/>
        <v>2131339.8736942071</v>
      </c>
      <c r="P43" s="609">
        <f t="shared" si="54"/>
        <v>1955545.2943969611</v>
      </c>
      <c r="Q43" s="298">
        <f t="shared" si="55"/>
        <v>7.1525816520754359</v>
      </c>
      <c r="R43" s="298">
        <f t="shared" si="56"/>
        <v>0.51356483586779411</v>
      </c>
      <c r="S43" s="298">
        <f t="shared" si="57"/>
        <v>1.4403333785208359</v>
      </c>
      <c r="T43" s="99">
        <f>'2'!R44</f>
        <v>6318</v>
      </c>
      <c r="U43" s="99">
        <f>'2'!U44</f>
        <v>332360</v>
      </c>
      <c r="V43" s="99">
        <f>'2'!V44</f>
        <v>92046</v>
      </c>
      <c r="W43" s="99">
        <f>'2'!L44*1000</f>
        <v>165914404094</v>
      </c>
      <c r="X43" s="99">
        <f>'2'!M44*1000</f>
        <v>14124136453.999998</v>
      </c>
      <c r="Y43" s="99">
        <f>'22'!F43*1000</f>
        <v>59015381839</v>
      </c>
      <c r="Z43" s="99">
        <f>'18'!Z43*1000</f>
        <v>4405343277</v>
      </c>
      <c r="AA43" s="99">
        <f>'2'!G44*1000</f>
        <v>61354624175.000008</v>
      </c>
      <c r="AB43" s="99">
        <f>'2'!H44*1000</f>
        <v>13465805322</v>
      </c>
      <c r="AC43" s="99">
        <f>'2'!J44*1000</f>
        <v>12355135170</v>
      </c>
      <c r="AD43" s="512">
        <f>'2'!W44*1000</f>
        <v>8577969069</v>
      </c>
    </row>
    <row r="44" spans="1:30" ht="13.7" customHeight="1">
      <c r="A44" s="1045" t="s">
        <v>14</v>
      </c>
      <c r="B44" s="1045"/>
      <c r="C44" s="1045"/>
      <c r="D44" s="122"/>
      <c r="E44" s="613"/>
      <c r="F44" s="611"/>
      <c r="G44" s="611"/>
      <c r="H44" s="612"/>
      <c r="I44" s="612"/>
      <c r="J44" s="609"/>
      <c r="K44" s="609"/>
      <c r="L44" s="609"/>
      <c r="M44" s="609"/>
      <c r="N44" s="609"/>
      <c r="O44" s="609"/>
      <c r="P44" s="609"/>
      <c r="Q44" s="298"/>
      <c r="R44" s="298"/>
      <c r="S44" s="2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512"/>
    </row>
    <row r="45" spans="1:30" ht="13.7" customHeight="1">
      <c r="A45" s="121"/>
      <c r="B45" s="62" t="s">
        <v>455</v>
      </c>
      <c r="C45" s="121"/>
      <c r="D45" s="122"/>
      <c r="E45" s="610">
        <f>'30'!R45</f>
        <v>2.5032292675269527</v>
      </c>
      <c r="F45" s="611">
        <f>'30'!S45</f>
        <v>1.8458926288216859</v>
      </c>
      <c r="G45" s="611">
        <f>'30'!T45</f>
        <v>0.65733663870526426</v>
      </c>
      <c r="H45" s="612">
        <f t="shared" ref="H45:H54" si="58">U45/T45</f>
        <v>14.342814212946781</v>
      </c>
      <c r="I45" s="612">
        <f t="shared" ref="I45:I54" si="59">V45/T45</f>
        <v>22.096751842700762</v>
      </c>
      <c r="J45" s="609">
        <f t="shared" ref="J45:J54" si="60">W45/T45</f>
        <v>7570964.7350250715</v>
      </c>
      <c r="K45" s="609">
        <f t="shared" ref="K45:K54" si="61">X45/T45</f>
        <v>2104999.6412173919</v>
      </c>
      <c r="L45" s="609">
        <f t="shared" ref="L45:L54" si="62">Y45/T45</f>
        <v>817163.05063159158</v>
      </c>
      <c r="M45" s="609">
        <f t="shared" ref="M45:M54" si="63">Z45/T45</f>
        <v>-205259.29156742376</v>
      </c>
      <c r="N45" s="609">
        <f t="shared" ref="N45:N54" si="64">AA45/T45</f>
        <v>786371.04896263126</v>
      </c>
      <c r="O45" s="609">
        <f t="shared" ref="O45:O54" si="65">AB45/T45</f>
        <v>145510.3239083935</v>
      </c>
      <c r="P45" s="609">
        <f t="shared" ref="P45:P54" si="66">AC45/T45</f>
        <v>79649.613788347662</v>
      </c>
      <c r="Q45" s="298">
        <f t="shared" ref="Q45:Q54" si="67">AA45/AD45</f>
        <v>2.8763209095576268</v>
      </c>
      <c r="R45" s="298">
        <f t="shared" ref="R45:R54" si="68">Z45/AD45</f>
        <v>-0.75077991871038763</v>
      </c>
      <c r="S45" s="298">
        <f t="shared" ref="S45:S54" si="69">AC45/AD45</f>
        <v>0.29133555956801344</v>
      </c>
      <c r="T45" s="99">
        <f>'2'!R46</f>
        <v>15463.183586241092</v>
      </c>
      <c r="U45" s="99">
        <f>'2'!U46</f>
        <v>221785.56931814412</v>
      </c>
      <c r="V45" s="99">
        <f>'2'!V46</f>
        <v>341686.13040329301</v>
      </c>
      <c r="W45" s="99">
        <f>'2'!L46*1000</f>
        <v>117071217622.64983</v>
      </c>
      <c r="X45" s="99">
        <f>'2'!M46*1000</f>
        <v>32549995901.116161</v>
      </c>
      <c r="Y45" s="99">
        <f>'22'!F45*1000</f>
        <v>12635942271.809126</v>
      </c>
      <c r="Z45" s="99">
        <f>'18'!Z45*1000</f>
        <v>-3173962108.2888618</v>
      </c>
      <c r="AA45" s="99">
        <f>'2'!G46*1000</f>
        <v>12159799897.014149</v>
      </c>
      <c r="AB45" s="99">
        <f>'2'!H46*1000</f>
        <v>2250052852.2888951</v>
      </c>
      <c r="AC45" s="99">
        <f>'2'!J46*1000</f>
        <v>1231636600.5824196</v>
      </c>
      <c r="AD45" s="512">
        <f>'2'!W46*1000</f>
        <v>4227553280.5149703</v>
      </c>
    </row>
    <row r="46" spans="1:30" ht="13.7" customHeight="1">
      <c r="A46" s="121"/>
      <c r="B46" s="62" t="s">
        <v>456</v>
      </c>
      <c r="C46" s="121"/>
      <c r="D46" s="122"/>
      <c r="E46" s="610">
        <f>'30'!R46</f>
        <v>3.8302409068364209</v>
      </c>
      <c r="F46" s="611">
        <f>'30'!S46</f>
        <v>2.8545440430466344</v>
      </c>
      <c r="G46" s="611">
        <f>'30'!T46</f>
        <v>0.97569686378978915</v>
      </c>
      <c r="H46" s="612">
        <f t="shared" si="58"/>
        <v>14.721337691512506</v>
      </c>
      <c r="I46" s="612">
        <f t="shared" si="59"/>
        <v>17.744526894877936</v>
      </c>
      <c r="J46" s="609">
        <f t="shared" si="60"/>
        <v>5151519.1028465154</v>
      </c>
      <c r="K46" s="609">
        <f t="shared" si="61"/>
        <v>1737063.3012449336</v>
      </c>
      <c r="L46" s="609">
        <f t="shared" si="62"/>
        <v>2008585.2061115312</v>
      </c>
      <c r="M46" s="609">
        <f t="shared" si="63"/>
        <v>102092.39331454788</v>
      </c>
      <c r="N46" s="609">
        <f t="shared" si="64"/>
        <v>2075454.4744750587</v>
      </c>
      <c r="O46" s="609">
        <f t="shared" si="65"/>
        <v>626217.92361119343</v>
      </c>
      <c r="P46" s="609">
        <f t="shared" si="66"/>
        <v>551795.4217520816</v>
      </c>
      <c r="Q46" s="298">
        <f t="shared" si="67"/>
        <v>4.7380425812183908</v>
      </c>
      <c r="R46" s="298">
        <f t="shared" si="68"/>
        <v>0.2330661128402586</v>
      </c>
      <c r="S46" s="298">
        <f t="shared" si="69"/>
        <v>1.259690461311606</v>
      </c>
      <c r="T46" s="99">
        <f>'2'!R47</f>
        <v>7512.9233933991472</v>
      </c>
      <c r="U46" s="99">
        <f>'2'!U47</f>
        <v>110600.2823246929</v>
      </c>
      <c r="V46" s="99">
        <f>'2'!V47</f>
        <v>133313.27121332879</v>
      </c>
      <c r="W46" s="99">
        <f>'2'!L47*1000</f>
        <v>38702968379.318176</v>
      </c>
      <c r="X46" s="99">
        <f>'2'!M47*1000</f>
        <v>13050423511.738213</v>
      </c>
      <c r="Y46" s="99">
        <f>'22'!F46*1000</f>
        <v>15090346782.630772</v>
      </c>
      <c r="Z46" s="99">
        <f>'18'!Z46*1000</f>
        <v>767012330.02097344</v>
      </c>
      <c r="AA46" s="99">
        <f>'2'!G47*1000</f>
        <v>15592730473.218601</v>
      </c>
      <c r="AB46" s="99">
        <f>'2'!H47*1000</f>
        <v>4704727287.6643753</v>
      </c>
      <c r="AC46" s="99">
        <f>'2'!J47*1000</f>
        <v>4145596732.4517622</v>
      </c>
      <c r="AD46" s="512">
        <f>'2'!W47*1000</f>
        <v>3290964613.7475023</v>
      </c>
    </row>
    <row r="47" spans="1:30" ht="13.7" customHeight="1">
      <c r="A47" s="121"/>
      <c r="B47" s="62" t="s">
        <v>457</v>
      </c>
      <c r="C47" s="121"/>
      <c r="D47" s="122"/>
      <c r="E47" s="610">
        <f>'30'!R47</f>
        <v>5.1124931405829406</v>
      </c>
      <c r="F47" s="611">
        <f>'30'!S47</f>
        <v>3.8457787782457684</v>
      </c>
      <c r="G47" s="611">
        <f>'30'!T47</f>
        <v>1.2667143623371717</v>
      </c>
      <c r="H47" s="612">
        <f t="shared" si="58"/>
        <v>10.718312424848941</v>
      </c>
      <c r="I47" s="612">
        <f t="shared" si="59"/>
        <v>15.233338092471016</v>
      </c>
      <c r="J47" s="609">
        <f t="shared" si="60"/>
        <v>5749914.2825182322</v>
      </c>
      <c r="K47" s="609">
        <f t="shared" si="61"/>
        <v>1439623.5606068769</v>
      </c>
      <c r="L47" s="609">
        <f t="shared" si="62"/>
        <v>2728391.6861102302</v>
      </c>
      <c r="M47" s="609">
        <f t="shared" si="63"/>
        <v>184441.89915797894</v>
      </c>
      <c r="N47" s="609">
        <f t="shared" si="64"/>
        <v>2730330.4816578673</v>
      </c>
      <c r="O47" s="609">
        <f t="shared" si="65"/>
        <v>745815.6167274327</v>
      </c>
      <c r="P47" s="609">
        <f t="shared" si="66"/>
        <v>673534.27888233995</v>
      </c>
      <c r="Q47" s="298">
        <f t="shared" si="67"/>
        <v>5.7322890498865835</v>
      </c>
      <c r="R47" s="298">
        <f t="shared" si="68"/>
        <v>0.38723307892075653</v>
      </c>
      <c r="S47" s="298">
        <f t="shared" si="69"/>
        <v>1.4140754013104466</v>
      </c>
      <c r="T47" s="99">
        <f>'2'!R48</f>
        <v>15055.353504373426</v>
      </c>
      <c r="U47" s="99">
        <f>'2'!U48</f>
        <v>161367.98252641875</v>
      </c>
      <c r="V47" s="99">
        <f>'2'!V48</f>
        <v>229343.29003378871</v>
      </c>
      <c r="W47" s="99">
        <f>'2'!L48*1000</f>
        <v>86566992143.157684</v>
      </c>
      <c r="X47" s="99">
        <f>'2'!M48*1000</f>
        <v>21674041618.161293</v>
      </c>
      <c r="Y47" s="99">
        <f>'22'!F47*1000</f>
        <v>41076901332.782974</v>
      </c>
      <c r="Z47" s="99">
        <f>'18'!Z47*1000</f>
        <v>2776837992.8413682</v>
      </c>
      <c r="AA47" s="99">
        <f>'2'!G48*1000</f>
        <v>41106090585.125359</v>
      </c>
      <c r="AB47" s="99">
        <f>'2'!H48*1000</f>
        <v>11228517758.913782</v>
      </c>
      <c r="AC47" s="99">
        <f>'2'!J48*1000</f>
        <v>10140296665.886866</v>
      </c>
      <c r="AD47" s="512">
        <f>'2'!W48*1000</f>
        <v>7170973101.2148914</v>
      </c>
    </row>
    <row r="48" spans="1:30" ht="13.7" customHeight="1">
      <c r="A48" s="661"/>
      <c r="B48" s="62" t="s">
        <v>458</v>
      </c>
      <c r="C48" s="661"/>
      <c r="D48" s="122"/>
      <c r="E48" s="610">
        <f>'30'!R48</f>
        <v>10.6781622473901</v>
      </c>
      <c r="F48" s="611">
        <f>'30'!S48</f>
        <v>8.2167293067676219</v>
      </c>
      <c r="G48" s="611">
        <f>'30'!T48</f>
        <v>2.4614329406224833</v>
      </c>
      <c r="H48" s="612">
        <f t="shared" si="58"/>
        <v>8.6548246913431068</v>
      </c>
      <c r="I48" s="612">
        <f t="shared" si="59"/>
        <v>9.3097220936936385</v>
      </c>
      <c r="J48" s="609">
        <f t="shared" si="60"/>
        <v>6638985.5560129341</v>
      </c>
      <c r="K48" s="609">
        <f t="shared" si="61"/>
        <v>1283811.8957784912</v>
      </c>
      <c r="L48" s="609">
        <f t="shared" si="62"/>
        <v>2857238.9222967997</v>
      </c>
      <c r="M48" s="609">
        <f t="shared" si="63"/>
        <v>247762.12612442949</v>
      </c>
      <c r="N48" s="609">
        <f t="shared" si="64"/>
        <v>2879724.9401362496</v>
      </c>
      <c r="O48" s="609">
        <f t="shared" si="65"/>
        <v>756416.75697226753</v>
      </c>
      <c r="P48" s="609">
        <f t="shared" si="66"/>
        <v>692561.08788996248</v>
      </c>
      <c r="Q48" s="298">
        <f t="shared" si="67"/>
        <v>5.8901362895878027</v>
      </c>
      <c r="R48" s="298">
        <f t="shared" si="68"/>
        <v>0.50676808396911865</v>
      </c>
      <c r="S48" s="298">
        <f t="shared" si="69"/>
        <v>1.4165516781418961</v>
      </c>
      <c r="T48" s="99">
        <f>'2'!R49</f>
        <v>24542.610097246197</v>
      </c>
      <c r="U48" s="99">
        <f>'2'!U49</f>
        <v>212411.98785965302</v>
      </c>
      <c r="V48" s="99">
        <f>'2'!V49</f>
        <v>228484.87945924149</v>
      </c>
      <c r="W48" s="99">
        <f>'2'!L49*1000</f>
        <v>162938033942.4747</v>
      </c>
      <c r="X48" s="99">
        <f>'2'!M49*1000</f>
        <v>31508094796.297981</v>
      </c>
      <c r="Y48" s="99">
        <f>'22'!F48*1000</f>
        <v>70124100824.606277</v>
      </c>
      <c r="Z48" s="99">
        <f>'18'!Z48*1000</f>
        <v>6080729258.3366089</v>
      </c>
      <c r="AA48" s="99">
        <f>'2'!G49*1000</f>
        <v>70675966393.07962</v>
      </c>
      <c r="AB48" s="99">
        <f>'2'!H49*1000</f>
        <v>18564441537.393795</v>
      </c>
      <c r="AC48" s="99">
        <f>'2'!J49*1000</f>
        <v>16997256748.608004</v>
      </c>
      <c r="AD48" s="512">
        <f>'2'!W49*1000</f>
        <v>11999037529.575668</v>
      </c>
    </row>
    <row r="49" spans="1:30" ht="13.7" customHeight="1">
      <c r="A49" s="661"/>
      <c r="B49" s="62" t="s">
        <v>459</v>
      </c>
      <c r="C49" s="661"/>
      <c r="D49" s="122"/>
      <c r="E49" s="610">
        <f>'30'!R49</f>
        <v>15.307940343015266</v>
      </c>
      <c r="F49" s="611">
        <f>'30'!S49</f>
        <v>11.908556913790576</v>
      </c>
      <c r="G49" s="611">
        <f>'30'!T49</f>
        <v>3.3993834292246876</v>
      </c>
      <c r="H49" s="612">
        <f t="shared" si="58"/>
        <v>6.9687612860587178</v>
      </c>
      <c r="I49" s="612">
        <f t="shared" si="59"/>
        <v>8.8825056935087794</v>
      </c>
      <c r="J49" s="609">
        <f t="shared" si="60"/>
        <v>12688604.997775318</v>
      </c>
      <c r="K49" s="609">
        <f t="shared" si="61"/>
        <v>1436824.4021876056</v>
      </c>
      <c r="L49" s="609">
        <f t="shared" si="62"/>
        <v>4673827.8231533794</v>
      </c>
      <c r="M49" s="609">
        <f t="shared" si="63"/>
        <v>226877.58820602819</v>
      </c>
      <c r="N49" s="609">
        <f t="shared" si="64"/>
        <v>4569772.9576536473</v>
      </c>
      <c r="O49" s="609">
        <f t="shared" si="65"/>
        <v>1094746.0451010934</v>
      </c>
      <c r="P49" s="609">
        <f t="shared" si="66"/>
        <v>1010761.7224365337</v>
      </c>
      <c r="Q49" s="298">
        <f t="shared" si="67"/>
        <v>6.0899368142993193</v>
      </c>
      <c r="R49" s="298">
        <f t="shared" si="68"/>
        <v>0.3023498518545113</v>
      </c>
      <c r="S49" s="298">
        <f t="shared" si="69"/>
        <v>1.3469979977104527</v>
      </c>
      <c r="T49" s="99">
        <f>'2'!R50</f>
        <v>15934.669513923896</v>
      </c>
      <c r="U49" s="99">
        <f>'2'!U50</f>
        <v>111044.90801477294</v>
      </c>
      <c r="V49" s="99">
        <f>'2'!V50</f>
        <v>141539.79268160978</v>
      </c>
      <c r="W49" s="99">
        <f>'2'!L50*1000</f>
        <v>202188727232.27274</v>
      </c>
      <c r="X49" s="99">
        <f>'2'!M50*1000</f>
        <v>22895321998.400768</v>
      </c>
      <c r="Y49" s="99">
        <f>'22'!F49*1000</f>
        <v>74475901726.931442</v>
      </c>
      <c r="Z49" s="99">
        <f>'18'!Z49*1000</f>
        <v>3615219388.1791773</v>
      </c>
      <c r="AA49" s="99">
        <f>'2'!G50*1000</f>
        <v>72817821833.877411</v>
      </c>
      <c r="AB49" s="99">
        <f>'2'!H50*1000</f>
        <v>17444416430.361149</v>
      </c>
      <c r="AC49" s="99">
        <f>'2'!J50*1000</f>
        <v>16106154004.350639</v>
      </c>
      <c r="AD49" s="512">
        <f>'2'!W50*1000</f>
        <v>11957073456.476494</v>
      </c>
    </row>
    <row r="50" spans="1:30" ht="13.7" customHeight="1">
      <c r="A50" s="661"/>
      <c r="B50" s="62" t="s">
        <v>460</v>
      </c>
      <c r="C50" s="661"/>
      <c r="D50" s="122"/>
      <c r="E50" s="610">
        <f>'30'!R50</f>
        <v>27.2321364820959</v>
      </c>
      <c r="F50" s="611">
        <f>'30'!S50</f>
        <v>21.244349522823892</v>
      </c>
      <c r="G50" s="611">
        <f>'30'!T50</f>
        <v>5.9877869592720128</v>
      </c>
      <c r="H50" s="612">
        <f t="shared" si="58"/>
        <v>10.064610078455857</v>
      </c>
      <c r="I50" s="612">
        <f t="shared" si="59"/>
        <v>16.818091074137694</v>
      </c>
      <c r="J50" s="609">
        <f t="shared" si="60"/>
        <v>18161748.281461813</v>
      </c>
      <c r="K50" s="609">
        <f t="shared" si="61"/>
        <v>1957809.7219565068</v>
      </c>
      <c r="L50" s="609">
        <f t="shared" si="62"/>
        <v>5877094.113685973</v>
      </c>
      <c r="M50" s="609">
        <f t="shared" si="63"/>
        <v>385986.83869669214</v>
      </c>
      <c r="N50" s="609">
        <f t="shared" si="64"/>
        <v>5993602.6686524777</v>
      </c>
      <c r="O50" s="609">
        <f t="shared" si="65"/>
        <v>1472149.7892305474</v>
      </c>
      <c r="P50" s="609">
        <f t="shared" si="66"/>
        <v>1364443.9547543398</v>
      </c>
      <c r="Q50" s="298">
        <f t="shared" si="67"/>
        <v>5.9949761058440272</v>
      </c>
      <c r="R50" s="298">
        <f t="shared" si="68"/>
        <v>0.38607528778299666</v>
      </c>
      <c r="S50" s="298">
        <f t="shared" si="69"/>
        <v>1.364756617801399</v>
      </c>
      <c r="T50" s="99">
        <f>'2'!R51</f>
        <v>21864.890402973866</v>
      </c>
      <c r="U50" s="99">
        <f>'2'!U51</f>
        <v>220061.59631410352</v>
      </c>
      <c r="V50" s="99">
        <f>'2'!V51</f>
        <v>367725.71812325367</v>
      </c>
      <c r="W50" s="99">
        <f>'2'!L51*1000</f>
        <v>397104635700.56152</v>
      </c>
      <c r="X50" s="99">
        <f>'2'!M51*1000</f>
        <v>42807295000.455757</v>
      </c>
      <c r="Y50" s="99">
        <f>'22'!F50*1000</f>
        <v>128502018683.70663</v>
      </c>
      <c r="Z50" s="99">
        <f>'18'!Z50*1000</f>
        <v>8439559925.0935259</v>
      </c>
      <c r="AA50" s="99">
        <f>'2'!G51*1000</f>
        <v>131049465469.05812</v>
      </c>
      <c r="AB50" s="99">
        <f>'2'!H51*1000</f>
        <v>32188393798.286995</v>
      </c>
      <c r="AC50" s="99">
        <f>'2'!J51*1000</f>
        <v>29833417531.703869</v>
      </c>
      <c r="AD50" s="512">
        <f>'2'!W51*1000</f>
        <v>21859881199.744629</v>
      </c>
    </row>
    <row r="51" spans="1:30" ht="13.7" customHeight="1">
      <c r="A51" s="661"/>
      <c r="B51" s="62" t="s">
        <v>461</v>
      </c>
      <c r="C51" s="661"/>
      <c r="D51" s="122"/>
      <c r="E51" s="610">
        <f>'30'!R51</f>
        <v>51.888150812572633</v>
      </c>
      <c r="F51" s="611">
        <f>'30'!S51</f>
        <v>41.760935679604025</v>
      </c>
      <c r="G51" s="611">
        <f>'30'!T51</f>
        <v>10.127215132968594</v>
      </c>
      <c r="H51" s="612">
        <f t="shared" si="58"/>
        <v>5.9267020738484835</v>
      </c>
      <c r="I51" s="612">
        <f t="shared" si="59"/>
        <v>6.2241139315336262</v>
      </c>
      <c r="J51" s="609">
        <f t="shared" si="60"/>
        <v>26325626.76887868</v>
      </c>
      <c r="K51" s="609">
        <f t="shared" si="61"/>
        <v>2055283.0456450193</v>
      </c>
      <c r="L51" s="609">
        <f t="shared" si="62"/>
        <v>6989542.207698945</v>
      </c>
      <c r="M51" s="609">
        <f t="shared" si="63"/>
        <v>390891.81311401626</v>
      </c>
      <c r="N51" s="609">
        <f t="shared" si="64"/>
        <v>7083119.6192668006</v>
      </c>
      <c r="O51" s="609">
        <f t="shared" si="65"/>
        <v>1672605.3620020512</v>
      </c>
      <c r="P51" s="609">
        <f t="shared" si="66"/>
        <v>1561963.3386017419</v>
      </c>
      <c r="Q51" s="298">
        <f t="shared" si="67"/>
        <v>6.3019373842569397</v>
      </c>
      <c r="R51" s="298">
        <f t="shared" si="68"/>
        <v>0.34778118437567612</v>
      </c>
      <c r="S51" s="298">
        <f t="shared" si="69"/>
        <v>1.3896977159044537</v>
      </c>
      <c r="T51" s="99">
        <f>'2'!R52</f>
        <v>6573.5300864105502</v>
      </c>
      <c r="U51" s="99">
        <f>'2'!U52</f>
        <v>38959.354395634808</v>
      </c>
      <c r="V51" s="99">
        <f>'2'!V52</f>
        <v>40914.400190183347</v>
      </c>
      <c r="W51" s="99">
        <f>'2'!L52*1000</f>
        <v>173052299608.83896</v>
      </c>
      <c r="X51" s="99">
        <f>'2'!M52*1000</f>
        <v>13510464936.637043</v>
      </c>
      <c r="Y51" s="99">
        <f>'22'!F51*1000</f>
        <v>45945965992.545433</v>
      </c>
      <c r="Z51" s="99">
        <f>'18'!Z51*1000</f>
        <v>2569539094.0365558</v>
      </c>
      <c r="AA51" s="99">
        <f>'2'!G52*1000</f>
        <v>46561099922.895157</v>
      </c>
      <c r="AB51" s="99">
        <f>'2'!H52*1000</f>
        <v>10994921669.812094</v>
      </c>
      <c r="AC51" s="99">
        <f>'2'!J52*1000</f>
        <v>10267613000.168819</v>
      </c>
      <c r="AD51" s="512">
        <f>'2'!W52*1000</f>
        <v>7388378697.5114746</v>
      </c>
    </row>
    <row r="52" spans="1:30" ht="13.7" customHeight="1">
      <c r="A52" s="661"/>
      <c r="B52" s="62" t="s">
        <v>462</v>
      </c>
      <c r="C52" s="661"/>
      <c r="D52" s="122"/>
      <c r="E52" s="610">
        <f>'30'!R52</f>
        <v>85.837339137040999</v>
      </c>
      <c r="F52" s="611">
        <f>'30'!S52</f>
        <v>66.295798637422322</v>
      </c>
      <c r="G52" s="611">
        <f>'30'!T52</f>
        <v>19.541540499618673</v>
      </c>
      <c r="H52" s="612">
        <f t="shared" si="58"/>
        <v>10.506901443998411</v>
      </c>
      <c r="I52" s="612">
        <f t="shared" si="59"/>
        <v>15.794572767476136</v>
      </c>
      <c r="J52" s="609">
        <f t="shared" si="60"/>
        <v>26797476.686088432</v>
      </c>
      <c r="K52" s="609">
        <f t="shared" si="61"/>
        <v>2545000.6884513679</v>
      </c>
      <c r="L52" s="609">
        <f t="shared" si="62"/>
        <v>8132412.6184181627</v>
      </c>
      <c r="M52" s="609">
        <f t="shared" si="63"/>
        <v>581098.54435909144</v>
      </c>
      <c r="N52" s="609">
        <f t="shared" si="64"/>
        <v>8152655.9882143531</v>
      </c>
      <c r="O52" s="609">
        <f t="shared" si="65"/>
        <v>2139996.4166331175</v>
      </c>
      <c r="P52" s="609">
        <f t="shared" si="66"/>
        <v>1976363.7917678317</v>
      </c>
      <c r="Q52" s="298">
        <f t="shared" si="67"/>
        <v>5.9177359765717412</v>
      </c>
      <c r="R52" s="298">
        <f t="shared" si="68"/>
        <v>0.42179968918821636</v>
      </c>
      <c r="S52" s="298">
        <f t="shared" si="69"/>
        <v>1.434575324930383</v>
      </c>
      <c r="T52" s="99">
        <f>'2'!R53</f>
        <v>6479.492857148949</v>
      </c>
      <c r="U52" s="99">
        <f>'2'!U53</f>
        <v>68079.392857155675</v>
      </c>
      <c r="V52" s="99">
        <f>'2'!V53</f>
        <v>102340.82142858094</v>
      </c>
      <c r="W52" s="99">
        <f>'2'!L53*1000</f>
        <v>173634058777.12549</v>
      </c>
      <c r="X52" s="99">
        <f>'2'!M53*1000</f>
        <v>16490313782.259796</v>
      </c>
      <c r="Y52" s="99">
        <f>'22'!F52*1000</f>
        <v>52693909472.428467</v>
      </c>
      <c r="Z52" s="99">
        <f>'18'!Z52*1000</f>
        <v>3765223867.4743848</v>
      </c>
      <c r="AA52" s="99">
        <f>'2'!G53*1000</f>
        <v>52825076242.427505</v>
      </c>
      <c r="AB52" s="99">
        <f>'2'!H53*1000</f>
        <v>13866091495.89863</v>
      </c>
      <c r="AC52" s="99">
        <f>'2'!J53*1000</f>
        <v>12805835071.887478</v>
      </c>
      <c r="AD52" s="512">
        <f>'2'!W53*1000</f>
        <v>8926568615.3558502</v>
      </c>
    </row>
    <row r="53" spans="1:30" ht="13.7" customHeight="1">
      <c r="A53" s="661"/>
      <c r="B53" s="62" t="s">
        <v>463</v>
      </c>
      <c r="C53" s="661"/>
      <c r="D53" s="122"/>
      <c r="E53" s="610">
        <f>'30'!R53</f>
        <v>239.93478260869566</v>
      </c>
      <c r="F53" s="611">
        <f>'30'!S53</f>
        <v>193.80434782608697</v>
      </c>
      <c r="G53" s="611">
        <f>'30'!T53</f>
        <v>46.130434782608695</v>
      </c>
      <c r="H53" s="612">
        <f t="shared" si="58"/>
        <v>17.236749116607776</v>
      </c>
      <c r="I53" s="612">
        <f t="shared" si="59"/>
        <v>19.609585938207847</v>
      </c>
      <c r="J53" s="609">
        <f t="shared" si="60"/>
        <v>36549892.688955314</v>
      </c>
      <c r="K53" s="609">
        <f t="shared" si="61"/>
        <v>1918227.2584035518</v>
      </c>
      <c r="L53" s="609">
        <f t="shared" si="62"/>
        <v>7504913.877593549</v>
      </c>
      <c r="M53" s="609">
        <f t="shared" si="63"/>
        <v>1125181.8004892634</v>
      </c>
      <c r="N53" s="609">
        <f t="shared" si="64"/>
        <v>7761517.2247893447</v>
      </c>
      <c r="O53" s="609">
        <f t="shared" si="65"/>
        <v>2343947.3990214737</v>
      </c>
      <c r="P53" s="609">
        <f t="shared" si="66"/>
        <v>2213678.6492706351</v>
      </c>
      <c r="Q53" s="298">
        <f t="shared" si="67"/>
        <v>6.2694339490448545</v>
      </c>
      <c r="R53" s="298">
        <f t="shared" si="68"/>
        <v>0.90887551680029433</v>
      </c>
      <c r="S53" s="298">
        <f t="shared" si="69"/>
        <v>1.7881184405140262</v>
      </c>
      <c r="T53" s="99">
        <f>'2'!R54</f>
        <v>11037</v>
      </c>
      <c r="U53" s="99">
        <f>'2'!U54</f>
        <v>190242</v>
      </c>
      <c r="V53" s="99">
        <f>'2'!V54</f>
        <v>216431</v>
      </c>
      <c r="W53" s="99">
        <f>'2'!L54*1000</f>
        <v>403401165607.99982</v>
      </c>
      <c r="X53" s="99">
        <f>'2'!M54*1000</f>
        <v>21171474251</v>
      </c>
      <c r="Y53" s="99">
        <f>'22'!F53*1000</f>
        <v>82831734467</v>
      </c>
      <c r="Z53" s="99">
        <f>'18'!Z53*1000</f>
        <v>12418631532</v>
      </c>
      <c r="AA53" s="99">
        <f>'2'!G54*1000</f>
        <v>85663865610</v>
      </c>
      <c r="AB53" s="99">
        <f>'2'!H54*1000</f>
        <v>25870147443.000004</v>
      </c>
      <c r="AC53" s="99">
        <f>'2'!J54*1000</f>
        <v>24432371252</v>
      </c>
      <c r="AD53" s="512">
        <f>'2'!W54*1000</f>
        <v>13663732054.000004</v>
      </c>
    </row>
    <row r="54" spans="1:30" ht="13.7" customHeight="1">
      <c r="A54" s="661"/>
      <c r="B54" s="62" t="s">
        <v>403</v>
      </c>
      <c r="C54" s="661"/>
      <c r="D54" s="122"/>
      <c r="E54" s="610">
        <f>'30'!R54</f>
        <v>521.46153846153845</v>
      </c>
      <c r="F54" s="611">
        <f>'30'!S54</f>
        <v>422.07692307692309</v>
      </c>
      <c r="G54" s="611">
        <f>'30'!T54</f>
        <v>99.384615384615387</v>
      </c>
      <c r="H54" s="612">
        <f t="shared" si="58"/>
        <v>51.345331169789056</v>
      </c>
      <c r="I54" s="612">
        <f t="shared" si="59"/>
        <v>22.019471898510105</v>
      </c>
      <c r="J54" s="609">
        <f t="shared" si="60"/>
        <v>24303688.059153274</v>
      </c>
      <c r="K54" s="609">
        <f t="shared" si="61"/>
        <v>2056812.4329547128</v>
      </c>
      <c r="L54" s="609">
        <f t="shared" si="62"/>
        <v>9025393.9470423386</v>
      </c>
      <c r="M54" s="609">
        <f t="shared" si="63"/>
        <v>588623.45213158277</v>
      </c>
      <c r="N54" s="609">
        <f t="shared" si="64"/>
        <v>9921108.7002507765</v>
      </c>
      <c r="O54" s="609">
        <f t="shared" si="65"/>
        <v>1916341.5021389588</v>
      </c>
      <c r="P54" s="609">
        <f t="shared" si="66"/>
        <v>1749145.7601416139</v>
      </c>
      <c r="Q54" s="298">
        <f t="shared" si="67"/>
        <v>8.2823823372411187</v>
      </c>
      <c r="R54" s="298">
        <f t="shared" si="68"/>
        <v>0.49139714426244357</v>
      </c>
      <c r="S54" s="298">
        <f t="shared" si="69"/>
        <v>1.4602293339141523</v>
      </c>
      <c r="T54" s="99">
        <f>'2'!R55</f>
        <v>6779</v>
      </c>
      <c r="U54" s="99">
        <f>'2'!U55</f>
        <v>348070</v>
      </c>
      <c r="V54" s="99">
        <f>'2'!V55</f>
        <v>149270</v>
      </c>
      <c r="W54" s="99">
        <f>'2'!L55*1000</f>
        <v>164754701353.00003</v>
      </c>
      <c r="X54" s="99">
        <f>'2'!M55*1000</f>
        <v>13943131482.999998</v>
      </c>
      <c r="Y54" s="99">
        <f>'22'!F54*1000</f>
        <v>61183145567.000008</v>
      </c>
      <c r="Z54" s="99">
        <f>'18'!Z54*1000</f>
        <v>3990278382</v>
      </c>
      <c r="AA54" s="99">
        <f>'2'!G55*1000</f>
        <v>67255195879.000008</v>
      </c>
      <c r="AB54" s="99">
        <f>'2'!H55*1000</f>
        <v>12990879043.000002</v>
      </c>
      <c r="AC54" s="99">
        <f>'2'!J55*1000</f>
        <v>11857459108</v>
      </c>
      <c r="AD54" s="512">
        <f>'2'!W55*1000</f>
        <v>8120271817.9999981</v>
      </c>
    </row>
    <row r="55" spans="1:30" ht="13.7" customHeight="1">
      <c r="A55" s="1045" t="s">
        <v>15</v>
      </c>
      <c r="B55" s="1045"/>
      <c r="C55" s="1045"/>
      <c r="D55" s="2"/>
      <c r="E55" s="613"/>
      <c r="F55" s="611"/>
      <c r="G55" s="611"/>
      <c r="H55" s="612"/>
      <c r="I55" s="612"/>
      <c r="J55" s="609"/>
      <c r="K55" s="609"/>
      <c r="L55" s="609"/>
      <c r="M55" s="609"/>
      <c r="N55" s="609"/>
      <c r="O55" s="609"/>
      <c r="P55" s="609"/>
      <c r="Q55" s="298"/>
      <c r="R55" s="298"/>
      <c r="S55" s="298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</row>
    <row r="56" spans="1:30" ht="13.7" customHeight="1">
      <c r="A56" s="108"/>
      <c r="B56" s="62" t="s">
        <v>455</v>
      </c>
      <c r="C56" s="108"/>
      <c r="D56" s="123"/>
      <c r="E56" s="610">
        <f>'30'!R56</f>
        <v>2.5124775247730029</v>
      </c>
      <c r="F56" s="611">
        <f>'30'!S56</f>
        <v>1.9081531027769643</v>
      </c>
      <c r="G56" s="611">
        <f>'30'!T56</f>
        <v>0.60432442199604053</v>
      </c>
      <c r="H56" s="612">
        <f t="shared" ref="H56:H65" si="70">U56/T56</f>
        <v>17.068024273545984</v>
      </c>
      <c r="I56" s="612">
        <f t="shared" ref="I56:I65" si="71">V56/T56</f>
        <v>15.871029067654291</v>
      </c>
      <c r="J56" s="609">
        <f t="shared" ref="J56:J65" si="72">W56/T56</f>
        <v>1274059.748515008</v>
      </c>
      <c r="K56" s="609">
        <f t="shared" ref="K56:K65" si="73">X56/T56</f>
        <v>588255.51191897411</v>
      </c>
      <c r="L56" s="609">
        <f t="shared" ref="L56:L65" si="74">Y56/T56</f>
        <v>1697020.1771260565</v>
      </c>
      <c r="M56" s="609">
        <f t="shared" ref="M56:M65" si="75">Z56/T56</f>
        <v>120272.87895127242</v>
      </c>
      <c r="N56" s="609">
        <f t="shared" ref="N56:N65" si="76">AA56/T56</f>
        <v>1772620.1909123433</v>
      </c>
      <c r="O56" s="609">
        <f t="shared" ref="O56:O65" si="77">AB56/T56</f>
        <v>431207.64480880607</v>
      </c>
      <c r="P56" s="609">
        <f t="shared" ref="P56:P65" si="78">AC56/T56</f>
        <v>363849.04601407214</v>
      </c>
      <c r="Q56" s="298">
        <f t="shared" ref="Q56:Q65" si="79">AA56/AD56</f>
        <v>7.3726996625378067</v>
      </c>
      <c r="R56" s="298">
        <f t="shared" ref="R56:R65" si="80">Z56/AD56</f>
        <v>0.50024016346113376</v>
      </c>
      <c r="S56" s="298">
        <f t="shared" ref="S56:S65" si="81">AC56/AD56</f>
        <v>1.5133245985322896</v>
      </c>
      <c r="T56" s="99">
        <f>'2'!R57</f>
        <v>10824.456882271559</v>
      </c>
      <c r="U56" s="99">
        <f>'2'!U57</f>
        <v>184752.09281456284</v>
      </c>
      <c r="V56" s="99">
        <f>'2'!V57</f>
        <v>171795.26982010246</v>
      </c>
      <c r="W56" s="99">
        <f>'2'!L57*1000</f>
        <v>13791004813.238451</v>
      </c>
      <c r="X56" s="99">
        <f>'2'!M57*1000</f>
        <v>6367546424.5255184</v>
      </c>
      <c r="Y56" s="99">
        <f>'22'!F56*1000</f>
        <v>18369321735.645844</v>
      </c>
      <c r="Z56" s="99">
        <f>'18'!Z56*1000</f>
        <v>1301888592.3147149</v>
      </c>
      <c r="AA56" s="99">
        <f>'2'!G57*1000</f>
        <v>19187650825.174641</v>
      </c>
      <c r="AB56" s="99">
        <f>'2'!H57*1000</f>
        <v>4667588558.5387907</v>
      </c>
      <c r="AC56" s="99">
        <f>'2'!J57*1000</f>
        <v>3938468310.2349644</v>
      </c>
      <c r="AD56" s="512">
        <f>'2'!W57*1000</f>
        <v>2602527120.7873845</v>
      </c>
    </row>
    <row r="57" spans="1:30" ht="13.7" customHeight="1">
      <c r="A57" s="6"/>
      <c r="B57" s="62" t="s">
        <v>456</v>
      </c>
      <c r="C57" s="6"/>
      <c r="D57" s="2"/>
      <c r="E57" s="610">
        <f>'30'!R57</f>
        <v>3.7013670051161962</v>
      </c>
      <c r="F57" s="611">
        <f>'30'!S57</f>
        <v>2.8313408438115402</v>
      </c>
      <c r="G57" s="611">
        <f>'30'!T57</f>
        <v>0.87002616130465549</v>
      </c>
      <c r="H57" s="612">
        <f t="shared" si="70"/>
        <v>11.807457849177396</v>
      </c>
      <c r="I57" s="612">
        <f t="shared" si="71"/>
        <v>16.926885448706987</v>
      </c>
      <c r="J57" s="609">
        <f t="shared" si="72"/>
        <v>2143677.2500341255</v>
      </c>
      <c r="K57" s="609">
        <f t="shared" si="73"/>
        <v>1126736.7816154128</v>
      </c>
      <c r="L57" s="609">
        <f t="shared" si="74"/>
        <v>2244228.130807173</v>
      </c>
      <c r="M57" s="609">
        <f t="shared" si="75"/>
        <v>185064.50038564461</v>
      </c>
      <c r="N57" s="609">
        <f t="shared" si="76"/>
        <v>2333744.7886730228</v>
      </c>
      <c r="O57" s="609">
        <f t="shared" si="77"/>
        <v>649475.89334683877</v>
      </c>
      <c r="P57" s="609">
        <f t="shared" si="78"/>
        <v>589280.86650248629</v>
      </c>
      <c r="Q57" s="298">
        <f t="shared" si="79"/>
        <v>5.943584096821378</v>
      </c>
      <c r="R57" s="298">
        <f t="shared" si="80"/>
        <v>0.47132249709435681</v>
      </c>
      <c r="S57" s="298">
        <f t="shared" si="81"/>
        <v>1.500781235251007</v>
      </c>
      <c r="T57" s="99">
        <f>'2'!R58</f>
        <v>9280.8326335225538</v>
      </c>
      <c r="U57" s="99">
        <f>'2'!U58</f>
        <v>109583.04012558761</v>
      </c>
      <c r="V57" s="99">
        <f>'2'!V58</f>
        <v>157095.59085625786</v>
      </c>
      <c r="W57" s="99">
        <f>'2'!L58*1000</f>
        <v>19895109777.856598</v>
      </c>
      <c r="X57" s="99">
        <f>'2'!M58*1000</f>
        <v>10457055492.206499</v>
      </c>
      <c r="Y57" s="99">
        <f>'22'!F57*1000</f>
        <v>20828305673.464535</v>
      </c>
      <c r="Z57" s="99">
        <f>'18'!Z57*1000</f>
        <v>1717552654.4856377</v>
      </c>
      <c r="AA57" s="99">
        <f>'2'!G58*1000</f>
        <v>21659094793.029785</v>
      </c>
      <c r="AB57" s="99">
        <f>'2'!H58*1000</f>
        <v>6027677065.6595545</v>
      </c>
      <c r="AC57" s="99">
        <f>'2'!J58*1000</f>
        <v>5469017096.1467228</v>
      </c>
      <c r="AD57" s="512">
        <f>'2'!W58*1000</f>
        <v>3644113457.5033679</v>
      </c>
    </row>
    <row r="58" spans="1:30" ht="13.7" customHeight="1">
      <c r="A58" s="661"/>
      <c r="B58" s="62" t="s">
        <v>457</v>
      </c>
      <c r="C58" s="661"/>
      <c r="D58" s="122"/>
      <c r="E58" s="610">
        <f>'30'!R58</f>
        <v>3.8291511636516127</v>
      </c>
      <c r="F58" s="611">
        <f>'30'!S58</f>
        <v>2.847664065974993</v>
      </c>
      <c r="G58" s="611">
        <f>'30'!T58</f>
        <v>0.98148709767661524</v>
      </c>
      <c r="H58" s="612">
        <f t="shared" si="70"/>
        <v>12.258154155650917</v>
      </c>
      <c r="I58" s="612">
        <f t="shared" si="71"/>
        <v>17.981514741466086</v>
      </c>
      <c r="J58" s="609">
        <f t="shared" si="72"/>
        <v>3705131.246567254</v>
      </c>
      <c r="K58" s="609">
        <f t="shared" si="73"/>
        <v>1535072.5772674738</v>
      </c>
      <c r="L58" s="609">
        <f t="shared" si="74"/>
        <v>2936104.2385503552</v>
      </c>
      <c r="M58" s="609">
        <f t="shared" si="75"/>
        <v>161408.65894653954</v>
      </c>
      <c r="N58" s="609">
        <f t="shared" si="76"/>
        <v>2992861.0428605862</v>
      </c>
      <c r="O58" s="609">
        <f t="shared" si="77"/>
        <v>717396.68916030554</v>
      </c>
      <c r="P58" s="609">
        <f t="shared" si="78"/>
        <v>639734.82788495591</v>
      </c>
      <c r="Q58" s="298">
        <f t="shared" si="79"/>
        <v>6.7603187359842796</v>
      </c>
      <c r="R58" s="298">
        <f t="shared" si="80"/>
        <v>0.36459226325571076</v>
      </c>
      <c r="S58" s="298">
        <f t="shared" si="81"/>
        <v>1.4450424797800425</v>
      </c>
      <c r="T58" s="99">
        <f>'2'!R59</f>
        <v>11007.313665439473</v>
      </c>
      <c r="U58" s="99">
        <f>'2'!U59</f>
        <v>134929.34775056</v>
      </c>
      <c r="V58" s="99">
        <f>'2'!V59</f>
        <v>197928.17293904096</v>
      </c>
      <c r="W58" s="99">
        <f>'2'!L59*1000</f>
        <v>40783541802.586525</v>
      </c>
      <c r="X58" s="99">
        <f>'2'!M59*1000</f>
        <v>16897025357.197657</v>
      </c>
      <c r="Y58" s="99">
        <f>'22'!F58*1000</f>
        <v>32318620308.150085</v>
      </c>
      <c r="Z58" s="99">
        <f>'18'!Z58*1000</f>
        <v>1776675737.342504</v>
      </c>
      <c r="AA58" s="99">
        <f>'2'!G59*1000</f>
        <v>32943360255.840763</v>
      </c>
      <c r="AB58" s="99">
        <f>'2'!H59*1000</f>
        <v>7896610380.1352654</v>
      </c>
      <c r="AC58" s="99">
        <f>'2'!J59*1000</f>
        <v>7041761913.2356443</v>
      </c>
      <c r="AD58" s="512">
        <f>'2'!W59*1000</f>
        <v>4873048378.6936893</v>
      </c>
    </row>
    <row r="59" spans="1:30" ht="13.7" customHeight="1">
      <c r="A59" s="661"/>
      <c r="B59" s="62" t="s">
        <v>458</v>
      </c>
      <c r="C59" s="661"/>
      <c r="D59" s="122"/>
      <c r="E59" s="610">
        <f>'30'!R59</f>
        <v>6.7846804517051318</v>
      </c>
      <c r="F59" s="611">
        <f>'30'!S59</f>
        <v>5.0530594760403496</v>
      </c>
      <c r="G59" s="611">
        <f>'30'!T59</f>
        <v>1.7316209756647813</v>
      </c>
      <c r="H59" s="612">
        <f t="shared" si="70"/>
        <v>9.2413830769715837</v>
      </c>
      <c r="I59" s="612">
        <f t="shared" si="71"/>
        <v>14.136081499561417</v>
      </c>
      <c r="J59" s="609">
        <f t="shared" si="72"/>
        <v>4665244.6277192775</v>
      </c>
      <c r="K59" s="609">
        <f t="shared" si="73"/>
        <v>1498241.4601477354</v>
      </c>
      <c r="L59" s="609">
        <f t="shared" si="74"/>
        <v>3300692.74411928</v>
      </c>
      <c r="M59" s="609">
        <f t="shared" si="75"/>
        <v>245488.97190762268</v>
      </c>
      <c r="N59" s="609">
        <f t="shared" si="76"/>
        <v>3398251.4326030212</v>
      </c>
      <c r="O59" s="609">
        <f t="shared" si="77"/>
        <v>873185.7539316857</v>
      </c>
      <c r="P59" s="609">
        <f t="shared" si="78"/>
        <v>799168.17905882944</v>
      </c>
      <c r="Q59" s="298">
        <f t="shared" si="79"/>
        <v>6.4619813401330592</v>
      </c>
      <c r="R59" s="298">
        <f t="shared" si="80"/>
        <v>0.46681217889177334</v>
      </c>
      <c r="S59" s="298">
        <f t="shared" si="81"/>
        <v>1.5196667942697066</v>
      </c>
      <c r="T59" s="99">
        <f>'2'!R60</f>
        <v>16385.038131582725</v>
      </c>
      <c r="U59" s="99">
        <f>'2'!U60</f>
        <v>151420.4141047427</v>
      </c>
      <c r="V59" s="99">
        <f>'2'!V60</f>
        <v>231620.23440147494</v>
      </c>
      <c r="W59" s="99">
        <f>'2'!L60*1000</f>
        <v>76440211118.341812</v>
      </c>
      <c r="X59" s="99">
        <f>'2'!M60*1000</f>
        <v>24548743454.838825</v>
      </c>
      <c r="Y59" s="99">
        <f>'22'!F59*1000</f>
        <v>54081976473.032829</v>
      </c>
      <c r="Z59" s="99">
        <f>'18'!Z59*1000</f>
        <v>4022346165.589438</v>
      </c>
      <c r="AA59" s="99">
        <f>'2'!G60*1000</f>
        <v>55680479303.906128</v>
      </c>
      <c r="AB59" s="99">
        <f>'2'!H60*1000</f>
        <v>14307181874.125481</v>
      </c>
      <c r="AC59" s="99">
        <f>'2'!J60*1000</f>
        <v>13094401087.426451</v>
      </c>
      <c r="AD59" s="512">
        <f>'2'!W60*1000</f>
        <v>8616626445.2196026</v>
      </c>
    </row>
    <row r="60" spans="1:30" ht="13.7" customHeight="1">
      <c r="A60" s="661"/>
      <c r="B60" s="62" t="s">
        <v>459</v>
      </c>
      <c r="C60" s="661"/>
      <c r="D60" s="122"/>
      <c r="E60" s="610">
        <f>'30'!R60</f>
        <v>12.883637687032984</v>
      </c>
      <c r="F60" s="611">
        <f>'30'!S60</f>
        <v>9.9987700220450471</v>
      </c>
      <c r="G60" s="611">
        <f>'30'!T60</f>
        <v>2.8848676649879335</v>
      </c>
      <c r="H60" s="612">
        <f t="shared" si="70"/>
        <v>7.6894944598564265</v>
      </c>
      <c r="I60" s="612">
        <f t="shared" si="71"/>
        <v>9.1679485325861165</v>
      </c>
      <c r="J60" s="609">
        <f t="shared" si="72"/>
        <v>5580606.7126532411</v>
      </c>
      <c r="K60" s="609">
        <f t="shared" si="73"/>
        <v>1390022.2160461193</v>
      </c>
      <c r="L60" s="609">
        <f t="shared" si="74"/>
        <v>2808310.7309883134</v>
      </c>
      <c r="M60" s="609">
        <f t="shared" si="75"/>
        <v>81917.364198693787</v>
      </c>
      <c r="N60" s="609">
        <f t="shared" si="76"/>
        <v>3003513.67814674</v>
      </c>
      <c r="O60" s="609">
        <f t="shared" si="77"/>
        <v>723770.44438402262</v>
      </c>
      <c r="P60" s="609">
        <f t="shared" si="78"/>
        <v>653012.2540769605</v>
      </c>
      <c r="Q60" s="298">
        <f t="shared" si="79"/>
        <v>5.5605100474247235</v>
      </c>
      <c r="R60" s="298">
        <f t="shared" si="80"/>
        <v>0.15165648486956318</v>
      </c>
      <c r="S60" s="298">
        <f t="shared" si="81"/>
        <v>1.2089444527274116</v>
      </c>
      <c r="T60" s="99">
        <f>'2'!R61</f>
        <v>15424.588665296378</v>
      </c>
      <c r="U60" s="99">
        <f>'2'!U61</f>
        <v>118607.28908736074</v>
      </c>
      <c r="V60" s="99">
        <f>'2'!V61</f>
        <v>141411.83501974837</v>
      </c>
      <c r="W60" s="99">
        <f>'2'!L61*1000</f>
        <v>86078563045.468063</v>
      </c>
      <c r="X60" s="99">
        <f>'2'!M61*1000</f>
        <v>21440520918.135124</v>
      </c>
      <c r="Y60" s="99">
        <f>'22'!F60*1000</f>
        <v>43317037869.832527</v>
      </c>
      <c r="Z60" s="99">
        <f>'18'!Z60*1000</f>
        <v>1263541647.3101275</v>
      </c>
      <c r="AA60" s="99">
        <f>'2'!G61*1000</f>
        <v>46327963036.004837</v>
      </c>
      <c r="AB60" s="99">
        <f>'2'!H61*1000</f>
        <v>11163861392.722319</v>
      </c>
      <c r="AC60" s="99">
        <f>'2'!J61*1000</f>
        <v>10072445412.535124</v>
      </c>
      <c r="AD60" s="512">
        <f>'2'!W61*1000</f>
        <v>8331603151.6678982</v>
      </c>
    </row>
    <row r="61" spans="1:30" ht="13.7" customHeight="1">
      <c r="A61" s="661"/>
      <c r="B61" s="62" t="s">
        <v>460</v>
      </c>
      <c r="C61" s="661"/>
      <c r="D61" s="122"/>
      <c r="E61" s="610">
        <f>'30'!R61</f>
        <v>15.704262870984479</v>
      </c>
      <c r="F61" s="611">
        <f>'30'!S61</f>
        <v>12.238498978146364</v>
      </c>
      <c r="G61" s="611">
        <f>'30'!T61</f>
        <v>3.4657638928381238</v>
      </c>
      <c r="H61" s="612">
        <f t="shared" si="70"/>
        <v>7.6417485511041061</v>
      </c>
      <c r="I61" s="612">
        <f t="shared" si="71"/>
        <v>16.265729727285525</v>
      </c>
      <c r="J61" s="609">
        <f t="shared" si="72"/>
        <v>11029707.471817624</v>
      </c>
      <c r="K61" s="609">
        <f t="shared" si="73"/>
        <v>1867356.6136900994</v>
      </c>
      <c r="L61" s="609">
        <f t="shared" si="74"/>
        <v>4610825.1851769593</v>
      </c>
      <c r="M61" s="609">
        <f t="shared" si="75"/>
        <v>225674.57794200859</v>
      </c>
      <c r="N61" s="609">
        <f t="shared" si="76"/>
        <v>4761595.3349095481</v>
      </c>
      <c r="O61" s="609">
        <f t="shared" si="77"/>
        <v>1098344.0672670109</v>
      </c>
      <c r="P61" s="609">
        <f t="shared" si="78"/>
        <v>1015441.5267283384</v>
      </c>
      <c r="Q61" s="298">
        <f t="shared" si="79"/>
        <v>6.3866111011169258</v>
      </c>
      <c r="R61" s="298">
        <f t="shared" si="80"/>
        <v>0.30269177940373804</v>
      </c>
      <c r="S61" s="298">
        <f t="shared" si="81"/>
        <v>1.3619868281523173</v>
      </c>
      <c r="T61" s="99">
        <f>'2'!R62</f>
        <v>20049.812456194111</v>
      </c>
      <c r="U61" s="99">
        <f>'2'!U62</f>
        <v>153215.62528703042</v>
      </c>
      <c r="V61" s="99">
        <f>'2'!V62</f>
        <v>326124.83049521619</v>
      </c>
      <c r="W61" s="99">
        <f>'2'!L62*1000</f>
        <v>221143566256.62625</v>
      </c>
      <c r="X61" s="99">
        <f>'2'!M62*1000</f>
        <v>37440149893.320213</v>
      </c>
      <c r="Y61" s="99">
        <f>'22'!F61*1000</f>
        <v>92446180231.094513</v>
      </c>
      <c r="Z61" s="99">
        <f>'18'!Z61*1000</f>
        <v>4524732963.8680325</v>
      </c>
      <c r="AA61" s="99">
        <f>'2'!G62*1000</f>
        <v>95469093457.22522</v>
      </c>
      <c r="AB61" s="99">
        <f>'2'!H62*1000</f>
        <v>22021592561.077019</v>
      </c>
      <c r="AC61" s="99">
        <f>'2'!J62*1000</f>
        <v>20359412171.134605</v>
      </c>
      <c r="AD61" s="512">
        <f>'2'!W62*1000</f>
        <v>14948317964.832563</v>
      </c>
    </row>
    <row r="62" spans="1:30" ht="13.7" customHeight="1">
      <c r="A62" s="661"/>
      <c r="B62" s="62" t="s">
        <v>461</v>
      </c>
      <c r="C62" s="661"/>
      <c r="D62" s="122"/>
      <c r="E62" s="610">
        <f>'30'!R62</f>
        <v>22.00364335268879</v>
      </c>
      <c r="F62" s="611">
        <f>'30'!S62</f>
        <v>16.974710239180254</v>
      </c>
      <c r="G62" s="611">
        <f>'30'!T62</f>
        <v>5.0289331135085336</v>
      </c>
      <c r="H62" s="612">
        <f t="shared" si="70"/>
        <v>12.355887610447223</v>
      </c>
      <c r="I62" s="612">
        <f t="shared" si="71"/>
        <v>9.025692905197765</v>
      </c>
      <c r="J62" s="609">
        <f t="shared" si="72"/>
        <v>17604031.720065519</v>
      </c>
      <c r="K62" s="609">
        <f t="shared" si="73"/>
        <v>2065712.9531785478</v>
      </c>
      <c r="L62" s="609">
        <f t="shared" si="74"/>
        <v>5800872.1161499489</v>
      </c>
      <c r="M62" s="609">
        <f t="shared" si="75"/>
        <v>317387.20755410101</v>
      </c>
      <c r="N62" s="609">
        <f t="shared" si="76"/>
        <v>5988338.3880220428</v>
      </c>
      <c r="O62" s="609">
        <f t="shared" si="77"/>
        <v>1417049.3589844517</v>
      </c>
      <c r="P62" s="609">
        <f t="shared" si="78"/>
        <v>1316113.2445706655</v>
      </c>
      <c r="Q62" s="298">
        <f t="shared" si="79"/>
        <v>5.9968255381727404</v>
      </c>
      <c r="R62" s="298">
        <f t="shared" si="80"/>
        <v>0.31783703398538787</v>
      </c>
      <c r="S62" s="298">
        <f t="shared" si="81"/>
        <v>1.3179785450928163</v>
      </c>
      <c r="T62" s="99">
        <f>'2'!R63</f>
        <v>7151.6799858194927</v>
      </c>
      <c r="U62" s="99">
        <f>'2'!U63</f>
        <v>88365.354130670443</v>
      </c>
      <c r="V62" s="99">
        <f>'2'!V63</f>
        <v>64548.867308255853</v>
      </c>
      <c r="W62" s="99">
        <f>'2'!L63*1000</f>
        <v>125898401322.12408</v>
      </c>
      <c r="X62" s="99">
        <f>'2'!M63*1000</f>
        <v>14773317983.695099</v>
      </c>
      <c r="Y62" s="99">
        <f>'22'!F62*1000</f>
        <v>41485981013.367958</v>
      </c>
      <c r="Z62" s="99">
        <f>'18'!Z62*1000</f>
        <v>2269851740.0198016</v>
      </c>
      <c r="AA62" s="99">
        <f>'2'!G63*1000</f>
        <v>42826679797.931808</v>
      </c>
      <c r="AB62" s="99">
        <f>'2'!H63*1000</f>
        <v>10134283539.567446</v>
      </c>
      <c r="AC62" s="99">
        <f>'2'!J63*1000</f>
        <v>9412420750.2679844</v>
      </c>
      <c r="AD62" s="512">
        <f>'2'!W63*1000</f>
        <v>7141558400.4101763</v>
      </c>
    </row>
    <row r="63" spans="1:30" ht="13.7" customHeight="1">
      <c r="A63" s="661"/>
      <c r="B63" s="62" t="s">
        <v>462</v>
      </c>
      <c r="C63" s="661"/>
      <c r="D63" s="122"/>
      <c r="E63" s="610">
        <f>'30'!R63</f>
        <v>31.196096160458083</v>
      </c>
      <c r="F63" s="611">
        <f>'30'!S63</f>
        <v>24.356649370452367</v>
      </c>
      <c r="G63" s="611">
        <f>'30'!T63</f>
        <v>6.8394467900057236</v>
      </c>
      <c r="H63" s="612">
        <f t="shared" si="70"/>
        <v>7.8661046889071029</v>
      </c>
      <c r="I63" s="612">
        <f t="shared" si="71"/>
        <v>12.58560957288709</v>
      </c>
      <c r="J63" s="609">
        <f t="shared" si="72"/>
        <v>23708405.737448804</v>
      </c>
      <c r="K63" s="609">
        <f t="shared" si="73"/>
        <v>2471435.0133349933</v>
      </c>
      <c r="L63" s="609">
        <f t="shared" si="74"/>
        <v>5851459.8721700478</v>
      </c>
      <c r="M63" s="609">
        <f t="shared" si="75"/>
        <v>355687.35860252468</v>
      </c>
      <c r="N63" s="609">
        <f t="shared" si="76"/>
        <v>5736510.193388504</v>
      </c>
      <c r="O63" s="609">
        <f t="shared" si="77"/>
        <v>1686902.2425523787</v>
      </c>
      <c r="P63" s="609">
        <f t="shared" si="78"/>
        <v>1576243.2034098422</v>
      </c>
      <c r="Q63" s="298">
        <f t="shared" si="79"/>
        <v>4.6564790019355007</v>
      </c>
      <c r="R63" s="298">
        <f t="shared" si="80"/>
        <v>0.28872095764693945</v>
      </c>
      <c r="S63" s="298">
        <f t="shared" si="81"/>
        <v>1.2794788348987418</v>
      </c>
      <c r="T63" s="99">
        <f>'2'!R64</f>
        <v>8976.6670867218236</v>
      </c>
      <c r="U63" s="99">
        <f>'2'!U64</f>
        <v>70611.4030616206</v>
      </c>
      <c r="V63" s="99">
        <f>'2'!V64</f>
        <v>112976.82721926665</v>
      </c>
      <c r="W63" s="99">
        <f>'2'!L64*1000</f>
        <v>212822465462.00351</v>
      </c>
      <c r="X63" s="99">
        <f>'2'!M64*1000</f>
        <v>22185249341.176144</v>
      </c>
      <c r="Y63" s="99">
        <f>'22'!F63*1000</f>
        <v>52526607243.782356</v>
      </c>
      <c r="Z63" s="99">
        <f>'18'!Z63*1000</f>
        <v>3192887005.1303058</v>
      </c>
      <c r="AA63" s="99">
        <f>'2'!G64*1000</f>
        <v>51494742245.634827</v>
      </c>
      <c r="AB63" s="99">
        <f>'2'!H64*1000</f>
        <v>15142759839.237171</v>
      </c>
      <c r="AC63" s="99">
        <f>'2'!J64*1000</f>
        <v>14149410484.718103</v>
      </c>
      <c r="AD63" s="512">
        <f>'2'!W64*1000</f>
        <v>11058729616.139286</v>
      </c>
    </row>
    <row r="64" spans="1:30" ht="13.7" customHeight="1">
      <c r="A64" s="661"/>
      <c r="B64" s="62" t="s">
        <v>463</v>
      </c>
      <c r="C64" s="661"/>
      <c r="D64" s="122"/>
      <c r="E64" s="610">
        <f>'30'!R64</f>
        <v>58.427847981303913</v>
      </c>
      <c r="F64" s="611">
        <f>'30'!S64</f>
        <v>45.889305253978947</v>
      </c>
      <c r="G64" s="611">
        <f>'30'!T64</f>
        <v>12.538542727324963</v>
      </c>
      <c r="H64" s="612">
        <f t="shared" si="70"/>
        <v>7.1028536527731108</v>
      </c>
      <c r="I64" s="612">
        <f t="shared" si="71"/>
        <v>10.152301314060448</v>
      </c>
      <c r="J64" s="609">
        <f t="shared" si="72"/>
        <v>27593720.13546383</v>
      </c>
      <c r="K64" s="609">
        <f t="shared" si="73"/>
        <v>2688274.4707347243</v>
      </c>
      <c r="L64" s="609">
        <f t="shared" si="74"/>
        <v>6665314.6691701794</v>
      </c>
      <c r="M64" s="609">
        <f t="shared" si="75"/>
        <v>377318.62100440537</v>
      </c>
      <c r="N64" s="609">
        <f t="shared" si="76"/>
        <v>5916995.3046385068</v>
      </c>
      <c r="O64" s="609">
        <f t="shared" si="77"/>
        <v>1531792.6163116929</v>
      </c>
      <c r="P64" s="609">
        <f t="shared" si="78"/>
        <v>1419645.9729772841</v>
      </c>
      <c r="Q64" s="298">
        <f t="shared" si="79"/>
        <v>5.1999845762754315</v>
      </c>
      <c r="R64" s="298">
        <f t="shared" si="80"/>
        <v>0.33159583683061455</v>
      </c>
      <c r="S64" s="298">
        <f t="shared" si="81"/>
        <v>1.2476158562212023</v>
      </c>
      <c r="T64" s="99">
        <f>'2'!R65</f>
        <v>11746.520345125429</v>
      </c>
      <c r="U64" s="99">
        <f>'2'!U65</f>
        <v>83433.814940747819</v>
      </c>
      <c r="V64" s="99">
        <f>'2'!V65</f>
        <v>119254.21393545468</v>
      </c>
      <c r="W64" s="99">
        <f>'2'!L65*1000</f>
        <v>324130194968.9231</v>
      </c>
      <c r="X64" s="99">
        <f>'2'!M65*1000</f>
        <v>31577870763.766735</v>
      </c>
      <c r="Y64" s="99">
        <f>'22'!F64*1000</f>
        <v>78294254368.07048</v>
      </c>
      <c r="Z64" s="99">
        <f>'18'!Z64*1000</f>
        <v>4432180858.2229185</v>
      </c>
      <c r="AA64" s="99">
        <f>'2'!G65*1000</f>
        <v>69504105727.947861</v>
      </c>
      <c r="AB64" s="99">
        <f>'2'!H65*1000</f>
        <v>17993233132.018211</v>
      </c>
      <c r="AC64" s="99">
        <f>'2'!J65*1000</f>
        <v>16675900304.453053</v>
      </c>
      <c r="AD64" s="512">
        <f>'2'!W65*1000</f>
        <v>13366213823.990078</v>
      </c>
    </row>
    <row r="65" spans="1:30" ht="13.7" customHeight="1" thickBot="1">
      <c r="A65" s="662"/>
      <c r="B65" s="63" t="s">
        <v>403</v>
      </c>
      <c r="C65" s="662"/>
      <c r="D65" s="124"/>
      <c r="E65" s="614">
        <f>'30'!R65</f>
        <v>217.09443231441051</v>
      </c>
      <c r="F65" s="615">
        <f>'30'!S65</f>
        <v>173.56113537117906</v>
      </c>
      <c r="G65" s="615">
        <f>'30'!T65</f>
        <v>43.533296943231448</v>
      </c>
      <c r="H65" s="616">
        <f t="shared" si="70"/>
        <v>28.815065737697907</v>
      </c>
      <c r="I65" s="616">
        <f t="shared" si="71"/>
        <v>20.999158949705446</v>
      </c>
      <c r="J65" s="617">
        <f t="shared" si="72"/>
        <v>39146978.794229299</v>
      </c>
      <c r="K65" s="617">
        <f t="shared" si="73"/>
        <v>2153051.074454953</v>
      </c>
      <c r="L65" s="617">
        <f t="shared" si="74"/>
        <v>7398194.7037654882</v>
      </c>
      <c r="M65" s="617">
        <f t="shared" si="75"/>
        <v>821122.90849900758</v>
      </c>
      <c r="N65" s="617">
        <f t="shared" si="76"/>
        <v>7874875.5668691527</v>
      </c>
      <c r="O65" s="617">
        <f t="shared" si="77"/>
        <v>1997858.0724082708</v>
      </c>
      <c r="P65" s="617">
        <f t="shared" si="78"/>
        <v>1843737.5926022776</v>
      </c>
      <c r="Q65" s="299">
        <f t="shared" si="79"/>
        <v>6.6862032895962979</v>
      </c>
      <c r="R65" s="299">
        <f t="shared" si="80"/>
        <v>0.69717859607421129</v>
      </c>
      <c r="S65" s="299">
        <f t="shared" si="81"/>
        <v>1.5654348125415327</v>
      </c>
      <c r="T65" s="100">
        <f>'2'!R66</f>
        <v>20395.74358974359</v>
      </c>
      <c r="U65" s="100">
        <f>'2'!U66</f>
        <v>587704.69230769225</v>
      </c>
      <c r="V65" s="100">
        <f>'2'!V66</f>
        <v>428293.46153846156</v>
      </c>
      <c r="W65" s="100">
        <f>'2'!L66*1000</f>
        <v>798431741800.23047</v>
      </c>
      <c r="X65" s="100">
        <f>'2'!M66*1000</f>
        <v>43913077650.205154</v>
      </c>
      <c r="Y65" s="100">
        <f>'22'!F65*1000</f>
        <v>150891682204.99994</v>
      </c>
      <c r="Z65" s="100">
        <f>'18'!Z65*1000</f>
        <v>16747412297.410246</v>
      </c>
      <c r="AA65" s="100">
        <f>'2'!G66*1000</f>
        <v>160613942862.99994</v>
      </c>
      <c r="AB65" s="100">
        <f>'2'!H66*1000</f>
        <v>40747800973.538475</v>
      </c>
      <c r="AC65" s="100">
        <f>'2'!J66*1000</f>
        <v>37604399185.487183</v>
      </c>
      <c r="AD65" s="512">
        <f>'2'!W66*1000</f>
        <v>24021696006.897442</v>
      </c>
    </row>
    <row r="66" spans="1:30" ht="13.7" customHeight="1">
      <c r="A66" s="372"/>
      <c r="B66" s="372"/>
      <c r="C66" s="372"/>
      <c r="D66" s="27"/>
    </row>
  </sheetData>
  <mergeCells count="38">
    <mergeCell ref="M3:M5"/>
    <mergeCell ref="K3:K5"/>
    <mergeCell ref="L3:L5"/>
    <mergeCell ref="A10:C10"/>
    <mergeCell ref="A8:C8"/>
    <mergeCell ref="E3:G4"/>
    <mergeCell ref="J3:J5"/>
    <mergeCell ref="I3:I5"/>
    <mergeCell ref="H3:H5"/>
    <mergeCell ref="A6:C6"/>
    <mergeCell ref="A7:C7"/>
    <mergeCell ref="A9:C9"/>
    <mergeCell ref="A3:C5"/>
    <mergeCell ref="S3:S5"/>
    <mergeCell ref="N3:N5"/>
    <mergeCell ref="O3:O5"/>
    <mergeCell ref="P3:P5"/>
    <mergeCell ref="Q3:Q5"/>
    <mergeCell ref="R3:R5"/>
    <mergeCell ref="A55:C55"/>
    <mergeCell ref="A33:C33"/>
    <mergeCell ref="A44:C44"/>
    <mergeCell ref="A21:C21"/>
    <mergeCell ref="A20:C20"/>
    <mergeCell ref="A22:C22"/>
    <mergeCell ref="A26:C26"/>
    <mergeCell ref="A24:C24"/>
    <mergeCell ref="A23:C23"/>
    <mergeCell ref="A25:C25"/>
    <mergeCell ref="A14:C14"/>
    <mergeCell ref="A12:C12"/>
    <mergeCell ref="A17:C17"/>
    <mergeCell ref="A11:C11"/>
    <mergeCell ref="A19:C19"/>
    <mergeCell ref="A18:C18"/>
    <mergeCell ref="A15:C15"/>
    <mergeCell ref="A16:C16"/>
    <mergeCell ref="A13:C1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58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0000"/>
  </sheetPr>
  <dimension ref="A1:T78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0" style="531" customWidth="1"/>
    <col min="8" max="12" width="18.28515625" style="531" customWidth="1"/>
    <col min="13" max="13" width="30.5703125" style="552" customWidth="1"/>
    <col min="14" max="14" width="31.42578125" style="531" customWidth="1"/>
    <col min="15" max="15" width="21.85546875" style="531" customWidth="1"/>
    <col min="16" max="16" width="18" style="531" customWidth="1"/>
    <col min="17" max="17" width="25.7109375" style="531" customWidth="1"/>
    <col min="18" max="18" width="19.42578125" style="531" customWidth="1"/>
    <col min="19" max="19" width="16.85546875" style="531" customWidth="1"/>
    <col min="20" max="16384" width="9.140625" style="531"/>
  </cols>
  <sheetData>
    <row r="1" spans="1:20" s="375" customFormat="1" ht="35.1" customHeight="1">
      <c r="A1" s="373"/>
      <c r="B1" s="373"/>
      <c r="C1" s="373"/>
      <c r="D1" s="373"/>
      <c r="E1" s="373"/>
      <c r="F1" s="373"/>
      <c r="G1" s="679" t="s">
        <v>574</v>
      </c>
      <c r="H1" s="1255" t="s">
        <v>285</v>
      </c>
      <c r="I1" s="1255"/>
      <c r="J1" s="1255"/>
      <c r="K1" s="373"/>
      <c r="L1" s="373"/>
      <c r="M1" s="374"/>
    </row>
    <row r="2" spans="1:20" ht="12.95" customHeight="1" thickBot="1">
      <c r="A2" s="531"/>
      <c r="B2" s="26"/>
      <c r="C2" s="26"/>
      <c r="D2" s="27"/>
      <c r="L2" s="28" t="s">
        <v>224</v>
      </c>
    </row>
    <row r="3" spans="1:20" ht="15" customHeight="1">
      <c r="A3" s="1127" t="s">
        <v>18</v>
      </c>
      <c r="B3" s="1127"/>
      <c r="C3" s="1127"/>
      <c r="D3" s="687"/>
      <c r="E3" s="1321" t="s">
        <v>136</v>
      </c>
      <c r="F3" s="1321" t="s">
        <v>137</v>
      </c>
      <c r="G3" s="1321" t="s">
        <v>14</v>
      </c>
      <c r="H3" s="1349" t="s">
        <v>14</v>
      </c>
      <c r="I3" s="1321" t="s">
        <v>53</v>
      </c>
      <c r="J3" s="1321" t="s">
        <v>53</v>
      </c>
      <c r="K3" s="1321" t="s">
        <v>54</v>
      </c>
      <c r="L3" s="1335" t="s">
        <v>54</v>
      </c>
      <c r="T3" s="282"/>
    </row>
    <row r="4" spans="1:20" ht="15" customHeight="1">
      <c r="A4" s="1128"/>
      <c r="B4" s="1128"/>
      <c r="C4" s="1128"/>
      <c r="D4" s="688"/>
      <c r="E4" s="1322"/>
      <c r="F4" s="1322"/>
      <c r="G4" s="1322"/>
      <c r="H4" s="1350"/>
      <c r="I4" s="1322"/>
      <c r="J4" s="1322"/>
      <c r="K4" s="1322"/>
      <c r="L4" s="1336"/>
      <c r="M4" s="181" t="s">
        <v>126</v>
      </c>
      <c r="N4" s="181" t="s">
        <v>1213</v>
      </c>
      <c r="O4" s="376" t="s">
        <v>242</v>
      </c>
      <c r="P4" s="181" t="s">
        <v>119</v>
      </c>
      <c r="Q4" s="181" t="s">
        <v>121</v>
      </c>
      <c r="R4" s="602" t="s">
        <v>122</v>
      </c>
      <c r="S4" s="181" t="s">
        <v>127</v>
      </c>
    </row>
    <row r="5" spans="1:20" ht="48.75" customHeight="1">
      <c r="A5" s="1129"/>
      <c r="B5" s="1129"/>
      <c r="C5" s="1129"/>
      <c r="D5" s="689"/>
      <c r="E5" s="377" t="s">
        <v>138</v>
      </c>
      <c r="F5" s="377" t="s">
        <v>138</v>
      </c>
      <c r="G5" s="378" t="s">
        <v>138</v>
      </c>
      <c r="H5" s="689" t="s">
        <v>139</v>
      </c>
      <c r="I5" s="377" t="s">
        <v>138</v>
      </c>
      <c r="J5" s="686" t="s">
        <v>139</v>
      </c>
      <c r="K5" s="377" t="s">
        <v>138</v>
      </c>
      <c r="L5" s="686" t="s">
        <v>139</v>
      </c>
      <c r="M5" s="603" t="s">
        <v>373</v>
      </c>
      <c r="N5" s="532" t="s">
        <v>374</v>
      </c>
      <c r="O5" s="531" t="s">
        <v>82</v>
      </c>
      <c r="P5" s="532" t="s">
        <v>375</v>
      </c>
      <c r="Q5" s="532" t="s">
        <v>376</v>
      </c>
      <c r="R5" s="532" t="s">
        <v>377</v>
      </c>
      <c r="S5" s="532" t="s">
        <v>378</v>
      </c>
      <c r="T5" s="379"/>
    </row>
    <row r="6" spans="1:20" s="33" customFormat="1" ht="24.6" hidden="1" customHeight="1">
      <c r="A6" s="1250" t="s">
        <v>192</v>
      </c>
      <c r="B6" s="1250"/>
      <c r="C6" s="1250"/>
      <c r="D6" s="32"/>
      <c r="E6" s="344">
        <v>92.38</v>
      </c>
      <c r="F6" s="290">
        <v>83.89</v>
      </c>
      <c r="G6" s="290">
        <v>68.209999999999994</v>
      </c>
      <c r="H6" s="290">
        <v>330.32</v>
      </c>
      <c r="I6" s="290">
        <v>25.62</v>
      </c>
      <c r="J6" s="290">
        <v>124.04</v>
      </c>
      <c r="K6" s="290">
        <v>8.2799999999999994</v>
      </c>
      <c r="L6" s="290">
        <v>40.07</v>
      </c>
      <c r="M6" s="33" t="s">
        <v>111</v>
      </c>
      <c r="N6" s="33" t="s">
        <v>379</v>
      </c>
      <c r="O6" s="33" t="s">
        <v>112</v>
      </c>
      <c r="P6" s="33" t="s">
        <v>113</v>
      </c>
      <c r="Q6" s="33" t="s">
        <v>114</v>
      </c>
      <c r="R6" s="33" t="s">
        <v>115</v>
      </c>
      <c r="S6" s="33" t="s">
        <v>116</v>
      </c>
    </row>
    <row r="7" spans="1:20" s="33" customFormat="1" ht="24.6" hidden="1" customHeight="1">
      <c r="A7" s="1247" t="s">
        <v>193</v>
      </c>
      <c r="B7" s="1247"/>
      <c r="C7" s="1247"/>
      <c r="D7" s="32"/>
      <c r="E7" s="336">
        <v>95.03</v>
      </c>
      <c r="F7" s="292">
        <v>39.979999999999997</v>
      </c>
      <c r="G7" s="292">
        <v>40.840000000000003</v>
      </c>
      <c r="H7" s="292">
        <v>261.52999999999997</v>
      </c>
      <c r="I7" s="292">
        <v>12.02</v>
      </c>
      <c r="J7" s="292">
        <v>76.97</v>
      </c>
      <c r="K7" s="292">
        <v>-0.4</v>
      </c>
      <c r="L7" s="292">
        <v>-2.5499999999999998</v>
      </c>
      <c r="M7" s="33" t="s">
        <v>90</v>
      </c>
      <c r="N7" s="33" t="s">
        <v>90</v>
      </c>
      <c r="O7" s="33" t="s">
        <v>90</v>
      </c>
      <c r="P7" s="33" t="s">
        <v>90</v>
      </c>
      <c r="Q7" s="33" t="s">
        <v>90</v>
      </c>
      <c r="R7" s="33" t="s">
        <v>90</v>
      </c>
      <c r="S7" s="33" t="s">
        <v>90</v>
      </c>
    </row>
    <row r="8" spans="1:20" s="33" customFormat="1" ht="24.6" hidden="1" customHeight="1">
      <c r="A8" s="1247" t="s">
        <v>1214</v>
      </c>
      <c r="B8" s="1247"/>
      <c r="C8" s="1247"/>
      <c r="D8" s="32"/>
      <c r="E8" s="336">
        <f t="shared" ref="E8:E17" si="0">N8/M8*100</f>
        <v>98.879656098118573</v>
      </c>
      <c r="F8" s="292">
        <f t="shared" ref="F8:F17" si="1">O8/M8*100</f>
        <v>52.009150298776284</v>
      </c>
      <c r="G8" s="292">
        <f t="shared" ref="G8:G17" si="2">P8/M8*100</f>
        <v>51.339895764868857</v>
      </c>
      <c r="H8" s="292">
        <f t="shared" ref="H8:H17" si="3">P8/S8*100</f>
        <v>166.44300454946168</v>
      </c>
      <c r="I8" s="292">
        <f t="shared" ref="I8:I17" si="4">Q8/M8*100</f>
        <v>12.341890945096155</v>
      </c>
      <c r="J8" s="292">
        <f t="shared" ref="J8:J17" si="5">Q8/S8*100</f>
        <v>40.012185068152654</v>
      </c>
      <c r="K8" s="292">
        <f t="shared" ref="K8:K17" si="6">R8/M8*100</f>
        <v>1.0554486092422661</v>
      </c>
      <c r="L8" s="292">
        <f t="shared" ref="L8:L17" si="7">R8/S8*100</f>
        <v>3.421745117566898</v>
      </c>
      <c r="M8" s="338">
        <v>948584982</v>
      </c>
      <c r="N8" s="339">
        <v>937957568</v>
      </c>
      <c r="O8" s="338">
        <v>493350989</v>
      </c>
      <c r="P8" s="338">
        <v>487002541</v>
      </c>
      <c r="Q8" s="338">
        <v>117073324</v>
      </c>
      <c r="R8" s="338">
        <v>10011827</v>
      </c>
      <c r="S8" s="338">
        <v>292594178</v>
      </c>
    </row>
    <row r="9" spans="1:20" s="33" customFormat="1" ht="19.5" hidden="1" customHeight="1">
      <c r="A9" s="1247" t="s">
        <v>1215</v>
      </c>
      <c r="B9" s="1247"/>
      <c r="C9" s="1247"/>
      <c r="D9" s="32"/>
      <c r="E9" s="336">
        <f t="shared" si="0"/>
        <v>97.80126976393565</v>
      </c>
      <c r="F9" s="292">
        <f t="shared" si="1"/>
        <v>43.806786794920129</v>
      </c>
      <c r="G9" s="292">
        <f t="shared" si="2"/>
        <v>46.707933951185183</v>
      </c>
      <c r="H9" s="292">
        <f t="shared" si="3"/>
        <v>293.87310207822026</v>
      </c>
      <c r="I9" s="292">
        <f t="shared" si="4"/>
        <v>12.077264449301394</v>
      </c>
      <c r="J9" s="292">
        <f t="shared" si="5"/>
        <v>75.986730049855922</v>
      </c>
      <c r="K9" s="292">
        <f t="shared" si="6"/>
        <v>-0.72857548259002891</v>
      </c>
      <c r="L9" s="292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9.5" hidden="1" customHeight="1">
      <c r="A10" s="1247" t="s">
        <v>1216</v>
      </c>
      <c r="B10" s="1247"/>
      <c r="C10" s="1247"/>
      <c r="D10" s="32"/>
      <c r="E10" s="336">
        <f t="shared" si="0"/>
        <v>96.066795728157672</v>
      </c>
      <c r="F10" s="292">
        <f t="shared" si="1"/>
        <v>38.888402322131022</v>
      </c>
      <c r="G10" s="292">
        <f t="shared" si="2"/>
        <v>43.982952338522161</v>
      </c>
      <c r="H10" s="292">
        <f t="shared" si="3"/>
        <v>298.15338852259981</v>
      </c>
      <c r="I10" s="292">
        <f t="shared" si="4"/>
        <v>11.656114296511582</v>
      </c>
      <c r="J10" s="292">
        <f t="shared" si="5"/>
        <v>79.014931689063118</v>
      </c>
      <c r="K10" s="292">
        <f t="shared" si="6"/>
        <v>0.7225488353805144</v>
      </c>
      <c r="L10" s="292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271" customFormat="1" ht="19.5" hidden="1" customHeight="1">
      <c r="A11" s="1228" t="s">
        <v>1217</v>
      </c>
      <c r="B11" s="1228"/>
      <c r="C11" s="1228"/>
      <c r="D11" s="22"/>
      <c r="E11" s="341">
        <f t="shared" si="0"/>
        <v>96.694235995395132</v>
      </c>
      <c r="F11" s="294">
        <f t="shared" si="1"/>
        <v>41.353074377945966</v>
      </c>
      <c r="G11" s="294">
        <f t="shared" si="2"/>
        <v>47.91521214392337</v>
      </c>
      <c r="H11" s="294">
        <f t="shared" si="3"/>
        <v>369.22649092196866</v>
      </c>
      <c r="I11" s="294">
        <f t="shared" si="4"/>
        <v>11.966287930980428</v>
      </c>
      <c r="J11" s="294">
        <f t="shared" si="5"/>
        <v>92.210183455863827</v>
      </c>
      <c r="K11" s="294">
        <f t="shared" si="6"/>
        <v>1.1999116846393896</v>
      </c>
      <c r="L11" s="294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9.5" hidden="1" customHeight="1">
      <c r="A12" s="1247" t="s">
        <v>1218</v>
      </c>
      <c r="B12" s="1247"/>
      <c r="C12" s="1247"/>
      <c r="D12" s="32"/>
      <c r="E12" s="336">
        <f t="shared" si="0"/>
        <v>96.143583588435959</v>
      </c>
      <c r="F12" s="292">
        <f t="shared" si="1"/>
        <v>43.80616542024616</v>
      </c>
      <c r="G12" s="292">
        <f t="shared" si="2"/>
        <v>49.754979514854305</v>
      </c>
      <c r="H12" s="292">
        <f t="shared" si="3"/>
        <v>369.94972248253907</v>
      </c>
      <c r="I12" s="292">
        <f t="shared" si="4"/>
        <v>11.891954414428728</v>
      </c>
      <c r="J12" s="292">
        <f t="shared" si="5"/>
        <v>88.421807792714873</v>
      </c>
      <c r="K12" s="292">
        <f t="shared" si="6"/>
        <v>1.3015294865590137</v>
      </c>
      <c r="L12" s="292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380"/>
    </row>
    <row r="13" spans="1:20" s="33" customFormat="1" ht="18" hidden="1" customHeight="1">
      <c r="A13" s="1228" t="s">
        <v>1219</v>
      </c>
      <c r="B13" s="1228"/>
      <c r="C13" s="1228"/>
      <c r="D13" s="32"/>
      <c r="E13" s="336">
        <f t="shared" si="0"/>
        <v>97.346631331208641</v>
      </c>
      <c r="F13" s="292">
        <f t="shared" si="1"/>
        <v>29.984456145394923</v>
      </c>
      <c r="G13" s="292">
        <f t="shared" si="2"/>
        <v>33.18043711200859</v>
      </c>
      <c r="H13" s="292">
        <f t="shared" si="3"/>
        <v>364.62575496612726</v>
      </c>
      <c r="I13" s="292">
        <f t="shared" si="4"/>
        <v>9.0370982789521364</v>
      </c>
      <c r="J13" s="292">
        <f t="shared" si="5"/>
        <v>99.310288515561354</v>
      </c>
      <c r="K13" s="292">
        <f t="shared" si="6"/>
        <v>2.646541493160405</v>
      </c>
      <c r="L13" s="292">
        <f t="shared" si="7"/>
        <v>29.083317580633828</v>
      </c>
      <c r="M13" s="50">
        <f>'1'!L14*1000</f>
        <v>1814153456077.3289</v>
      </c>
      <c r="N13" s="50">
        <f>'9'!F13*1000</f>
        <v>1766017276669.9775</v>
      </c>
      <c r="O13" s="50">
        <f>'21'!F13*1000</f>
        <v>543964047447.67297</v>
      </c>
      <c r="P13" s="50">
        <f>'1'!G14*1000</f>
        <v>601944046609.06848</v>
      </c>
      <c r="Q13" s="50">
        <f>'1'!J14*1000</f>
        <v>163946830756.715</v>
      </c>
      <c r="R13" s="50">
        <f>'17'!Z13*1000</f>
        <v>48012323964.690033</v>
      </c>
      <c r="S13" s="50">
        <f>'1'!M14*1000</f>
        <v>165085444023.28009</v>
      </c>
      <c r="T13" s="380"/>
    </row>
    <row r="14" spans="1:20" s="33" customFormat="1" ht="18" hidden="1" customHeight="1">
      <c r="A14" s="1247" t="s">
        <v>1220</v>
      </c>
      <c r="B14" s="1247"/>
      <c r="C14" s="1247"/>
      <c r="D14" s="32"/>
      <c r="E14" s="336">
        <f t="shared" si="0"/>
        <v>97.362958840211817</v>
      </c>
      <c r="F14" s="292">
        <f t="shared" si="1"/>
        <v>29.775913443042274</v>
      </c>
      <c r="G14" s="292">
        <f t="shared" si="2"/>
        <v>31.060894960473345</v>
      </c>
      <c r="H14" s="292">
        <f t="shared" si="3"/>
        <v>360.18391381837631</v>
      </c>
      <c r="I14" s="292">
        <f t="shared" si="4"/>
        <v>6.6219643922703204</v>
      </c>
      <c r="J14" s="292">
        <f t="shared" si="5"/>
        <v>76.788677692933476</v>
      </c>
      <c r="K14" s="292">
        <f t="shared" si="6"/>
        <v>1.0746011818883412</v>
      </c>
      <c r="L14" s="292">
        <f t="shared" si="7"/>
        <v>12.461136743771958</v>
      </c>
      <c r="M14" s="50">
        <f>'1'!L15*1000</f>
        <v>1858282579764.1816</v>
      </c>
      <c r="N14" s="50">
        <f>'9'!F14*1000</f>
        <v>1809278903270.6265</v>
      </c>
      <c r="O14" s="50">
        <f>'21'!F14*1000</f>
        <v>553320612477.7157</v>
      </c>
      <c r="P14" s="50">
        <f>'1'!G15*1000</f>
        <v>577199200169.32678</v>
      </c>
      <c r="Q14" s="50">
        <f>'1'!J15*1000</f>
        <v>123054810739.74641</v>
      </c>
      <c r="R14" s="50">
        <f>'17'!Z14*1000</f>
        <v>19969126564.971054</v>
      </c>
      <c r="S14" s="50">
        <f>'1'!M15*1000</f>
        <v>160251243330.20074</v>
      </c>
      <c r="T14" s="380"/>
    </row>
    <row r="15" spans="1:20" s="33" customFormat="1" ht="18" hidden="1" customHeight="1">
      <c r="A15" s="1247" t="s">
        <v>1221</v>
      </c>
      <c r="B15" s="1247"/>
      <c r="C15" s="1247"/>
      <c r="D15" s="32"/>
      <c r="E15" s="336">
        <f t="shared" si="0"/>
        <v>95.943975478492831</v>
      </c>
      <c r="F15" s="292">
        <f t="shared" si="1"/>
        <v>33.541969878352447</v>
      </c>
      <c r="G15" s="292">
        <f t="shared" si="2"/>
        <v>36.56124742313078</v>
      </c>
      <c r="H15" s="292">
        <f t="shared" si="3"/>
        <v>361.13273953770857</v>
      </c>
      <c r="I15" s="292">
        <f t="shared" si="4"/>
        <v>6.9783047564829008</v>
      </c>
      <c r="J15" s="292">
        <f t="shared" si="5"/>
        <v>68.928017823684357</v>
      </c>
      <c r="K15" s="292">
        <f t="shared" si="6"/>
        <v>0.81774071897321621</v>
      </c>
      <c r="L15" s="292">
        <f t="shared" si="7"/>
        <v>8.0772119905159698</v>
      </c>
      <c r="M15" s="50">
        <f>'1'!L16*1000</f>
        <v>1616947529869.2383</v>
      </c>
      <c r="N15" s="50">
        <f>'9'!F15*1000</f>
        <v>1551363741557.8374</v>
      </c>
      <c r="O15" s="50">
        <f>'21'!F15*1000</f>
        <v>542356053417.50385</v>
      </c>
      <c r="P15" s="50">
        <f>'1'!G16*1000</f>
        <v>591176187097.69373</v>
      </c>
      <c r="Q15" s="50">
        <f>'1'!J16*1000</f>
        <v>112835526386.69783</v>
      </c>
      <c r="R15" s="50">
        <f>'17'!Z15*1000</f>
        <v>13222438356.172369</v>
      </c>
      <c r="S15" s="50">
        <f>'1'!M16*1000</f>
        <v>163700524038.46497</v>
      </c>
      <c r="T15" s="380"/>
    </row>
    <row r="16" spans="1:20" s="33" customFormat="1" ht="17.25" hidden="1" customHeight="1">
      <c r="A16" s="1247" t="s">
        <v>1210</v>
      </c>
      <c r="B16" s="1247"/>
      <c r="C16" s="1247"/>
      <c r="D16" s="32"/>
      <c r="E16" s="336">
        <f t="shared" si="0"/>
        <v>95.298057323274847</v>
      </c>
      <c r="F16" s="292">
        <f t="shared" si="1"/>
        <v>30.436173352685795</v>
      </c>
      <c r="G16" s="292">
        <f t="shared" si="2"/>
        <v>31.104626331474162</v>
      </c>
      <c r="H16" s="292">
        <f t="shared" si="3"/>
        <v>318.25095015699156</v>
      </c>
      <c r="I16" s="292">
        <f t="shared" si="4"/>
        <v>6.3675851906410283</v>
      </c>
      <c r="J16" s="292">
        <f t="shared" si="5"/>
        <v>65.150759746518162</v>
      </c>
      <c r="K16" s="292">
        <f t="shared" si="6"/>
        <v>1.3284410257579715</v>
      </c>
      <c r="L16" s="292">
        <f t="shared" si="7"/>
        <v>13.59211373155776</v>
      </c>
      <c r="M16" s="50">
        <f>'1'!L17*1000</f>
        <v>1677734614158.7781</v>
      </c>
      <c r="N16" s="50">
        <f>'9'!F16*1000</f>
        <v>1598848494333.4563</v>
      </c>
      <c r="O16" s="50">
        <f>'21'!F16*1000</f>
        <v>510638215563.37988</v>
      </c>
      <c r="P16" s="50">
        <f>'1'!G17*1000</f>
        <v>521853082567.8877</v>
      </c>
      <c r="Q16" s="50">
        <f>'1'!J17*1000</f>
        <v>106831180829.43275</v>
      </c>
      <c r="R16" s="50">
        <f>'17'!Z16*1000</f>
        <v>22287714917.827419</v>
      </c>
      <c r="S16" s="50">
        <f>'1'!M17*1000</f>
        <v>163975341569.43137</v>
      </c>
      <c r="T16" s="380"/>
    </row>
    <row r="17" spans="1:20" s="33" customFormat="1" ht="18.75" hidden="1" customHeight="1">
      <c r="A17" s="1247" t="s">
        <v>1157</v>
      </c>
      <c r="B17" s="1247"/>
      <c r="C17" s="1247"/>
      <c r="D17" s="32"/>
      <c r="E17" s="342">
        <f t="shared" si="0"/>
        <v>94.804288186332087</v>
      </c>
      <c r="F17" s="295">
        <f t="shared" si="1"/>
        <v>29.161014807454656</v>
      </c>
      <c r="G17" s="295">
        <f t="shared" si="2"/>
        <v>30.986663560319151</v>
      </c>
      <c r="H17" s="295">
        <f t="shared" si="3"/>
        <v>309.19840934118037</v>
      </c>
      <c r="I17" s="295">
        <f t="shared" si="4"/>
        <v>6.5546330433600168</v>
      </c>
      <c r="J17" s="295">
        <f t="shared" si="5"/>
        <v>65.404980012671729</v>
      </c>
      <c r="K17" s="295">
        <f t="shared" si="6"/>
        <v>1.8219534286994465</v>
      </c>
      <c r="L17" s="295">
        <f t="shared" si="7"/>
        <v>18.180243928197097</v>
      </c>
      <c r="M17" s="50">
        <f>'1'!L18*1000</f>
        <v>1905911401124.707</v>
      </c>
      <c r="N17" s="50">
        <f>'9'!F17*1000</f>
        <v>1806885737298.427</v>
      </c>
      <c r="O17" s="50">
        <f>'21'!F17*1000</f>
        <v>555783105898.94226</v>
      </c>
      <c r="P17" s="50">
        <f>'1'!G18*1000</f>
        <v>590578353624.27771</v>
      </c>
      <c r="Q17" s="50">
        <f>'1'!J18*1000</f>
        <v>124925498475.28592</v>
      </c>
      <c r="R17" s="50">
        <f>'17'!Z17*1000</f>
        <v>34724818120.765259</v>
      </c>
      <c r="S17" s="50">
        <f>'1'!M18*1000</f>
        <v>191003037461.4938</v>
      </c>
      <c r="T17" s="380"/>
    </row>
    <row r="18" spans="1:20" s="33" customFormat="1" ht="18.75" hidden="1" customHeight="1">
      <c r="A18" s="1247" t="s">
        <v>1158</v>
      </c>
      <c r="B18" s="1247"/>
      <c r="C18" s="1247"/>
      <c r="D18" s="32"/>
      <c r="E18" s="342">
        <f t="shared" ref="E18:E22" si="8">N18/M18*100</f>
        <v>96.356360130126063</v>
      </c>
      <c r="F18" s="295">
        <f t="shared" ref="F18:F22" si="9">O18/M18*100</f>
        <v>31.698522124221203</v>
      </c>
      <c r="G18" s="295">
        <f t="shared" ref="G18:G22" si="10">P18/M18*100</f>
        <v>32.085281743425561</v>
      </c>
      <c r="H18" s="295">
        <f t="shared" ref="H18:H22" si="11">P18/S18*100</f>
        <v>408.58755089352894</v>
      </c>
      <c r="I18" s="295">
        <f t="shared" ref="I18:I22" si="12">Q18/M18*100</f>
        <v>8.5556173339123696</v>
      </c>
      <c r="J18" s="295">
        <f t="shared" ref="J18:J22" si="13">Q18/S18*100</f>
        <v>108.9508504491088</v>
      </c>
      <c r="K18" s="295">
        <f t="shared" ref="K18:K22" si="14">R18/M18*100</f>
        <v>3.7038632327535974</v>
      </c>
      <c r="L18" s="295">
        <f t="shared" ref="L18:L22" si="15">R18/S18*100</f>
        <v>47.166561266848611</v>
      </c>
      <c r="M18" s="50">
        <f>'1'!L19*1000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380"/>
    </row>
    <row r="19" spans="1:20" s="33" customFormat="1" ht="18" hidden="1" customHeight="1">
      <c r="A19" s="1247" t="s">
        <v>1159</v>
      </c>
      <c r="B19" s="1247"/>
      <c r="C19" s="1247"/>
      <c r="D19" s="32"/>
      <c r="E19" s="342">
        <f t="shared" si="8"/>
        <v>95.372536329394251</v>
      </c>
      <c r="F19" s="295">
        <f t="shared" si="9"/>
        <v>28.724143982605742</v>
      </c>
      <c r="G19" s="295">
        <f t="shared" si="10"/>
        <v>29.964902701311612</v>
      </c>
      <c r="H19" s="295">
        <f t="shared" si="11"/>
        <v>301.42040190983852</v>
      </c>
      <c r="I19" s="295">
        <f t="shared" si="12"/>
        <v>6.3821086862213399</v>
      </c>
      <c r="J19" s="295">
        <f t="shared" si="13"/>
        <v>64.198365147666706</v>
      </c>
      <c r="K19" s="295">
        <f t="shared" si="14"/>
        <v>1.7110994133738389</v>
      </c>
      <c r="L19" s="295">
        <f t="shared" si="15"/>
        <v>17.212145756917664</v>
      </c>
      <c r="M19" s="50">
        <f>'1'!L20*1000</f>
        <v>1918058080334.3196</v>
      </c>
      <c r="N19" s="50">
        <f>'9'!F19*1000</f>
        <v>1829300639485.731</v>
      </c>
      <c r="O19" s="50">
        <f>'21'!F19*1000</f>
        <v>550945764665.23364</v>
      </c>
      <c r="P19" s="50">
        <f>'1'!G20*1000</f>
        <v>574744237526.82422</v>
      </c>
      <c r="Q19" s="50">
        <f>'1'!J20*1000</f>
        <v>122412551351.78688</v>
      </c>
      <c r="R19" s="50">
        <f>'17'!Z19*1000</f>
        <v>32819880560.770058</v>
      </c>
      <c r="S19" s="50">
        <f>'1'!M20*1000</f>
        <v>190678611628.53299</v>
      </c>
      <c r="T19" s="380"/>
    </row>
    <row r="20" spans="1:20" s="33" customFormat="1" ht="18" hidden="1" customHeight="1">
      <c r="A20" s="1247" t="s">
        <v>1160</v>
      </c>
      <c r="B20" s="1247"/>
      <c r="C20" s="1247"/>
      <c r="D20" s="32"/>
      <c r="E20" s="342">
        <f t="shared" si="8"/>
        <v>95.532719277895367</v>
      </c>
      <c r="F20" s="295">
        <f t="shared" si="9"/>
        <v>26.603897123587544</v>
      </c>
      <c r="G20" s="295">
        <f t="shared" si="10"/>
        <v>28.346727808228561</v>
      </c>
      <c r="H20" s="295">
        <f t="shared" si="11"/>
        <v>298.19109011649061</v>
      </c>
      <c r="I20" s="295">
        <f t="shared" si="12"/>
        <v>5.9039419575430427</v>
      </c>
      <c r="J20" s="295">
        <f t="shared" si="13"/>
        <v>62.106035667129255</v>
      </c>
      <c r="K20" s="295">
        <f t="shared" si="14"/>
        <v>1.8104330390879257</v>
      </c>
      <c r="L20" s="295">
        <f t="shared" si="15"/>
        <v>19.044702625317804</v>
      </c>
      <c r="M20" s="50">
        <f>'1'!L21*1000</f>
        <v>2003052329113.0562</v>
      </c>
      <c r="N20" s="50">
        <f>'9'!F20*1000</f>
        <v>1913570358560.9207</v>
      </c>
      <c r="O20" s="50">
        <f>'21'!F20*1000</f>
        <v>532889980968.86169</v>
      </c>
      <c r="P20" s="50">
        <f>'1'!G21*1000</f>
        <v>567799791590.06055</v>
      </c>
      <c r="Q20" s="50">
        <f>'1'!J21*1000</f>
        <v>118259046890.04887</v>
      </c>
      <c r="R20" s="50">
        <f>'17'!Z20*1000</f>
        <v>36263921156.482986</v>
      </c>
      <c r="S20" s="50">
        <f>'1'!M21*1000</f>
        <v>190414740885.86792</v>
      </c>
      <c r="T20" s="380"/>
    </row>
    <row r="21" spans="1:20" s="33" customFormat="1" ht="18" customHeight="1">
      <c r="A21" s="1247" t="s">
        <v>1161</v>
      </c>
      <c r="B21" s="1247"/>
      <c r="C21" s="1247"/>
      <c r="D21" s="32"/>
      <c r="E21" s="342">
        <f t="shared" si="8"/>
        <v>90.616494054303388</v>
      </c>
      <c r="F21" s="295">
        <f t="shared" si="9"/>
        <v>33.888012730174829</v>
      </c>
      <c r="G21" s="295">
        <f t="shared" si="10"/>
        <v>35.960480263446051</v>
      </c>
      <c r="H21" s="295">
        <f t="shared" si="11"/>
        <v>294.4694044334646</v>
      </c>
      <c r="I21" s="295">
        <f t="shared" si="12"/>
        <v>7.7028983583068849</v>
      </c>
      <c r="J21" s="295">
        <f t="shared" si="13"/>
        <v>63.076685165627289</v>
      </c>
      <c r="K21" s="295">
        <f t="shared" si="14"/>
        <v>2.3623878724763019</v>
      </c>
      <c r="L21" s="295">
        <f t="shared" si="15"/>
        <v>19.34487372673016</v>
      </c>
      <c r="M21" s="50">
        <f>'1'!L22*1000</f>
        <v>1698497265220.4094</v>
      </c>
      <c r="N21" s="50">
        <f>'9'!F21*1000</f>
        <v>1539118673350.958</v>
      </c>
      <c r="O21" s="50">
        <f>'21'!F21*1000</f>
        <v>575586969459.5636</v>
      </c>
      <c r="P21" s="50">
        <f>'1'!G22*1000</f>
        <v>610787773834.75635</v>
      </c>
      <c r="Q21" s="50">
        <f>'1'!J22*1000</f>
        <v>130833517958.55026</v>
      </c>
      <c r="R21" s="50">
        <f>'17'!Z21*1000</f>
        <v>40125093407.9086</v>
      </c>
      <c r="S21" s="50">
        <f>'1'!M22*1000</f>
        <v>207419774224.03622</v>
      </c>
      <c r="T21" s="380"/>
    </row>
    <row r="22" spans="1:20" s="33" customFormat="1" ht="18" customHeight="1">
      <c r="A22" s="1247" t="s">
        <v>1162</v>
      </c>
      <c r="B22" s="1247"/>
      <c r="C22" s="1247"/>
      <c r="D22" s="32"/>
      <c r="E22" s="342">
        <f t="shared" si="8"/>
        <v>92.931180533661461</v>
      </c>
      <c r="F22" s="295">
        <f t="shared" si="9"/>
        <v>34.264216394459254</v>
      </c>
      <c r="G22" s="295">
        <f t="shared" si="10"/>
        <v>36.37046339652278</v>
      </c>
      <c r="H22" s="295">
        <f t="shared" si="11"/>
        <v>271.21384727367672</v>
      </c>
      <c r="I22" s="295">
        <f t="shared" si="12"/>
        <v>7.4956917489686026</v>
      </c>
      <c r="J22" s="295">
        <f t="shared" si="13"/>
        <v>55.895229462753818</v>
      </c>
      <c r="K22" s="295">
        <f t="shared" si="14"/>
        <v>1.8199165275071008</v>
      </c>
      <c r="L22" s="295">
        <f t="shared" si="15"/>
        <v>13.571082605159784</v>
      </c>
      <c r="M22" s="50">
        <f>'1'!L23*1000</f>
        <v>1626676822659.8606</v>
      </c>
      <c r="N22" s="50">
        <f>'9'!F22*1000</f>
        <v>1511689974765.2632</v>
      </c>
      <c r="O22" s="50">
        <f>'21'!F22*1000</f>
        <v>557368066554.68884</v>
      </c>
      <c r="P22" s="50">
        <f>'1'!G23*1000</f>
        <v>591629898365.22437</v>
      </c>
      <c r="Q22" s="50">
        <f>'1'!J23*1000</f>
        <v>121930680378.4998</v>
      </c>
      <c r="R22" s="50">
        <f>'17'!Z22*1000</f>
        <v>29604160344.714176</v>
      </c>
      <c r="S22" s="50">
        <f>'1'!M23*1000</f>
        <v>218141479246.8992</v>
      </c>
      <c r="T22" s="380"/>
    </row>
    <row r="23" spans="1:20" s="33" customFormat="1" ht="18" customHeight="1">
      <c r="A23" s="1247" t="s">
        <v>1163</v>
      </c>
      <c r="B23" s="1247"/>
      <c r="C23" s="1247"/>
      <c r="D23" s="32"/>
      <c r="E23" s="295" t="s">
        <v>1032</v>
      </c>
      <c r="F23" s="295" t="s">
        <v>1032</v>
      </c>
      <c r="G23" s="295" t="s">
        <v>1032</v>
      </c>
      <c r="H23" s="295" t="s">
        <v>1032</v>
      </c>
      <c r="I23" s="295" t="s">
        <v>1032</v>
      </c>
      <c r="J23" s="295" t="s">
        <v>1032</v>
      </c>
      <c r="K23" s="295" t="s">
        <v>1032</v>
      </c>
      <c r="L23" s="295" t="s">
        <v>1032</v>
      </c>
      <c r="M23" s="50" t="e">
        <f>'1'!L24*1000</f>
        <v>#VALUE!</v>
      </c>
      <c r="N23" s="50" t="e">
        <f>'9'!F23*1000</f>
        <v>#VALUE!</v>
      </c>
      <c r="O23" s="50">
        <f>'21'!F23*1000</f>
        <v>567246381605.43555</v>
      </c>
      <c r="P23" s="50">
        <f>'1'!G24*1000</f>
        <v>547611812779.9516</v>
      </c>
      <c r="Q23" s="50">
        <f>'1'!J24*1000</f>
        <v>125999915516.10922</v>
      </c>
      <c r="R23" s="50">
        <f>'17'!Z23*1000</f>
        <v>35393874641.408073</v>
      </c>
      <c r="S23" s="50" t="e">
        <f>'1'!M24*1000</f>
        <v>#VALUE!</v>
      </c>
      <c r="T23" s="380"/>
    </row>
    <row r="24" spans="1:20" s="33" customFormat="1" ht="18" customHeight="1">
      <c r="A24" s="1247" t="s">
        <v>1155</v>
      </c>
      <c r="B24" s="1247"/>
      <c r="C24" s="1247"/>
      <c r="D24" s="32"/>
      <c r="E24" s="342">
        <f t="shared" ref="E24:E25" si="16">N24/M24*100</f>
        <v>91.694446441759354</v>
      </c>
      <c r="F24" s="295">
        <f t="shared" ref="F24:F25" si="17">O24/M24*100</f>
        <v>31.32378115099641</v>
      </c>
      <c r="G24" s="295">
        <f t="shared" ref="G24:G25" si="18">P24/M24*100</f>
        <v>33.175275479059394</v>
      </c>
      <c r="H24" s="295">
        <f t="shared" ref="H24:H25" si="19">P24/S24*100</f>
        <v>223.90363240110815</v>
      </c>
      <c r="I24" s="295">
        <f t="shared" ref="I24:I25" si="20">Q24/M24*100</f>
        <v>7.1366962534594984</v>
      </c>
      <c r="J24" s="295">
        <f t="shared" ref="J24:J25" si="21">Q24/S24*100</f>
        <v>48.166358573317481</v>
      </c>
      <c r="K24" s="295">
        <f t="shared" ref="K24:K25" si="22">R24/M24*100</f>
        <v>1.6120648926085688</v>
      </c>
      <c r="L24" s="295">
        <f t="shared" ref="L24:L25" si="23">R24/S24*100</f>
        <v>10.880005664133668</v>
      </c>
      <c r="M24" s="50">
        <f>'1'!L25*1000</f>
        <v>1709412871627.7041</v>
      </c>
      <c r="N24" s="50">
        <f>'9'!F24*1000</f>
        <v>1567436670043.2058</v>
      </c>
      <c r="O24" s="50">
        <f>'21'!F24*1000</f>
        <v>535452746875.62524</v>
      </c>
      <c r="P24" s="50">
        <f>'1'!G25*1000</f>
        <v>567102429236.99072</v>
      </c>
      <c r="Q24" s="50">
        <f>'1'!J25*1000</f>
        <v>121995604365.6088</v>
      </c>
      <c r="R24" s="50">
        <f>'17'!Z24*1000</f>
        <v>27556844773.242203</v>
      </c>
      <c r="S24" s="50">
        <f>'1'!M25*1000</f>
        <v>253279691425.93686</v>
      </c>
      <c r="T24" s="380"/>
    </row>
    <row r="25" spans="1:20" s="33" customFormat="1" ht="18" customHeight="1">
      <c r="A25" s="1247" t="s">
        <v>1149</v>
      </c>
      <c r="B25" s="1247"/>
      <c r="C25" s="1247"/>
      <c r="D25" s="32"/>
      <c r="E25" s="342">
        <f t="shared" si="16"/>
        <v>93.91792037421979</v>
      </c>
      <c r="F25" s="295">
        <f t="shared" si="17"/>
        <v>30.455114080059627</v>
      </c>
      <c r="G25" s="295">
        <f t="shared" si="18"/>
        <v>31.035871568337907</v>
      </c>
      <c r="H25" s="295">
        <f t="shared" si="19"/>
        <v>259.45368746716292</v>
      </c>
      <c r="I25" s="295">
        <f t="shared" si="20"/>
        <v>7.1801903730897649</v>
      </c>
      <c r="J25" s="295">
        <f t="shared" si="21"/>
        <v>60.024957408152169</v>
      </c>
      <c r="K25" s="295">
        <f t="shared" si="22"/>
        <v>2.1490440551879701</v>
      </c>
      <c r="L25" s="295">
        <f t="shared" si="23"/>
        <v>17.965579069373767</v>
      </c>
      <c r="M25" s="50">
        <f>'1'!L26*1000</f>
        <v>1919414800367.3984</v>
      </c>
      <c r="N25" s="50">
        <f>'9'!F25*1000</f>
        <v>1802674463860.043</v>
      </c>
      <c r="O25" s="50">
        <f>'21'!F25*1000</f>
        <v>584559967121.43994</v>
      </c>
      <c r="P25" s="50">
        <f>'1'!G26*1000</f>
        <v>595707112305.69519</v>
      </c>
      <c r="Q25" s="50">
        <f>'1'!J26*1000</f>
        <v>137817636715.64008</v>
      </c>
      <c r="R25" s="50">
        <f>'17'!Z25*1000</f>
        <v>41249069661.693619</v>
      </c>
      <c r="S25" s="50">
        <f>'1'!M26*1000</f>
        <v>229600557279.06714</v>
      </c>
      <c r="T25" s="380"/>
    </row>
    <row r="26" spans="1:20" ht="18" customHeight="1">
      <c r="A26" s="1247" t="s">
        <v>57</v>
      </c>
      <c r="B26" s="1247"/>
      <c r="C26" s="1247"/>
      <c r="D26" s="32"/>
      <c r="E26" s="342"/>
      <c r="F26" s="295"/>
      <c r="G26" s="295"/>
      <c r="H26" s="295"/>
      <c r="I26" s="295"/>
      <c r="J26" s="295"/>
      <c r="K26" s="295"/>
      <c r="L26" s="295"/>
      <c r="M26" s="50"/>
      <c r="N26" s="50"/>
      <c r="O26" s="50"/>
      <c r="P26" s="50"/>
      <c r="Q26" s="50"/>
      <c r="R26" s="50"/>
      <c r="S26" s="50"/>
      <c r="T26" s="380"/>
    </row>
    <row r="27" spans="1:20" ht="18" customHeight="1">
      <c r="A27" s="34"/>
      <c r="B27" s="34" t="s">
        <v>58</v>
      </c>
      <c r="C27" s="34"/>
      <c r="D27" s="543"/>
      <c r="E27" s="604">
        <f>N27/M27*100</f>
        <v>94.459865508014218</v>
      </c>
      <c r="F27" s="298">
        <f>O27/M27*100</f>
        <v>29.078533838481093</v>
      </c>
      <c r="G27" s="298">
        <f>P27/M27*100</f>
        <v>29.600404723921041</v>
      </c>
      <c r="H27" s="298">
        <f>P27/S27*100</f>
        <v>260.50130503579226</v>
      </c>
      <c r="I27" s="298">
        <f>Q27/M27*100</f>
        <v>6.884810365326997</v>
      </c>
      <c r="J27" s="298">
        <f>Q27/S27*100</f>
        <v>60.590458198777455</v>
      </c>
      <c r="K27" s="298">
        <f>R27/M27*100</f>
        <v>2.0554229189150637</v>
      </c>
      <c r="L27" s="298">
        <f>R27/S27*100</f>
        <v>18.088953775187566</v>
      </c>
      <c r="M27" s="99">
        <f>'1'!L28*1000</f>
        <v>1892652611025.6699</v>
      </c>
      <c r="N27" s="99">
        <f>'9'!F27*1000</f>
        <v>1787797110908.7673</v>
      </c>
      <c r="O27" s="99">
        <f>'21'!F27*1000</f>
        <v>550355629941.99536</v>
      </c>
      <c r="P27" s="99">
        <f>'1'!G28*1000</f>
        <v>560232832881.4574</v>
      </c>
      <c r="Q27" s="99">
        <f>'1'!J28*1000</f>
        <v>130305543143.52739</v>
      </c>
      <c r="R27" s="99">
        <f>'17'!Z27*1000</f>
        <v>38902015542.465988</v>
      </c>
      <c r="S27" s="99">
        <f>'1'!M28*1000</f>
        <v>215059511047.16452</v>
      </c>
      <c r="T27" s="380"/>
    </row>
    <row r="28" spans="1:20" ht="18" customHeight="1">
      <c r="A28" s="34"/>
      <c r="B28" s="34" t="s">
        <v>604</v>
      </c>
      <c r="C28" s="34"/>
      <c r="D28" s="543"/>
      <c r="E28" s="604">
        <f>N28/M28*100</f>
        <v>55.590941239166334</v>
      </c>
      <c r="F28" s="298">
        <f>O28/M28*100</f>
        <v>127.80844176344306</v>
      </c>
      <c r="G28" s="298">
        <f>P28/M28*100</f>
        <v>132.55372709334347</v>
      </c>
      <c r="H28" s="298">
        <f>P28/S28*100</f>
        <v>243.95960825988308</v>
      </c>
      <c r="I28" s="298">
        <f>Q28/M28*100</f>
        <v>28.069802048667604</v>
      </c>
      <c r="J28" s="298">
        <f>Q28/S28*100</f>
        <v>51.661300379001531</v>
      </c>
      <c r="K28" s="298">
        <f>R28/M28*100</f>
        <v>8.7700377919681447</v>
      </c>
      <c r="L28" s="298">
        <f>R28/S28*100</f>
        <v>16.140888914019534</v>
      </c>
      <c r="M28" s="99">
        <f>'1'!L29*1000</f>
        <v>26762189341.728283</v>
      </c>
      <c r="N28" s="99">
        <f>'9'!F28*1000</f>
        <v>14877352951.274605</v>
      </c>
      <c r="O28" s="99">
        <f>'21'!F28*1000</f>
        <v>34204337179.445156</v>
      </c>
      <c r="P28" s="99">
        <f>'1'!G29*1000</f>
        <v>35474279424.238365</v>
      </c>
      <c r="Q28" s="99">
        <f>'1'!J29*1000</f>
        <v>7512093572.1127481</v>
      </c>
      <c r="R28" s="99">
        <f>'17'!Z28*1000</f>
        <v>2347054119.2276416</v>
      </c>
      <c r="S28" s="99">
        <f>'1'!M29*1000</f>
        <v>14541046231.902721</v>
      </c>
      <c r="T28" s="380"/>
    </row>
    <row r="29" spans="1:20" ht="18" customHeight="1">
      <c r="A29" s="1247" t="s">
        <v>605</v>
      </c>
      <c r="B29" s="1247"/>
      <c r="C29" s="1247"/>
      <c r="D29" s="32"/>
      <c r="E29" s="604"/>
      <c r="F29" s="298"/>
      <c r="G29" s="298"/>
      <c r="H29" s="298"/>
      <c r="I29" s="298"/>
      <c r="J29" s="381"/>
      <c r="K29" s="381"/>
      <c r="L29" s="298"/>
      <c r="M29" s="99"/>
      <c r="N29" s="99"/>
      <c r="O29" s="99"/>
      <c r="P29" s="99"/>
      <c r="Q29" s="99"/>
      <c r="R29" s="99"/>
      <c r="S29" s="99"/>
      <c r="T29" s="380"/>
    </row>
    <row r="30" spans="1:20" ht="18" customHeight="1">
      <c r="A30" s="34"/>
      <c r="B30" s="34" t="s">
        <v>71</v>
      </c>
      <c r="C30" s="34"/>
      <c r="D30" s="543"/>
      <c r="E30" s="604">
        <f>N30/M30*100</f>
        <v>97.150140634080188</v>
      </c>
      <c r="F30" s="298">
        <f>O30/M30*100</f>
        <v>24.524779301153767</v>
      </c>
      <c r="G30" s="298">
        <f>P30/M30*100</f>
        <v>24.436904308492011</v>
      </c>
      <c r="H30" s="298">
        <f>P30/S30*100</f>
        <v>306.4316754419425</v>
      </c>
      <c r="I30" s="298">
        <f>Q30/M30*100</f>
        <v>5.7037704911261633</v>
      </c>
      <c r="J30" s="298">
        <f>Q30/S30*100</f>
        <v>71.523623690940354</v>
      </c>
      <c r="K30" s="298">
        <f>R30/M30*100</f>
        <v>1.697658383279272</v>
      </c>
      <c r="L30" s="298">
        <f>R30/S30*100</f>
        <v>21.288142562949254</v>
      </c>
      <c r="M30" s="99">
        <f>'1'!L31*1000</f>
        <v>1453164464778.1843</v>
      </c>
      <c r="N30" s="99">
        <f>'9'!F30*1000</f>
        <v>1411751321176.4846</v>
      </c>
      <c r="O30" s="99">
        <f>'21'!F30*1000</f>
        <v>356385377869.64209</v>
      </c>
      <c r="P30" s="99">
        <f>'1'!G31*1000</f>
        <v>355108409702.85498</v>
      </c>
      <c r="Q30" s="99">
        <f>'1'!J31*1000</f>
        <v>82885165929.54953</v>
      </c>
      <c r="R30" s="99">
        <f>'17'!Z30*1000</f>
        <v>24669768359.142212</v>
      </c>
      <c r="S30" s="99">
        <f>'1'!M31*1000</f>
        <v>115885020434.23215</v>
      </c>
      <c r="T30" s="380"/>
    </row>
    <row r="31" spans="1:20" ht="18" customHeight="1">
      <c r="A31" s="34"/>
      <c r="B31" s="34" t="s">
        <v>72</v>
      </c>
      <c r="C31" s="34"/>
      <c r="D31" s="543"/>
      <c r="E31" s="604">
        <f>N31/M31*100</f>
        <v>86.912795212002194</v>
      </c>
      <c r="F31" s="298">
        <f>O31/M31*100</f>
        <v>49.890154979996943</v>
      </c>
      <c r="G31" s="298">
        <f>P31/M31*100</f>
        <v>53.434761142074258</v>
      </c>
      <c r="H31" s="298">
        <f>P31/S31*100</f>
        <v>291.89277265339354</v>
      </c>
      <c r="I31" s="298">
        <f>Q31/M31*100</f>
        <v>10.333077178539689</v>
      </c>
      <c r="J31" s="298">
        <f>Q31/S31*100</f>
        <v>56.445476375687456</v>
      </c>
      <c r="K31" s="298">
        <f>R31/M31*100</f>
        <v>2.4223036616686056</v>
      </c>
      <c r="L31" s="298">
        <f>R31/S31*100</f>
        <v>13.232078087389207</v>
      </c>
      <c r="M31" s="99">
        <f>'1'!L32*1000</f>
        <v>83531324778.821289</v>
      </c>
      <c r="N31" s="99">
        <f>'9'!F31*1000</f>
        <v>72599409242.889389</v>
      </c>
      <c r="O31" s="99">
        <f>'21'!F31*1000</f>
        <v>41673907388.998528</v>
      </c>
      <c r="P31" s="99">
        <f>'1'!G32*1000</f>
        <v>44634763874.373444</v>
      </c>
      <c r="Q31" s="99">
        <f>'1'!J32*1000</f>
        <v>8631356257.6522503</v>
      </c>
      <c r="R31" s="99">
        <f>'17'!Z31*1000</f>
        <v>2023382338.7576835</v>
      </c>
      <c r="S31" s="99">
        <f>'1'!M32*1000</f>
        <v>15291493334.56596</v>
      </c>
      <c r="T31" s="380"/>
    </row>
    <row r="32" spans="1:20" ht="18" customHeight="1">
      <c r="A32" s="34"/>
      <c r="B32" s="34" t="s">
        <v>73</v>
      </c>
      <c r="C32" s="34"/>
      <c r="D32" s="543"/>
      <c r="E32" s="604">
        <f>N32/M32*100</f>
        <v>79.125925801831258</v>
      </c>
      <c r="F32" s="298">
        <f>O32/M32*100</f>
        <v>54.080543492078206</v>
      </c>
      <c r="G32" s="298">
        <f>P32/M32*100</f>
        <v>55.791477807806253</v>
      </c>
      <c r="H32" s="298">
        <f>P32/S32*100</f>
        <v>192.00342296847015</v>
      </c>
      <c r="I32" s="298">
        <f>Q32/M32*100</f>
        <v>14.026300939849062</v>
      </c>
      <c r="J32" s="298">
        <f>Q32/S32*100</f>
        <v>48.270773563558052</v>
      </c>
      <c r="K32" s="298">
        <f>R32/M32*100</f>
        <v>4.8759337465805217</v>
      </c>
      <c r="L32" s="298">
        <f>R32/S32*100</f>
        <v>16.780268354532566</v>
      </c>
      <c r="M32" s="99">
        <f>'1'!L33*1000</f>
        <v>171211882375.08145</v>
      </c>
      <c r="N32" s="99">
        <f>'9'!F32*1000</f>
        <v>135472987012.02556</v>
      </c>
      <c r="O32" s="99">
        <f>'21'!F32*1000</f>
        <v>92592316511.4617</v>
      </c>
      <c r="P32" s="99">
        <f>'1'!G33*1000</f>
        <v>95521639359.620911</v>
      </c>
      <c r="Q32" s="99">
        <f>'1'!J33*1000</f>
        <v>24014693866.70932</v>
      </c>
      <c r="R32" s="99">
        <f>'17'!Z32*1000</f>
        <v>8348177950.8823442</v>
      </c>
      <c r="S32" s="99">
        <f>'1'!M33*1000</f>
        <v>49749966892.677223</v>
      </c>
      <c r="T32" s="380"/>
    </row>
    <row r="33" spans="1:20" ht="18" customHeight="1">
      <c r="A33" s="34"/>
      <c r="B33" s="661" t="s">
        <v>606</v>
      </c>
      <c r="C33" s="34"/>
      <c r="D33" s="543"/>
      <c r="E33" s="604">
        <f>N33/M33*100</f>
        <v>51.893626016343433</v>
      </c>
      <c r="F33" s="298">
        <f>O33/M33*100</f>
        <v>100.45212666499685</v>
      </c>
      <c r="G33" s="298">
        <f>P33/M33*100</f>
        <v>105.11579925745403</v>
      </c>
      <c r="H33" s="298">
        <f>P33/S33*100</f>
        <v>185.29098866879175</v>
      </c>
      <c r="I33" s="298">
        <f>Q33/M33*100</f>
        <v>22.666657608938284</v>
      </c>
      <c r="J33" s="298">
        <f>Q33/S33*100</f>
        <v>39.955243910485123</v>
      </c>
      <c r="K33" s="298">
        <f>R33/M33*100</f>
        <v>6.7693163996394565</v>
      </c>
      <c r="L33" s="298">
        <f>R33/S33*100</f>
        <v>11.932490997181052</v>
      </c>
      <c r="M33" s="99">
        <f>'1'!L34*1000</f>
        <v>39902224751.311157</v>
      </c>
      <c r="N33" s="99">
        <f>'9'!F33*1000</f>
        <v>20706711284.646236</v>
      </c>
      <c r="O33" s="99">
        <f>'21'!F33*1000</f>
        <v>40082633349.338806</v>
      </c>
      <c r="P33" s="99">
        <f>'1'!G34*1000</f>
        <v>41943542468.846367</v>
      </c>
      <c r="Q33" s="99">
        <f>'1'!J34*1000</f>
        <v>9044500662.7287254</v>
      </c>
      <c r="R33" s="99">
        <f>'17'!Z33*1000</f>
        <v>2701107843.9115005</v>
      </c>
      <c r="S33" s="99">
        <f>'1'!M34*1000</f>
        <v>22636579776.59161</v>
      </c>
      <c r="T33" s="380"/>
    </row>
    <row r="34" spans="1:20" ht="13.5" customHeight="1">
      <c r="A34" s="34"/>
      <c r="B34" s="661" t="s">
        <v>607</v>
      </c>
      <c r="C34" s="34"/>
      <c r="D34" s="543"/>
      <c r="E34" s="604">
        <f>N34/M34*100</f>
        <v>94.48683089067103</v>
      </c>
      <c r="F34" s="298">
        <f>O34/M34*100</f>
        <v>31.366080366279519</v>
      </c>
      <c r="G34" s="298">
        <f>P34/M34*100</f>
        <v>34.089210531956518</v>
      </c>
      <c r="H34" s="298">
        <f>P34/S34*100</f>
        <v>224.67120114205764</v>
      </c>
      <c r="I34" s="298">
        <f>Q34/M34*100</f>
        <v>7.716516087083507</v>
      </c>
      <c r="J34" s="298">
        <f>Q34/S34*100</f>
        <v>50.857116103989732</v>
      </c>
      <c r="K34" s="298">
        <f>R34/M34*100</f>
        <v>2.0434341290486975</v>
      </c>
      <c r="L34" s="298">
        <f>R34/S34*100</f>
        <v>13.467627823110389</v>
      </c>
      <c r="M34" s="99">
        <f>'1'!L35*1000</f>
        <v>171604903684</v>
      </c>
      <c r="N34" s="99">
        <f>'9'!F34*1000</f>
        <v>162144035144</v>
      </c>
      <c r="O34" s="99">
        <f>'21'!F34*1000</f>
        <v>53825732002.000008</v>
      </c>
      <c r="P34" s="99">
        <f>'1'!G35*1000</f>
        <v>58498756899.999962</v>
      </c>
      <c r="Q34" s="99">
        <f>'1'!J35*1000</f>
        <v>13241919999.000017</v>
      </c>
      <c r="R34" s="99">
        <f>'17'!Z34*1000</f>
        <v>3506633169.0000019</v>
      </c>
      <c r="S34" s="99">
        <f>'1'!M35*1000</f>
        <v>26037496840.999977</v>
      </c>
      <c r="T34" s="380"/>
    </row>
    <row r="35" spans="1:20" ht="18" customHeight="1">
      <c r="A35" s="1247" t="s">
        <v>608</v>
      </c>
      <c r="B35" s="1247"/>
      <c r="C35" s="1247"/>
      <c r="D35" s="32"/>
      <c r="E35" s="604"/>
      <c r="F35" s="298"/>
      <c r="G35" s="298"/>
      <c r="H35" s="298"/>
      <c r="I35" s="298"/>
      <c r="J35" s="298"/>
      <c r="K35" s="298"/>
      <c r="L35" s="298"/>
      <c r="M35" s="99"/>
      <c r="N35" s="99"/>
      <c r="O35" s="99"/>
      <c r="P35" s="99"/>
      <c r="Q35" s="99"/>
      <c r="R35" s="99"/>
      <c r="S35" s="99"/>
      <c r="T35" s="380"/>
    </row>
    <row r="36" spans="1:20" ht="18" customHeight="1">
      <c r="A36" s="1049" t="s">
        <v>59</v>
      </c>
      <c r="B36" s="1049"/>
      <c r="C36" s="35"/>
      <c r="D36" s="32"/>
      <c r="E36" s="604">
        <f>N36/M36*100</f>
        <v>93.98291598070071</v>
      </c>
      <c r="F36" s="298">
        <f>O36/M36*100</f>
        <v>30.32070251624074</v>
      </c>
      <c r="G36" s="298">
        <f>P36/M36*100</f>
        <v>30.89283348232545</v>
      </c>
      <c r="H36" s="298">
        <f>P36/S36*100</f>
        <v>259.44086569862816</v>
      </c>
      <c r="I36" s="298">
        <f>Q36/M36*100</f>
        <v>7.1570299861112989</v>
      </c>
      <c r="J36" s="298">
        <f>Q36/S36*100</f>
        <v>60.10539811733657</v>
      </c>
      <c r="K36" s="298">
        <f>R36/M36*100</f>
        <v>2.1443996037085378</v>
      </c>
      <c r="L36" s="298">
        <f>R36/S36*100</f>
        <v>18.008865710173101</v>
      </c>
      <c r="M36" s="99">
        <f>'1'!L37*1000</f>
        <v>1910100869751.7563</v>
      </c>
      <c r="N36" s="99">
        <f>'9'!F36*1000</f>
        <v>1795168495565.4268</v>
      </c>
      <c r="O36" s="99">
        <f>'21'!F36*1000</f>
        <v>579156002477.55701</v>
      </c>
      <c r="P36" s="99">
        <f>'1'!G37*1000</f>
        <v>590084281036.86023</v>
      </c>
      <c r="Q36" s="99">
        <f>'1'!J37*1000</f>
        <v>136706492013.10593</v>
      </c>
      <c r="R36" s="99">
        <f>'17'!Z36*1000</f>
        <v>40960195481.389992</v>
      </c>
      <c r="S36" s="99">
        <f>'1'!M37*1000</f>
        <v>227444616116.22672</v>
      </c>
      <c r="T36" s="380"/>
    </row>
    <row r="37" spans="1:20" ht="18" customHeight="1">
      <c r="A37" s="7"/>
      <c r="B37" s="661" t="s">
        <v>609</v>
      </c>
      <c r="C37" s="36"/>
      <c r="D37" s="32"/>
      <c r="E37" s="604">
        <f>N37/M37*100</f>
        <v>94.576674559520498</v>
      </c>
      <c r="F37" s="298">
        <f>O37/M37*100</f>
        <v>24.787480787152418</v>
      </c>
      <c r="G37" s="298">
        <f>P37/M37*100</f>
        <v>25.324961542995272</v>
      </c>
      <c r="H37" s="298">
        <f>P37/S37*100</f>
        <v>233.05105739473512</v>
      </c>
      <c r="I37" s="298">
        <f>Q37/M37*100</f>
        <v>6.3061485992271624</v>
      </c>
      <c r="J37" s="298">
        <f>Q37/S37*100</f>
        <v>58.031859066917924</v>
      </c>
      <c r="K37" s="298">
        <f>R37/M37*100</f>
        <v>1.7946037743245964</v>
      </c>
      <c r="L37" s="298">
        <f>R37/S37*100</f>
        <v>16.514706508078024</v>
      </c>
      <c r="M37" s="99">
        <f>'1'!L38*1000</f>
        <v>1187328486306.6187</v>
      </c>
      <c r="N37" s="99">
        <f>'9'!F37*1000</f>
        <v>1122935798446.6917</v>
      </c>
      <c r="O37" s="99">
        <f>'21'!F37*1000</f>
        <v>294308820423.64075</v>
      </c>
      <c r="P37" s="99">
        <f>'1'!G38*1000</f>
        <v>300690482546.17908</v>
      </c>
      <c r="Q37" s="99">
        <f>'1'!J38*1000</f>
        <v>74874698707.449905</v>
      </c>
      <c r="R37" s="99">
        <f>'17'!Z37*1000</f>
        <v>21307841828.889675</v>
      </c>
      <c r="S37" s="99">
        <f>'1'!M38*1000</f>
        <v>129023436283.69737</v>
      </c>
      <c r="T37" s="380"/>
    </row>
    <row r="38" spans="1:20" ht="18" customHeight="1">
      <c r="A38" s="121"/>
      <c r="B38" s="121" t="s">
        <v>1150</v>
      </c>
      <c r="C38" s="542"/>
      <c r="D38" s="543"/>
      <c r="E38" s="604">
        <f t="shared" ref="E38:E50" si="24">N38/M38*100</f>
        <v>91.636523588698125</v>
      </c>
      <c r="F38" s="298">
        <f t="shared" ref="F38:F50" si="25">O38/M38*100</f>
        <v>27.266054013036424</v>
      </c>
      <c r="G38" s="298">
        <f t="shared" ref="G38:G50" si="26">P38/M38*100</f>
        <v>26.978280366298829</v>
      </c>
      <c r="H38" s="298">
        <f t="shared" ref="H38:H50" si="27">P38/S38*100</f>
        <v>189.857025594558</v>
      </c>
      <c r="I38" s="298">
        <f t="shared" ref="I38:I50" si="28">Q38/M38*100</f>
        <v>6.2944213892012355</v>
      </c>
      <c r="J38" s="298">
        <f t="shared" ref="J38:J50" si="29">Q38/S38*100</f>
        <v>44.296378663384047</v>
      </c>
      <c r="K38" s="298">
        <f t="shared" ref="K38:K50" si="30">R38/M38*100</f>
        <v>1.7939669275506462</v>
      </c>
      <c r="L38" s="298">
        <f t="shared" ref="L38:L50" si="31">R38/S38*100</f>
        <v>12.624867866124131</v>
      </c>
      <c r="M38" s="99">
        <f>'1'!L39*1000</f>
        <v>236442732996.41022</v>
      </c>
      <c r="N38" s="99">
        <f>'9'!F38*1000</f>
        <v>216667900796.01797</v>
      </c>
      <c r="O38" s="99">
        <f>'21'!F38*1000</f>
        <v>64468603288.700699</v>
      </c>
      <c r="P38" s="99">
        <f>'1'!G39*1000</f>
        <v>63788183413.510895</v>
      </c>
      <c r="Q38" s="99">
        <f>'1'!J39*1000</f>
        <v>14882701958.938011</v>
      </c>
      <c r="R38" s="99">
        <f>'17'!Z38*1000</f>
        <v>4241704432.5524783</v>
      </c>
      <c r="S38" s="99">
        <f>'1'!M39*1000</f>
        <v>33598010510.146378</v>
      </c>
      <c r="T38" s="380"/>
    </row>
    <row r="39" spans="1:20" ht="18" customHeight="1">
      <c r="A39" s="121"/>
      <c r="B39" s="121" t="s">
        <v>1151</v>
      </c>
      <c r="C39" s="542"/>
      <c r="D39" s="543"/>
      <c r="E39" s="604">
        <f t="shared" si="24"/>
        <v>95.888993887353578</v>
      </c>
      <c r="F39" s="298">
        <f t="shared" si="25"/>
        <v>19.687185954646296</v>
      </c>
      <c r="G39" s="298">
        <f t="shared" si="26"/>
        <v>20.68707562096926</v>
      </c>
      <c r="H39" s="298">
        <f t="shared" si="27"/>
        <v>218.23736336954721</v>
      </c>
      <c r="I39" s="298">
        <f t="shared" si="28"/>
        <v>5.6597501189358503</v>
      </c>
      <c r="J39" s="298">
        <f t="shared" si="29"/>
        <v>59.707276461783898</v>
      </c>
      <c r="K39" s="298">
        <f t="shared" si="30"/>
        <v>1.7102470681828272</v>
      </c>
      <c r="L39" s="298">
        <f t="shared" si="31"/>
        <v>18.042173659982538</v>
      </c>
      <c r="M39" s="99">
        <f>'1'!L40*1000</f>
        <v>742408710056.19556</v>
      </c>
      <c r="N39" s="99">
        <f>'9'!F39*1000</f>
        <v>711888242604.96594</v>
      </c>
      <c r="O39" s="99">
        <f>'21'!F39*1000</f>
        <v>146159383292.25406</v>
      </c>
      <c r="P39" s="99">
        <f>'1'!G40*1000</f>
        <v>153582651265.98758</v>
      </c>
      <c r="Q39" s="99">
        <f>'1'!J40*1000</f>
        <v>42018477850.395638</v>
      </c>
      <c r="R39" s="99">
        <f>'17'!Z39*1000</f>
        <v>12697023197.670031</v>
      </c>
      <c r="S39" s="99">
        <f>'1'!M40*1000</f>
        <v>70374132501.739365</v>
      </c>
      <c r="T39" s="380"/>
    </row>
    <row r="40" spans="1:20" ht="18" customHeight="1">
      <c r="A40" s="121"/>
      <c r="B40" s="121" t="s">
        <v>1152</v>
      </c>
      <c r="C40" s="542"/>
      <c r="D40" s="543"/>
      <c r="E40" s="604">
        <f>N40/M40*100</f>
        <v>93.208462894840309</v>
      </c>
      <c r="F40" s="298">
        <f>O40/M40*100</f>
        <v>34.024766794364524</v>
      </c>
      <c r="G40" s="298">
        <f>P40/M40*100</f>
        <v>33.182398885534319</v>
      </c>
      <c r="H40" s="298">
        <f>P40/S40*100</f>
        <v>277.6882357750585</v>
      </c>
      <c r="I40" s="298">
        <f>Q40/M40*100</f>
        <v>6.9579474466838018</v>
      </c>
      <c r="J40" s="298">
        <f>Q40/S40*100</f>
        <v>58.227862239565297</v>
      </c>
      <c r="K40" s="298">
        <f>R40/M40*100</f>
        <v>1.8508104285893039</v>
      </c>
      <c r="L40" s="298">
        <f>R40/S40*100</f>
        <v>15.488581294015379</v>
      </c>
      <c r="M40" s="99">
        <f>'1'!L41*1000</f>
        <v>131230977157.17564</v>
      </c>
      <c r="N40" s="99">
        <f>'9'!F40*1000</f>
        <v>122318376650.08241</v>
      </c>
      <c r="O40" s="99">
        <f>'21'!F40*1000</f>
        <v>44651033939.694794</v>
      </c>
      <c r="P40" s="99">
        <f>'1'!G41*1000</f>
        <v>43545586301.678452</v>
      </c>
      <c r="Q40" s="99">
        <f>'1'!J41*1000</f>
        <v>9130982424.3659058</v>
      </c>
      <c r="R40" s="99">
        <f>'17'!Z40*1000</f>
        <v>2428836610.7646542</v>
      </c>
      <c r="S40" s="99">
        <f>'1'!M41*1000</f>
        <v>15681466008.14324</v>
      </c>
      <c r="T40" s="380"/>
    </row>
    <row r="41" spans="1:20" ht="18" customHeight="1">
      <c r="A41" s="121"/>
      <c r="B41" s="121" t="s">
        <v>1153</v>
      </c>
      <c r="C41" s="542"/>
      <c r="D41" s="543"/>
      <c r="E41" s="604">
        <f t="shared" si="24"/>
        <v>93.287958904322494</v>
      </c>
      <c r="F41" s="298">
        <f t="shared" si="25"/>
        <v>50.526585851067082</v>
      </c>
      <c r="G41" s="298">
        <f t="shared" si="26"/>
        <v>51.490080433533038</v>
      </c>
      <c r="H41" s="298">
        <f t="shared" si="27"/>
        <v>424.49087315863005</v>
      </c>
      <c r="I41" s="298">
        <f t="shared" si="28"/>
        <v>11.447232099386287</v>
      </c>
      <c r="J41" s="298">
        <f t="shared" si="29"/>
        <v>94.372459864199143</v>
      </c>
      <c r="K41" s="298">
        <f t="shared" si="30"/>
        <v>2.5118141103394782</v>
      </c>
      <c r="L41" s="298">
        <f t="shared" si="31"/>
        <v>20.707719932318845</v>
      </c>
      <c r="M41" s="99">
        <f>'1'!L42*1000</f>
        <v>77246066096.837234</v>
      </c>
      <c r="N41" s="99">
        <f>'9'!F41*1000</f>
        <v>72061278395.623306</v>
      </c>
      <c r="O41" s="99">
        <f>'21'!F41*1000</f>
        <v>39029799902.990494</v>
      </c>
      <c r="P41" s="99">
        <f>'1'!G42*1000</f>
        <v>39774061565.001587</v>
      </c>
      <c r="Q41" s="99">
        <f>'1'!J42*1000</f>
        <v>8842536473.7502995</v>
      </c>
      <c r="R41" s="99">
        <f>'17'!Z41*1000</f>
        <v>1940277587.9025176</v>
      </c>
      <c r="S41" s="99">
        <f>'1'!M42*1000</f>
        <v>9369827263.6684532</v>
      </c>
      <c r="T41" s="380"/>
    </row>
    <row r="42" spans="1:20" ht="18" customHeight="1">
      <c r="A42" s="121"/>
      <c r="B42" s="661" t="s">
        <v>610</v>
      </c>
      <c r="C42" s="542"/>
      <c r="D42" s="543"/>
      <c r="E42" s="604">
        <f t="shared" si="24"/>
        <v>91.112925330193065</v>
      </c>
      <c r="F42" s="298">
        <f t="shared" si="25"/>
        <v>44.989774526213765</v>
      </c>
      <c r="G42" s="298">
        <f t="shared" si="26"/>
        <v>46.105640554232131</v>
      </c>
      <c r="H42" s="298">
        <f t="shared" si="27"/>
        <v>284.92885650607917</v>
      </c>
      <c r="I42" s="298">
        <f t="shared" si="28"/>
        <v>9.9179800877887505</v>
      </c>
      <c r="J42" s="298">
        <f t="shared" si="29"/>
        <v>61.292256029708611</v>
      </c>
      <c r="K42" s="298">
        <f t="shared" si="30"/>
        <v>3.3025011667172386</v>
      </c>
      <c r="L42" s="298">
        <f t="shared" si="31"/>
        <v>20.409170542504501</v>
      </c>
      <c r="M42" s="99">
        <f>'1'!L43*1000</f>
        <v>280353858723.3739</v>
      </c>
      <c r="N42" s="99">
        <f>'9'!F42*1000</f>
        <v>255438601958.9426</v>
      </c>
      <c r="O42" s="99">
        <f>'21'!F42*1000</f>
        <v>126130568915.18581</v>
      </c>
      <c r="P42" s="99">
        <f>'1'!G43*1000</f>
        <v>129258942382.91853</v>
      </c>
      <c r="Q42" s="99">
        <f>'1'!J43*1000</f>
        <v>27805439883.531631</v>
      </c>
      <c r="R42" s="99">
        <f>'17'!Z42*1000</f>
        <v>9258689455.2762222</v>
      </c>
      <c r="S42" s="99">
        <f>'1'!M43*1000</f>
        <v>45365339252.734016</v>
      </c>
      <c r="T42" s="380"/>
    </row>
    <row r="43" spans="1:20" ht="18" customHeight="1">
      <c r="A43" s="121"/>
      <c r="B43" s="121" t="s">
        <v>1136</v>
      </c>
      <c r="C43" s="542"/>
      <c r="D43" s="543"/>
      <c r="E43" s="604">
        <f t="shared" si="24"/>
        <v>92.061719004984042</v>
      </c>
      <c r="F43" s="298">
        <f t="shared" si="25"/>
        <v>41.543625673187975</v>
      </c>
      <c r="G43" s="298">
        <f t="shared" si="26"/>
        <v>41.147271451182597</v>
      </c>
      <c r="H43" s="298">
        <f t="shared" si="27"/>
        <v>277.15570857230398</v>
      </c>
      <c r="I43" s="298">
        <f t="shared" si="28"/>
        <v>10.080070279090169</v>
      </c>
      <c r="J43" s="298">
        <f t="shared" si="29"/>
        <v>67.896337281425346</v>
      </c>
      <c r="K43" s="298">
        <f t="shared" si="30"/>
        <v>3.5626510567000231</v>
      </c>
      <c r="L43" s="298">
        <f t="shared" si="31"/>
        <v>23.996951515655937</v>
      </c>
      <c r="M43" s="99">
        <f>'1'!L44*1000</f>
        <v>209616381115.10129</v>
      </c>
      <c r="N43" s="99">
        <f>'9'!F43*1000</f>
        <v>192976443770.60098</v>
      </c>
      <c r="O43" s="99">
        <f>'21'!F43*1000</f>
        <v>87082244720.140778</v>
      </c>
      <c r="P43" s="99">
        <f>'1'!G44*1000</f>
        <v>86251421343.576187</v>
      </c>
      <c r="Q43" s="99">
        <f>'1'!J44*1000</f>
        <v>21129478532.887703</v>
      </c>
      <c r="R43" s="99">
        <f>'17'!Z43*1000</f>
        <v>7467900216.8135042</v>
      </c>
      <c r="S43" s="99">
        <f>'1'!M44*1000</f>
        <v>31120203797.308773</v>
      </c>
      <c r="T43" s="380"/>
    </row>
    <row r="44" spans="1:20" ht="18" customHeight="1">
      <c r="A44" s="121"/>
      <c r="B44" s="121" t="s">
        <v>1137</v>
      </c>
      <c r="C44" s="542"/>
      <c r="D44" s="543"/>
      <c r="E44" s="604">
        <f t="shared" si="24"/>
        <v>88.301364849680283</v>
      </c>
      <c r="F44" s="298">
        <f t="shared" si="25"/>
        <v>55.201748090715654</v>
      </c>
      <c r="G44" s="298">
        <f t="shared" si="26"/>
        <v>60.798776678902669</v>
      </c>
      <c r="H44" s="298">
        <f t="shared" si="27"/>
        <v>301.91022875084718</v>
      </c>
      <c r="I44" s="298">
        <f t="shared" si="28"/>
        <v>9.4376581924702254</v>
      </c>
      <c r="J44" s="298">
        <f t="shared" si="29"/>
        <v>46.864849909878465</v>
      </c>
      <c r="K44" s="298">
        <f t="shared" si="30"/>
        <v>2.53159894727896</v>
      </c>
      <c r="L44" s="298">
        <f t="shared" si="31"/>
        <v>12.571233485748969</v>
      </c>
      <c r="M44" s="99">
        <f>'1'!L45*1000</f>
        <v>70737477608.27269</v>
      </c>
      <c r="N44" s="99">
        <f>'9'!F44*1000</f>
        <v>62462158188.341766</v>
      </c>
      <c r="O44" s="99">
        <f>'21'!F44*1000</f>
        <v>39048324195.045082</v>
      </c>
      <c r="P44" s="99">
        <f>'1'!G45*1000</f>
        <v>43007521039.342491</v>
      </c>
      <c r="Q44" s="99">
        <f>'1'!J45*1000</f>
        <v>6675961350.6439381</v>
      </c>
      <c r="R44" s="99">
        <f>'17'!Z44*1000</f>
        <v>1790789238.4627213</v>
      </c>
      <c r="S44" s="99">
        <f>'1'!M45*1000</f>
        <v>14245135455.425278</v>
      </c>
      <c r="T44" s="380"/>
    </row>
    <row r="45" spans="1:20" ht="18" customHeight="1">
      <c r="A45" s="121"/>
      <c r="B45" s="661" t="s">
        <v>611</v>
      </c>
      <c r="C45" s="542"/>
      <c r="D45" s="543"/>
      <c r="E45" s="604">
        <f t="shared" si="24"/>
        <v>94.284682222520601</v>
      </c>
      <c r="F45" s="298">
        <f t="shared" si="25"/>
        <v>34.042402163454774</v>
      </c>
      <c r="G45" s="298">
        <f t="shared" si="26"/>
        <v>34.457308412778957</v>
      </c>
      <c r="H45" s="298">
        <f t="shared" si="27"/>
        <v>295.4415902204081</v>
      </c>
      <c r="I45" s="298">
        <f t="shared" si="28"/>
        <v>7.2975760288295302</v>
      </c>
      <c r="J45" s="298">
        <f t="shared" si="29"/>
        <v>62.570396993403662</v>
      </c>
      <c r="K45" s="298">
        <f t="shared" si="30"/>
        <v>2.2190508686434431</v>
      </c>
      <c r="L45" s="298">
        <f t="shared" si="31"/>
        <v>19.026440183843807</v>
      </c>
      <c r="M45" s="99">
        <f>'1'!L46*1000</f>
        <v>425292605687.21643</v>
      </c>
      <c r="N45" s="99">
        <f>'9'!F45*1000</f>
        <v>400985781788.06958</v>
      </c>
      <c r="O45" s="99">
        <f>'21'!F45*1000</f>
        <v>144779819199.47815</v>
      </c>
      <c r="P45" s="99">
        <f>'1'!G46*1000</f>
        <v>146544384798.38806</v>
      </c>
      <c r="Q45" s="99">
        <f>'1'!J46*1000</f>
        <v>31036051245.014801</v>
      </c>
      <c r="R45" s="99">
        <f>'17'!Z45*1000</f>
        <v>9437459260.7785091</v>
      </c>
      <c r="S45" s="99">
        <f>'1'!M46*1000</f>
        <v>49601812896.099579</v>
      </c>
      <c r="T45" s="380"/>
    </row>
    <row r="46" spans="1:20" ht="18" customHeight="1">
      <c r="A46" s="121"/>
      <c r="B46" s="121" t="s">
        <v>1138</v>
      </c>
      <c r="C46" s="35"/>
      <c r="D46" s="32"/>
      <c r="E46" s="604">
        <f t="shared" si="24"/>
        <v>94.103050853913132</v>
      </c>
      <c r="F46" s="298">
        <f t="shared" si="25"/>
        <v>41.531595861386364</v>
      </c>
      <c r="G46" s="298">
        <f t="shared" si="26"/>
        <v>41.116267146815687</v>
      </c>
      <c r="H46" s="298">
        <f t="shared" si="27"/>
        <v>339.4983623477919</v>
      </c>
      <c r="I46" s="298">
        <f t="shared" si="28"/>
        <v>8.3302985397329046</v>
      </c>
      <c r="J46" s="298">
        <f t="shared" si="29"/>
        <v>68.783547446294662</v>
      </c>
      <c r="K46" s="298">
        <f t="shared" si="30"/>
        <v>1.9871043114566471</v>
      </c>
      <c r="L46" s="298">
        <f t="shared" si="31"/>
        <v>16.407585278714077</v>
      </c>
      <c r="M46" s="99">
        <f>'1'!L47*1000</f>
        <v>91894328766.70549</v>
      </c>
      <c r="N46" s="99">
        <f>'9'!F46*1000</f>
        <v>86475366931.194992</v>
      </c>
      <c r="O46" s="99">
        <f>'21'!F46*1000</f>
        <v>38165181242.921837</v>
      </c>
      <c r="P46" s="99">
        <f>'1'!G47*1000</f>
        <v>37783517708.49173</v>
      </c>
      <c r="Q46" s="99">
        <f>'1'!J47*1000</f>
        <v>7655071927.3502226</v>
      </c>
      <c r="R46" s="99">
        <f>'17'!Z46*1000</f>
        <v>1826036168.9073508</v>
      </c>
      <c r="S46" s="99">
        <f>'1'!M47*1000</f>
        <v>11129219430.4564</v>
      </c>
      <c r="T46" s="380"/>
    </row>
    <row r="47" spans="1:20" ht="18" customHeight="1">
      <c r="A47" s="121"/>
      <c r="B47" s="121" t="s">
        <v>1139</v>
      </c>
      <c r="C47" s="35"/>
      <c r="D47" s="32"/>
      <c r="E47" s="604">
        <f t="shared" si="24"/>
        <v>94.485533208044416</v>
      </c>
      <c r="F47" s="298">
        <f t="shared" si="25"/>
        <v>28.46753343005836</v>
      </c>
      <c r="G47" s="298">
        <f t="shared" si="26"/>
        <v>28.858212712570445</v>
      </c>
      <c r="H47" s="298">
        <f t="shared" si="27"/>
        <v>261.3480590632588</v>
      </c>
      <c r="I47" s="298">
        <f t="shared" si="28"/>
        <v>5.78268326574947</v>
      </c>
      <c r="J47" s="298">
        <f t="shared" si="29"/>
        <v>52.369599695372038</v>
      </c>
      <c r="K47" s="298">
        <f t="shared" si="30"/>
        <v>1.5731629216813134</v>
      </c>
      <c r="L47" s="298">
        <f t="shared" si="31"/>
        <v>14.247004146331124</v>
      </c>
      <c r="M47" s="99">
        <f>'1'!L48*1000</f>
        <v>270867802614.50327</v>
      </c>
      <c r="N47" s="99">
        <f>'9'!F47*1000</f>
        <v>255930887589.22668</v>
      </c>
      <c r="O47" s="99">
        <f>'21'!F47*1000</f>
        <v>77109382260.548218</v>
      </c>
      <c r="P47" s="99">
        <f>'1'!G48*1000</f>
        <v>78167606648.35881</v>
      </c>
      <c r="Q47" s="99">
        <f>'1'!J48*1000</f>
        <v>15663427094.092186</v>
      </c>
      <c r="R47" s="99">
        <f>'17'!Z47*1000</f>
        <v>4261191837.504293</v>
      </c>
      <c r="S47" s="99">
        <f>'1'!M48*1000</f>
        <v>29909388624.706982</v>
      </c>
      <c r="T47" s="380"/>
    </row>
    <row r="48" spans="1:20" ht="18" customHeight="1">
      <c r="A48" s="121"/>
      <c r="B48" s="121" t="s">
        <v>1140</v>
      </c>
      <c r="C48" s="35"/>
      <c r="D48" s="32"/>
      <c r="E48" s="604">
        <f t="shared" si="24"/>
        <v>93.681565537109634</v>
      </c>
      <c r="F48" s="298">
        <f t="shared" si="25"/>
        <v>47.185402035520958</v>
      </c>
      <c r="G48" s="298">
        <f t="shared" si="26"/>
        <v>48.92536124357855</v>
      </c>
      <c r="H48" s="298">
        <f t="shared" si="27"/>
        <v>357.26414362163592</v>
      </c>
      <c r="I48" s="298">
        <f t="shared" si="28"/>
        <v>12.342065703523598</v>
      </c>
      <c r="J48" s="298">
        <f t="shared" si="29"/>
        <v>90.124577969673197</v>
      </c>
      <c r="K48" s="298">
        <f t="shared" si="30"/>
        <v>5.3577576238614704</v>
      </c>
      <c r="L48" s="298">
        <f t="shared" si="31"/>
        <v>39.123567830015553</v>
      </c>
      <c r="M48" s="99">
        <f>'1'!L49*1000</f>
        <v>62530474306.007721</v>
      </c>
      <c r="N48" s="99">
        <f>'9'!F48*1000</f>
        <v>58579527267.648125</v>
      </c>
      <c r="O48" s="99">
        <f>'21'!F48*1000</f>
        <v>29505255696.007877</v>
      </c>
      <c r="P48" s="99">
        <f>'1'!G49*1000</f>
        <v>30593260441.537342</v>
      </c>
      <c r="Q48" s="99">
        <f>'1'!J49*1000</f>
        <v>7717552223.5724144</v>
      </c>
      <c r="R48" s="99">
        <f>'17'!Z48*1000</f>
        <v>3350231254.3668666</v>
      </c>
      <c r="S48" s="99">
        <f>'1'!M49*1000</f>
        <v>8563204840.9362431</v>
      </c>
      <c r="T48" s="380"/>
    </row>
    <row r="49" spans="1:20" ht="18" customHeight="1">
      <c r="A49" s="121"/>
      <c r="B49" s="661" t="s">
        <v>612</v>
      </c>
      <c r="C49" s="35"/>
      <c r="D49" s="32"/>
      <c r="E49" s="604">
        <f t="shared" si="24"/>
        <v>92.306365222420595</v>
      </c>
      <c r="F49" s="298">
        <f t="shared" si="25"/>
        <v>81.378371059329339</v>
      </c>
      <c r="G49" s="298">
        <f t="shared" si="26"/>
        <v>79.356157657646463</v>
      </c>
      <c r="H49" s="298">
        <f t="shared" si="27"/>
        <v>393.46735330261731</v>
      </c>
      <c r="I49" s="298">
        <f t="shared" si="28"/>
        <v>17.460681503148855</v>
      </c>
      <c r="J49" s="298">
        <f t="shared" si="29"/>
        <v>86.574354664989983</v>
      </c>
      <c r="K49" s="298">
        <f t="shared" si="30"/>
        <v>5.5833788219877913</v>
      </c>
      <c r="L49" s="298">
        <f t="shared" si="31"/>
        <v>27.683765852815824</v>
      </c>
      <c r="M49" s="99">
        <f>'1'!L50*1000</f>
        <v>17125919034.546978</v>
      </c>
      <c r="N49" s="99">
        <f>'9'!F49*1000</f>
        <v>15808313371.724981</v>
      </c>
      <c r="O49" s="99">
        <f>'21'!F49*1000</f>
        <v>13936793939.253952</v>
      </c>
      <c r="P49" s="99">
        <f>'1'!G50*1000</f>
        <v>13590471309.375984</v>
      </c>
      <c r="Q49" s="99">
        <f>'1'!J50*1000</f>
        <v>2990302177.1093931</v>
      </c>
      <c r="R49" s="99">
        <f>'17'!Z49*1000</f>
        <v>956204936.44567204</v>
      </c>
      <c r="S49" s="99">
        <f>'1'!M50*1000</f>
        <v>3454027683.6953988</v>
      </c>
      <c r="T49" s="380"/>
    </row>
    <row r="50" spans="1:20" ht="18" customHeight="1">
      <c r="A50" s="1049" t="s">
        <v>613</v>
      </c>
      <c r="B50" s="1049"/>
      <c r="C50" s="35"/>
      <c r="D50" s="32"/>
      <c r="E50" s="604">
        <f t="shared" si="24"/>
        <v>80.588621542986985</v>
      </c>
      <c r="F50" s="298">
        <f t="shared" si="25"/>
        <v>58.020237286370332</v>
      </c>
      <c r="G50" s="298">
        <f t="shared" si="26"/>
        <v>60.370121926739358</v>
      </c>
      <c r="H50" s="298">
        <f t="shared" si="27"/>
        <v>260.80634136726337</v>
      </c>
      <c r="I50" s="298">
        <f t="shared" si="28"/>
        <v>11.929922482652591</v>
      </c>
      <c r="J50" s="298">
        <f t="shared" si="29"/>
        <v>51.538730355248276</v>
      </c>
      <c r="K50" s="298">
        <f t="shared" si="30"/>
        <v>3.1015281541662207</v>
      </c>
      <c r="L50" s="298">
        <f t="shared" si="31"/>
        <v>13.398982554934566</v>
      </c>
      <c r="M50" s="99">
        <f>'1'!L51*1000</f>
        <v>9313930615.6420231</v>
      </c>
      <c r="N50" s="99">
        <f>'9'!F50*1000</f>
        <v>7505968294.616148</v>
      </c>
      <c r="O50" s="99">
        <f>'21'!F50*1000</f>
        <v>5403964643.8833952</v>
      </c>
      <c r="P50" s="99">
        <f>'1'!G51*1000</f>
        <v>5622831268.8349953</v>
      </c>
      <c r="Q50" s="99">
        <f>'1'!J51*1000</f>
        <v>1111144702.5341406</v>
      </c>
      <c r="R50" s="99">
        <f>'17'!Z50*1000</f>
        <v>288874180.30364454</v>
      </c>
      <c r="S50" s="99">
        <f>'1'!M51*1000</f>
        <v>2155941162.8404441</v>
      </c>
      <c r="T50" s="380"/>
    </row>
    <row r="51" spans="1:20" ht="18" customHeight="1">
      <c r="A51" s="1206" t="s">
        <v>152</v>
      </c>
      <c r="B51" s="1206"/>
      <c r="C51" s="1206"/>
      <c r="D51" s="543"/>
      <c r="E51" s="604"/>
      <c r="F51" s="298"/>
      <c r="G51" s="298"/>
      <c r="H51" s="298"/>
      <c r="I51" s="298"/>
      <c r="J51" s="298"/>
      <c r="K51" s="298"/>
      <c r="L51" s="298"/>
      <c r="M51" s="99"/>
      <c r="N51" s="99"/>
      <c r="O51" s="99"/>
      <c r="P51" s="99"/>
      <c r="Q51" s="99"/>
      <c r="R51" s="99"/>
      <c r="S51" s="99"/>
      <c r="T51" s="380"/>
    </row>
    <row r="52" spans="1:20" ht="18" customHeight="1">
      <c r="A52" s="1203" t="s">
        <v>30</v>
      </c>
      <c r="B52" s="1203" t="s">
        <v>30</v>
      </c>
      <c r="C52" s="647"/>
      <c r="D52" s="543"/>
      <c r="E52" s="604">
        <f>N52/M52*100</f>
        <v>94.971375648157945</v>
      </c>
      <c r="F52" s="298">
        <f>O52/M52*100</f>
        <v>34.220357849716237</v>
      </c>
      <c r="G52" s="298">
        <f>P52/M52*100</f>
        <v>35.132761873286924</v>
      </c>
      <c r="H52" s="298">
        <f>P52/S52*100</f>
        <v>313.12207622202635</v>
      </c>
      <c r="I52" s="298">
        <f>Q52/M52*100</f>
        <v>7.3556030993870678</v>
      </c>
      <c r="J52" s="298">
        <f>Q52/S52*100</f>
        <v>65.557092341677887</v>
      </c>
      <c r="K52" s="298">
        <f>R52/M52*100</f>
        <v>1.8278371451964432</v>
      </c>
      <c r="L52" s="298">
        <f>R52/S52*100</f>
        <v>16.29066806543398</v>
      </c>
      <c r="M52" s="99">
        <f>'1'!L53*1000</f>
        <v>892836173844.02319</v>
      </c>
      <c r="N52" s="99">
        <f>'9'!F52*1000</f>
        <v>847938796584.04773</v>
      </c>
      <c r="O52" s="99">
        <f>'21'!F52*1000</f>
        <v>305531733701.13928</v>
      </c>
      <c r="P52" s="99">
        <f>'1'!G53*1000</f>
        <v>313678006875.18671</v>
      </c>
      <c r="Q52" s="99">
        <f>'1'!J53*1000</f>
        <v>65673485275.719879</v>
      </c>
      <c r="R52" s="99">
        <f>'17'!Z52*1000</f>
        <v>16319591231.271746</v>
      </c>
      <c r="S52" s="99">
        <f>'1'!M53*1000</f>
        <v>100177544381.36969</v>
      </c>
      <c r="T52" s="380"/>
    </row>
    <row r="53" spans="1:20" ht="18" customHeight="1">
      <c r="A53" s="674"/>
      <c r="B53" s="674" t="s">
        <v>31</v>
      </c>
      <c r="C53" s="661"/>
      <c r="D53" s="543"/>
      <c r="E53" s="604">
        <f>N53/M53*100</f>
        <v>91.528921856186059</v>
      </c>
      <c r="F53" s="298">
        <f>O53/M53*100</f>
        <v>40.526839483211361</v>
      </c>
      <c r="G53" s="298">
        <f>P53/M53*100</f>
        <v>41.20249348339739</v>
      </c>
      <c r="H53" s="298">
        <f>P53/S53*100</f>
        <v>259.89512425426449</v>
      </c>
      <c r="I53" s="298">
        <f>Q53/M53*100</f>
        <v>8.440612011504486</v>
      </c>
      <c r="J53" s="298">
        <f>Q53/S53*100</f>
        <v>53.241290078619642</v>
      </c>
      <c r="K53" s="298">
        <f>R53/M53*100</f>
        <v>1.7277749873946635</v>
      </c>
      <c r="L53" s="298">
        <f>R53/S53*100</f>
        <v>10.898376701722867</v>
      </c>
      <c r="M53" s="99">
        <f>'1'!L54*1000</f>
        <v>338128622782.58246</v>
      </c>
      <c r="N53" s="99">
        <f>'9'!F53*1000</f>
        <v>309485482920.06805</v>
      </c>
      <c r="O53" s="99">
        <f>'21'!F53*1000</f>
        <v>137032844201.89044</v>
      </c>
      <c r="P53" s="99">
        <f>'1'!G54*1000</f>
        <v>139317423767.49487</v>
      </c>
      <c r="Q53" s="99">
        <f>'1'!J54*1000</f>
        <v>28540125148.921349</v>
      </c>
      <c r="R53" s="99">
        <f>'17'!Z53*1000</f>
        <v>5842101769.6595135</v>
      </c>
      <c r="S53" s="99">
        <f>'1'!M54*1000</f>
        <v>53605247180.857368</v>
      </c>
      <c r="T53" s="380"/>
    </row>
    <row r="54" spans="1:20" ht="18" customHeight="1">
      <c r="A54" s="674"/>
      <c r="B54" s="674" t="s">
        <v>32</v>
      </c>
      <c r="C54" s="661"/>
      <c r="D54" s="543"/>
      <c r="E54" s="604">
        <f>N54/M54*100</f>
        <v>96.84187581025904</v>
      </c>
      <c r="F54" s="298">
        <f>O54/M54*100</f>
        <v>28.428539524763845</v>
      </c>
      <c r="G54" s="298">
        <f>P54/M54*100</f>
        <v>28.714921082128992</v>
      </c>
      <c r="H54" s="298">
        <f>P54/S54*100</f>
        <v>306.28033455795219</v>
      </c>
      <c r="I54" s="298">
        <f>Q54/M54*100</f>
        <v>5.9797550792692427</v>
      </c>
      <c r="J54" s="298">
        <f>Q54/S54*100</f>
        <v>63.781522540663985</v>
      </c>
      <c r="K54" s="298">
        <f>R54/M54*100</f>
        <v>1.2951305817877021</v>
      </c>
      <c r="L54" s="298">
        <f>R54/S54*100</f>
        <v>13.814177888618543</v>
      </c>
      <c r="M54" s="99">
        <f>'1'!L55*1000</f>
        <v>291176587867.59552</v>
      </c>
      <c r="N54" s="99">
        <f>'9'!F54*1000</f>
        <v>281980869611.28662</v>
      </c>
      <c r="O54" s="99">
        <f>'21'!F54*1000</f>
        <v>82777251368.798126</v>
      </c>
      <c r="P54" s="99">
        <f>'1'!G55*1000</f>
        <v>83611127415.816025</v>
      </c>
      <c r="Q54" s="99">
        <f>'1'!J55*1000</f>
        <v>17411646802.655411</v>
      </c>
      <c r="R54" s="99">
        <f>'17'!Z54*1000</f>
        <v>3771117036.4791694</v>
      </c>
      <c r="S54" s="99">
        <f>'1'!M55*1000</f>
        <v>27298888626.489899</v>
      </c>
      <c r="T54" s="380"/>
    </row>
    <row r="55" spans="1:20" ht="18" customHeight="1">
      <c r="A55" s="674"/>
      <c r="B55" s="674" t="s">
        <v>33</v>
      </c>
      <c r="C55" s="661"/>
      <c r="D55" s="543"/>
      <c r="E55" s="604">
        <f>N55/M55*100</f>
        <v>97.321559844199001</v>
      </c>
      <c r="F55" s="298">
        <f>O55/M55*100</f>
        <v>32.528108686566924</v>
      </c>
      <c r="G55" s="298">
        <f>P55/M55*100</f>
        <v>34.435974654379685</v>
      </c>
      <c r="H55" s="298">
        <f>P55/S55*100</f>
        <v>470.85317235577867</v>
      </c>
      <c r="I55" s="298">
        <f>Q55/M55*100</f>
        <v>7.4836418025142901</v>
      </c>
      <c r="J55" s="298">
        <f>Q55/S55*100</f>
        <v>102.32602732619374</v>
      </c>
      <c r="K55" s="298">
        <f>R55/M55*100</f>
        <v>2.5448138404139198</v>
      </c>
      <c r="L55" s="298">
        <f>R55/S55*100</f>
        <v>34.79598535659251</v>
      </c>
      <c r="M55" s="99">
        <f>'1'!L56*1000</f>
        <v>263530963193.84515</v>
      </c>
      <c r="N55" s="99">
        <f>'9'!F55*1000</f>
        <v>256472444052.69205</v>
      </c>
      <c r="O55" s="99">
        <f>'21'!F55*1000</f>
        <v>85721638130.450638</v>
      </c>
      <c r="P55" s="99">
        <f>'1'!G56*1000</f>
        <v>90749455691.875183</v>
      </c>
      <c r="Q55" s="99">
        <f>'1'!J56*1000</f>
        <v>19721713324.143143</v>
      </c>
      <c r="R55" s="99">
        <f>'17'!Z55*1000</f>
        <v>6706372425.1330853</v>
      </c>
      <c r="S55" s="99">
        <f>'1'!M56*1000</f>
        <v>19273408574.022415</v>
      </c>
      <c r="T55" s="380"/>
    </row>
    <row r="56" spans="1:20" ht="18" customHeight="1" thickBot="1">
      <c r="A56" s="1207" t="s">
        <v>34</v>
      </c>
      <c r="B56" s="1207"/>
      <c r="C56" s="662"/>
      <c r="D56" s="606"/>
      <c r="E56" s="605">
        <f>N56/M56*100</f>
        <v>93.001709037067954</v>
      </c>
      <c r="F56" s="299">
        <f>O56/M56*100</f>
        <v>27.180405495608547</v>
      </c>
      <c r="G56" s="299">
        <f>P56/M56*100</f>
        <v>27.472723291116381</v>
      </c>
      <c r="H56" s="299">
        <f>P56/S56*100</f>
        <v>217.91264097169565</v>
      </c>
      <c r="I56" s="299">
        <f>Q56/M56*100</f>
        <v>7.0276303807575058</v>
      </c>
      <c r="J56" s="299">
        <f>Q56/S56*100</f>
        <v>55.742908331879491</v>
      </c>
      <c r="K56" s="299">
        <f>R56/M56*100</f>
        <v>2.4284041948982047</v>
      </c>
      <c r="L56" s="299">
        <f>R56/S56*100</f>
        <v>19.262013665319031</v>
      </c>
      <c r="M56" s="99">
        <f>'1'!L57*1000</f>
        <v>1026578626523.3752</v>
      </c>
      <c r="N56" s="99">
        <f>'9'!F56*1000</f>
        <v>954735667275.99805</v>
      </c>
      <c r="O56" s="99">
        <f>'21'!F56*1000</f>
        <v>279028233420.30219</v>
      </c>
      <c r="P56" s="99">
        <f>'1'!G57*1000</f>
        <v>282029105430.50995</v>
      </c>
      <c r="Q56" s="99">
        <f>'1'!J57*1000</f>
        <v>72144151439.919846</v>
      </c>
      <c r="R56" s="99">
        <f>'17'!Z56*1000</f>
        <v>24929478430.42202</v>
      </c>
      <c r="S56" s="99">
        <f>'1'!M57*1000</f>
        <v>129423012897.69707</v>
      </c>
      <c r="T56" s="380"/>
    </row>
    <row r="57" spans="1:20" s="104" customFormat="1">
      <c r="B57" s="14"/>
      <c r="C57" s="14"/>
      <c r="D57" s="15"/>
      <c r="H57" s="108"/>
    </row>
    <row r="58" spans="1:20" ht="26.1" customHeight="1"/>
    <row r="59" spans="1:20" ht="26.1" customHeight="1"/>
    <row r="60" spans="1:20" ht="26.1" customHeight="1"/>
    <row r="61" spans="1:20" ht="26.1" customHeight="1"/>
    <row r="62" spans="1:20" ht="26.1" customHeight="1"/>
    <row r="63" spans="1:20" ht="26.1" customHeight="1"/>
    <row r="64" spans="1:2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</sheetData>
  <mergeCells count="38">
    <mergeCell ref="A56:B56"/>
    <mergeCell ref="A51:C51"/>
    <mergeCell ref="A26:C26"/>
    <mergeCell ref="A29:C29"/>
    <mergeCell ref="A35:C35"/>
    <mergeCell ref="A16:C16"/>
    <mergeCell ref="A13:C13"/>
    <mergeCell ref="A14:C14"/>
    <mergeCell ref="A15:C15"/>
    <mergeCell ref="A52:B52"/>
    <mergeCell ref="A17:C17"/>
    <mergeCell ref="A36:B36"/>
    <mergeCell ref="A19:C19"/>
    <mergeCell ref="A50:B50"/>
    <mergeCell ref="A18:C18"/>
    <mergeCell ref="A20:C20"/>
    <mergeCell ref="A21:C21"/>
    <mergeCell ref="A22:C22"/>
    <mergeCell ref="A24:C24"/>
    <mergeCell ref="A23:C23"/>
    <mergeCell ref="A25:C25"/>
    <mergeCell ref="H1:J1"/>
    <mergeCell ref="L3:L4"/>
    <mergeCell ref="E3:E4"/>
    <mergeCell ref="F3:F4"/>
    <mergeCell ref="G3:G4"/>
    <mergeCell ref="H3:H4"/>
    <mergeCell ref="J3:J4"/>
    <mergeCell ref="I3:I4"/>
    <mergeCell ref="K3:K4"/>
    <mergeCell ref="A6:C6"/>
    <mergeCell ref="A7:C7"/>
    <mergeCell ref="A12:C12"/>
    <mergeCell ref="A3:C5"/>
    <mergeCell ref="A8:C8"/>
    <mergeCell ref="A9:C9"/>
    <mergeCell ref="A11:C11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1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FF0000"/>
  </sheetPr>
  <dimension ref="A1:T66"/>
  <sheetViews>
    <sheetView view="pageBreakPreview" zoomScaleNormal="75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0.28515625" style="531" customWidth="1"/>
    <col min="8" max="12" width="18.28515625" style="531" customWidth="1"/>
    <col min="13" max="13" width="21.7109375" style="552" customWidth="1"/>
    <col min="14" max="14" width="19" style="531" customWidth="1"/>
    <col min="15" max="15" width="20.140625" style="531" customWidth="1"/>
    <col min="16" max="17" width="16.5703125" style="531" customWidth="1"/>
    <col min="18" max="19" width="16.85546875" style="531" customWidth="1"/>
    <col min="20" max="16384" width="9.140625" style="531"/>
  </cols>
  <sheetData>
    <row r="1" spans="1:20" s="375" customFormat="1" ht="35.25" customHeight="1">
      <c r="A1" s="373"/>
      <c r="B1" s="373"/>
      <c r="C1" s="373"/>
      <c r="D1" s="373"/>
      <c r="E1" s="373"/>
      <c r="F1" s="373"/>
      <c r="G1" s="679" t="s">
        <v>575</v>
      </c>
      <c r="H1" s="284" t="s">
        <v>380</v>
      </c>
      <c r="I1" s="284"/>
      <c r="J1" s="284"/>
      <c r="K1" s="284"/>
      <c r="L1" s="284"/>
      <c r="M1" s="374"/>
    </row>
    <row r="2" spans="1:20" ht="12.95" customHeight="1" thickBot="1">
      <c r="A2" s="531"/>
      <c r="B2" s="26"/>
      <c r="C2" s="26"/>
      <c r="D2" s="27"/>
      <c r="L2" s="28" t="s">
        <v>224</v>
      </c>
    </row>
    <row r="3" spans="1:20" ht="12" customHeight="1">
      <c r="A3" s="1127" t="s">
        <v>1</v>
      </c>
      <c r="B3" s="1127"/>
      <c r="C3" s="1127"/>
      <c r="D3" s="687"/>
      <c r="E3" s="1321" t="s">
        <v>136</v>
      </c>
      <c r="F3" s="1321" t="s">
        <v>137</v>
      </c>
      <c r="G3" s="1321" t="s">
        <v>14</v>
      </c>
      <c r="H3" s="1349" t="s">
        <v>14</v>
      </c>
      <c r="I3" s="1321" t="s">
        <v>53</v>
      </c>
      <c r="J3" s="1321" t="s">
        <v>53</v>
      </c>
      <c r="K3" s="1321" t="s">
        <v>54</v>
      </c>
      <c r="L3" s="1335" t="s">
        <v>54</v>
      </c>
      <c r="T3" s="282"/>
    </row>
    <row r="4" spans="1:20" ht="27.75" customHeight="1">
      <c r="A4" s="1128"/>
      <c r="B4" s="1128"/>
      <c r="C4" s="1128"/>
      <c r="D4" s="688"/>
      <c r="E4" s="1322"/>
      <c r="F4" s="1322"/>
      <c r="G4" s="1322"/>
      <c r="H4" s="1350"/>
      <c r="I4" s="1322"/>
      <c r="J4" s="1322"/>
      <c r="K4" s="1322"/>
      <c r="L4" s="1336"/>
      <c r="M4" s="181" t="s">
        <v>126</v>
      </c>
      <c r="N4" s="181" t="s">
        <v>1213</v>
      </c>
      <c r="O4" s="376" t="s">
        <v>242</v>
      </c>
      <c r="P4" s="181" t="s">
        <v>119</v>
      </c>
      <c r="Q4" s="181" t="s">
        <v>121</v>
      </c>
      <c r="R4" s="602" t="s">
        <v>122</v>
      </c>
      <c r="S4" s="181" t="s">
        <v>127</v>
      </c>
    </row>
    <row r="5" spans="1:20" ht="48.75" customHeight="1">
      <c r="A5" s="1129"/>
      <c r="B5" s="1129"/>
      <c r="C5" s="1129"/>
      <c r="D5" s="689"/>
      <c r="E5" s="377" t="s">
        <v>138</v>
      </c>
      <c r="F5" s="377" t="s">
        <v>138</v>
      </c>
      <c r="G5" s="378" t="s">
        <v>138</v>
      </c>
      <c r="H5" s="689" t="s">
        <v>139</v>
      </c>
      <c r="I5" s="377" t="s">
        <v>138</v>
      </c>
      <c r="J5" s="686" t="s">
        <v>139</v>
      </c>
      <c r="K5" s="377" t="s">
        <v>138</v>
      </c>
      <c r="L5" s="686" t="s">
        <v>139</v>
      </c>
      <c r="M5" s="603" t="s">
        <v>85</v>
      </c>
      <c r="N5" s="532" t="s">
        <v>589</v>
      </c>
      <c r="O5" s="532">
        <v>604</v>
      </c>
      <c r="P5" s="532" t="s">
        <v>78</v>
      </c>
      <c r="Q5" s="532" t="s">
        <v>80</v>
      </c>
      <c r="R5" s="532" t="s">
        <v>81</v>
      </c>
      <c r="S5" s="532" t="s">
        <v>86</v>
      </c>
      <c r="T5" s="379"/>
    </row>
    <row r="6" spans="1:20" s="33" customFormat="1" ht="12.75" hidden="1" customHeight="1">
      <c r="A6" s="1250" t="s">
        <v>192</v>
      </c>
      <c r="B6" s="1250"/>
      <c r="C6" s="1250"/>
      <c r="D6" s="32"/>
      <c r="E6" s="344">
        <v>92.38</v>
      </c>
      <c r="F6" s="290">
        <v>83.89</v>
      </c>
      <c r="G6" s="290">
        <v>68.209999999999994</v>
      </c>
      <c r="H6" s="290">
        <v>330.32</v>
      </c>
      <c r="I6" s="290">
        <v>25.62</v>
      </c>
      <c r="J6" s="290">
        <v>124.04</v>
      </c>
      <c r="K6" s="290">
        <v>8.2799999999999994</v>
      </c>
      <c r="L6" s="290">
        <v>40.07</v>
      </c>
      <c r="M6" s="33" t="s">
        <v>111</v>
      </c>
      <c r="N6" s="33" t="s">
        <v>117</v>
      </c>
      <c r="O6" s="33" t="s">
        <v>112</v>
      </c>
      <c r="P6" s="33" t="s">
        <v>113</v>
      </c>
      <c r="Q6" s="33" t="s">
        <v>114</v>
      </c>
      <c r="R6" s="33" t="s">
        <v>115</v>
      </c>
      <c r="S6" s="33" t="s">
        <v>116</v>
      </c>
    </row>
    <row r="7" spans="1:20" s="33" customFormat="1" ht="12.75" hidden="1" customHeight="1">
      <c r="A7" s="1247" t="s">
        <v>193</v>
      </c>
      <c r="B7" s="1247"/>
      <c r="C7" s="1247"/>
      <c r="D7" s="32"/>
      <c r="E7" s="292">
        <v>95.03</v>
      </c>
      <c r="F7" s="292">
        <v>39.979999999999997</v>
      </c>
      <c r="G7" s="292">
        <v>40.840000000000003</v>
      </c>
      <c r="H7" s="292">
        <v>261.52999999999997</v>
      </c>
      <c r="I7" s="292">
        <v>12.02</v>
      </c>
      <c r="J7" s="292">
        <v>76.97</v>
      </c>
      <c r="K7" s="292">
        <v>-0.4</v>
      </c>
      <c r="L7" s="292">
        <v>-2.5499999999999998</v>
      </c>
      <c r="M7" s="33" t="s">
        <v>90</v>
      </c>
      <c r="N7" s="33" t="s">
        <v>90</v>
      </c>
      <c r="O7" s="33" t="s">
        <v>90</v>
      </c>
      <c r="P7" s="33" t="s">
        <v>90</v>
      </c>
      <c r="Q7" s="33" t="s">
        <v>90</v>
      </c>
      <c r="R7" s="33" t="s">
        <v>90</v>
      </c>
      <c r="S7" s="33" t="s">
        <v>90</v>
      </c>
    </row>
    <row r="8" spans="1:20" s="33" customFormat="1" ht="12.75" hidden="1" customHeight="1">
      <c r="A8" s="1247" t="s">
        <v>1214</v>
      </c>
      <c r="B8" s="1247"/>
      <c r="C8" s="1247"/>
      <c r="D8" s="32"/>
      <c r="E8" s="336">
        <f t="shared" ref="E8:E17" si="0">N8/M8*100</f>
        <v>98.879656098118573</v>
      </c>
      <c r="F8" s="292">
        <f t="shared" ref="F8:F17" si="1">O8/M8*100</f>
        <v>52.009150298776284</v>
      </c>
      <c r="G8" s="292">
        <f t="shared" ref="G8:G17" si="2">P8/M8*100</f>
        <v>51.339895764868857</v>
      </c>
      <c r="H8" s="292">
        <f t="shared" ref="H8:H17" si="3">P8/S8*100</f>
        <v>166.44300454946168</v>
      </c>
      <c r="I8" s="292">
        <f t="shared" ref="I8:I17" si="4">Q8/M8*100</f>
        <v>12.341890945096155</v>
      </c>
      <c r="J8" s="292">
        <f t="shared" ref="J8:J17" si="5">Q8/S8*100</f>
        <v>40.012185068152654</v>
      </c>
      <c r="K8" s="292">
        <f t="shared" ref="K8:K17" si="6">R8/M8*100</f>
        <v>1.0554486092422661</v>
      </c>
      <c r="L8" s="292">
        <f t="shared" ref="L8:L17" si="7">R8/S8*100</f>
        <v>3.421745117566898</v>
      </c>
      <c r="M8" s="338">
        <v>948584982</v>
      </c>
      <c r="N8" s="339">
        <v>937957568</v>
      </c>
      <c r="O8" s="338">
        <v>493350989</v>
      </c>
      <c r="P8" s="338">
        <v>487002541</v>
      </c>
      <c r="Q8" s="338">
        <v>117073324</v>
      </c>
      <c r="R8" s="338">
        <v>10011827</v>
      </c>
      <c r="S8" s="338">
        <v>292594178</v>
      </c>
    </row>
    <row r="9" spans="1:20" s="33" customFormat="1" ht="12.75" hidden="1" customHeight="1">
      <c r="A9" s="1247" t="s">
        <v>1215</v>
      </c>
      <c r="B9" s="1247"/>
      <c r="C9" s="1247"/>
      <c r="D9" s="32"/>
      <c r="E9" s="336">
        <f t="shared" si="0"/>
        <v>97.80126976393565</v>
      </c>
      <c r="F9" s="292">
        <f t="shared" si="1"/>
        <v>43.806786794920129</v>
      </c>
      <c r="G9" s="292">
        <f t="shared" si="2"/>
        <v>46.707933951185183</v>
      </c>
      <c r="H9" s="292">
        <f t="shared" si="3"/>
        <v>293.87310207822026</v>
      </c>
      <c r="I9" s="292">
        <f t="shared" si="4"/>
        <v>12.077264449301394</v>
      </c>
      <c r="J9" s="292">
        <f t="shared" si="5"/>
        <v>75.986730049855922</v>
      </c>
      <c r="K9" s="292">
        <f t="shared" si="6"/>
        <v>-0.72857548259002891</v>
      </c>
      <c r="L9" s="292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2.75" hidden="1" customHeight="1">
      <c r="A10" s="1247" t="s">
        <v>1216</v>
      </c>
      <c r="B10" s="1247"/>
      <c r="C10" s="1247"/>
      <c r="D10" s="32"/>
      <c r="E10" s="336">
        <f t="shared" si="0"/>
        <v>96.066795728157672</v>
      </c>
      <c r="F10" s="292">
        <f t="shared" si="1"/>
        <v>38.888402322131022</v>
      </c>
      <c r="G10" s="292">
        <f t="shared" si="2"/>
        <v>43.982952338522161</v>
      </c>
      <c r="H10" s="292">
        <f t="shared" si="3"/>
        <v>298.15338852259981</v>
      </c>
      <c r="I10" s="292">
        <f t="shared" si="4"/>
        <v>11.656114296511582</v>
      </c>
      <c r="J10" s="292">
        <f t="shared" si="5"/>
        <v>79.014931689063118</v>
      </c>
      <c r="K10" s="292">
        <f t="shared" si="6"/>
        <v>0.7225488353805144</v>
      </c>
      <c r="L10" s="292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271" customFormat="1" ht="13.7" hidden="1" customHeight="1">
      <c r="A11" s="1228" t="s">
        <v>1217</v>
      </c>
      <c r="B11" s="1228"/>
      <c r="C11" s="1228"/>
      <c r="D11" s="22"/>
      <c r="E11" s="341">
        <f t="shared" si="0"/>
        <v>96.694235995395132</v>
      </c>
      <c r="F11" s="294">
        <f t="shared" si="1"/>
        <v>41.353074377945966</v>
      </c>
      <c r="G11" s="294">
        <f t="shared" si="2"/>
        <v>47.91521214392337</v>
      </c>
      <c r="H11" s="294">
        <f t="shared" si="3"/>
        <v>369.22649092196866</v>
      </c>
      <c r="I11" s="294">
        <f t="shared" si="4"/>
        <v>11.966287930980428</v>
      </c>
      <c r="J11" s="294">
        <f t="shared" si="5"/>
        <v>92.210183455863827</v>
      </c>
      <c r="K11" s="294">
        <f t="shared" si="6"/>
        <v>1.1999116846393896</v>
      </c>
      <c r="L11" s="294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3.7" hidden="1" customHeight="1">
      <c r="A12" s="1247" t="s">
        <v>1218</v>
      </c>
      <c r="B12" s="1247"/>
      <c r="C12" s="1247"/>
      <c r="D12" s="32"/>
      <c r="E12" s="336">
        <f t="shared" si="0"/>
        <v>96.143583588435959</v>
      </c>
      <c r="F12" s="292">
        <f t="shared" si="1"/>
        <v>43.80616542024616</v>
      </c>
      <c r="G12" s="292">
        <f t="shared" si="2"/>
        <v>49.754979514854305</v>
      </c>
      <c r="H12" s="292">
        <f t="shared" si="3"/>
        <v>369.94972248253907</v>
      </c>
      <c r="I12" s="292">
        <f t="shared" si="4"/>
        <v>11.891954414428728</v>
      </c>
      <c r="J12" s="292">
        <f t="shared" si="5"/>
        <v>88.421807792714873</v>
      </c>
      <c r="K12" s="292">
        <f t="shared" si="6"/>
        <v>1.3015294865590137</v>
      </c>
      <c r="L12" s="292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380"/>
    </row>
    <row r="13" spans="1:20" s="33" customFormat="1" ht="13.7" hidden="1" customHeight="1">
      <c r="A13" s="1228" t="s">
        <v>1219</v>
      </c>
      <c r="B13" s="1228"/>
      <c r="C13" s="1228"/>
      <c r="D13" s="32"/>
      <c r="E13" s="336">
        <f t="shared" si="0"/>
        <v>97.346631331208641</v>
      </c>
      <c r="F13" s="292">
        <f t="shared" si="1"/>
        <v>29.984456145394923</v>
      </c>
      <c r="G13" s="292">
        <f t="shared" si="2"/>
        <v>33.18043711200859</v>
      </c>
      <c r="H13" s="292">
        <f t="shared" si="3"/>
        <v>364.62575496612726</v>
      </c>
      <c r="I13" s="292">
        <f t="shared" si="4"/>
        <v>9.0370982789521364</v>
      </c>
      <c r="J13" s="292">
        <f t="shared" si="5"/>
        <v>99.310288515561354</v>
      </c>
      <c r="K13" s="292">
        <f t="shared" si="6"/>
        <v>2.646541493160405</v>
      </c>
      <c r="L13" s="292">
        <f t="shared" si="7"/>
        <v>29.083317580633828</v>
      </c>
      <c r="M13" s="50">
        <f>'2'!L14*1000</f>
        <v>1814153456077.3289</v>
      </c>
      <c r="N13" s="50">
        <f>'10'!F13*1000</f>
        <v>1766017276669.9775</v>
      </c>
      <c r="O13" s="50">
        <f>'22'!F13*1000</f>
        <v>543964047447.67297</v>
      </c>
      <c r="P13" s="50">
        <f>'2'!G14*1000</f>
        <v>601944046609.06848</v>
      </c>
      <c r="Q13" s="50">
        <f>'2'!J14*1000</f>
        <v>163946830756.715</v>
      </c>
      <c r="R13" s="50">
        <f>'18'!Z13*1000</f>
        <v>48012323964.690033</v>
      </c>
      <c r="S13" s="50">
        <f>'2'!M14*1000</f>
        <v>165085444023.28009</v>
      </c>
      <c r="T13" s="380"/>
    </row>
    <row r="14" spans="1:20" s="33" customFormat="1" ht="13.7" hidden="1" customHeight="1">
      <c r="A14" s="1247" t="s">
        <v>1220</v>
      </c>
      <c r="B14" s="1247"/>
      <c r="C14" s="1247"/>
      <c r="D14" s="32"/>
      <c r="E14" s="336">
        <f t="shared" si="0"/>
        <v>97.362958840211817</v>
      </c>
      <c r="F14" s="292">
        <f t="shared" si="1"/>
        <v>29.775913443042274</v>
      </c>
      <c r="G14" s="292">
        <f t="shared" si="2"/>
        <v>31.060894960473345</v>
      </c>
      <c r="H14" s="292">
        <f t="shared" si="3"/>
        <v>360.18391381837631</v>
      </c>
      <c r="I14" s="292">
        <f t="shared" si="4"/>
        <v>6.6219643922703204</v>
      </c>
      <c r="J14" s="292">
        <f t="shared" si="5"/>
        <v>76.788677692933476</v>
      </c>
      <c r="K14" s="292">
        <f t="shared" si="6"/>
        <v>1.0746011818883412</v>
      </c>
      <c r="L14" s="292">
        <f t="shared" si="7"/>
        <v>12.461136743771958</v>
      </c>
      <c r="M14" s="50">
        <f>'2'!L15*1000</f>
        <v>1858282579764.1816</v>
      </c>
      <c r="N14" s="50">
        <f>'10'!F14*1000</f>
        <v>1809278903270.6265</v>
      </c>
      <c r="O14" s="50">
        <f>'22'!F14*1000</f>
        <v>553320612477.7157</v>
      </c>
      <c r="P14" s="50">
        <f>'2'!G15*1000</f>
        <v>577199200169.32678</v>
      </c>
      <c r="Q14" s="50">
        <f>'2'!J15*1000</f>
        <v>123054810739.74641</v>
      </c>
      <c r="R14" s="50">
        <f>'18'!Z14*1000</f>
        <v>19969126564.971054</v>
      </c>
      <c r="S14" s="50">
        <f>'2'!M15*1000</f>
        <v>160251243330.20074</v>
      </c>
      <c r="T14" s="380"/>
    </row>
    <row r="15" spans="1:20" s="33" customFormat="1" ht="0.75" customHeight="1">
      <c r="A15" s="1247" t="s">
        <v>1221</v>
      </c>
      <c r="B15" s="1247"/>
      <c r="C15" s="1247"/>
      <c r="D15" s="32"/>
      <c r="E15" s="336">
        <f t="shared" si="0"/>
        <v>95.943975478492831</v>
      </c>
      <c r="F15" s="292">
        <f t="shared" si="1"/>
        <v>33.541969878352447</v>
      </c>
      <c r="G15" s="292">
        <f t="shared" si="2"/>
        <v>36.56124742313078</v>
      </c>
      <c r="H15" s="292">
        <f t="shared" si="3"/>
        <v>361.13273953770857</v>
      </c>
      <c r="I15" s="292">
        <f t="shared" si="4"/>
        <v>6.9783047564829008</v>
      </c>
      <c r="J15" s="292">
        <f t="shared" si="5"/>
        <v>68.928017823684357</v>
      </c>
      <c r="K15" s="292">
        <f t="shared" si="6"/>
        <v>0.81774071897321621</v>
      </c>
      <c r="L15" s="292">
        <f t="shared" si="7"/>
        <v>8.0772119905159698</v>
      </c>
      <c r="M15" s="50">
        <f>'2'!L16*1000</f>
        <v>1616947529869.2383</v>
      </c>
      <c r="N15" s="50">
        <f>'10'!F15*1000</f>
        <v>1551363741557.8374</v>
      </c>
      <c r="O15" s="50">
        <f>'22'!F15*1000</f>
        <v>542356053417.50385</v>
      </c>
      <c r="P15" s="50">
        <f>'2'!G16*1000</f>
        <v>591176187097.69373</v>
      </c>
      <c r="Q15" s="50">
        <f>'2'!J16*1000</f>
        <v>112835526386.69783</v>
      </c>
      <c r="R15" s="50">
        <f>'18'!Z15*1000</f>
        <v>13222438356.172369</v>
      </c>
      <c r="S15" s="50">
        <f>'2'!M16*1000</f>
        <v>163700524038.46497</v>
      </c>
      <c r="T15" s="380"/>
    </row>
    <row r="16" spans="1:20" s="33" customFormat="1" ht="17.25" hidden="1" customHeight="1">
      <c r="A16" s="1247" t="s">
        <v>1210</v>
      </c>
      <c r="B16" s="1247"/>
      <c r="C16" s="1247"/>
      <c r="D16" s="32"/>
      <c r="E16" s="336">
        <f t="shared" si="0"/>
        <v>95.298057323274847</v>
      </c>
      <c r="F16" s="292">
        <f t="shared" si="1"/>
        <v>30.436173352685795</v>
      </c>
      <c r="G16" s="292">
        <f t="shared" si="2"/>
        <v>31.104626331474162</v>
      </c>
      <c r="H16" s="292">
        <f t="shared" si="3"/>
        <v>318.25095015699156</v>
      </c>
      <c r="I16" s="292">
        <f t="shared" si="4"/>
        <v>6.3675851906410283</v>
      </c>
      <c r="J16" s="292">
        <f t="shared" si="5"/>
        <v>65.150759746518162</v>
      </c>
      <c r="K16" s="292">
        <f t="shared" si="6"/>
        <v>1.3284410257579715</v>
      </c>
      <c r="L16" s="292">
        <f t="shared" si="7"/>
        <v>13.59211373155776</v>
      </c>
      <c r="M16" s="50">
        <f>'2'!L17*1000</f>
        <v>1677734614158.7781</v>
      </c>
      <c r="N16" s="50">
        <f>'10'!F16*1000</f>
        <v>1598848494333.4563</v>
      </c>
      <c r="O16" s="50">
        <f>'22'!F16*1000</f>
        <v>510638215563.37988</v>
      </c>
      <c r="P16" s="50">
        <f>'2'!G17*1000</f>
        <v>521853082567.8877</v>
      </c>
      <c r="Q16" s="50">
        <f>'2'!J17*1000</f>
        <v>106831180829.43275</v>
      </c>
      <c r="R16" s="50">
        <f>'18'!Z16*1000</f>
        <v>22287714917.827419</v>
      </c>
      <c r="S16" s="50">
        <f>'2'!M17*1000</f>
        <v>163975341569.43137</v>
      </c>
      <c r="T16" s="380"/>
    </row>
    <row r="17" spans="1:20" s="33" customFormat="1" ht="15.75" hidden="1" customHeight="1">
      <c r="A17" s="1247" t="s">
        <v>1157</v>
      </c>
      <c r="B17" s="1247"/>
      <c r="C17" s="1247"/>
      <c r="D17" s="32"/>
      <c r="E17" s="342">
        <f t="shared" si="0"/>
        <v>94.804288186332087</v>
      </c>
      <c r="F17" s="295">
        <f t="shared" si="1"/>
        <v>29.161014807454656</v>
      </c>
      <c r="G17" s="295">
        <f t="shared" si="2"/>
        <v>30.986663560319151</v>
      </c>
      <c r="H17" s="295">
        <f t="shared" si="3"/>
        <v>309.19840934118037</v>
      </c>
      <c r="I17" s="295">
        <f t="shared" si="4"/>
        <v>6.5546330433600168</v>
      </c>
      <c r="J17" s="295">
        <f t="shared" si="5"/>
        <v>65.404980012671729</v>
      </c>
      <c r="K17" s="295">
        <f t="shared" si="6"/>
        <v>1.8219534286994465</v>
      </c>
      <c r="L17" s="295">
        <f t="shared" si="7"/>
        <v>18.180243928197097</v>
      </c>
      <c r="M17" s="50">
        <f>'2'!L18*1000</f>
        <v>1905911401124.707</v>
      </c>
      <c r="N17" s="50">
        <f>'10'!F17*1000</f>
        <v>1806885737298.427</v>
      </c>
      <c r="O17" s="50">
        <f>'22'!F17*1000</f>
        <v>555783105898.94226</v>
      </c>
      <c r="P17" s="50">
        <f>'2'!G18*1000</f>
        <v>590578353624.27771</v>
      </c>
      <c r="Q17" s="50">
        <f>'2'!J18*1000</f>
        <v>124925498475.28592</v>
      </c>
      <c r="R17" s="50">
        <f>'18'!Z17*1000</f>
        <v>34724818120.765259</v>
      </c>
      <c r="S17" s="50">
        <f>'2'!M18*1000</f>
        <v>191003037461.4938</v>
      </c>
      <c r="T17" s="380"/>
    </row>
    <row r="18" spans="1:20" s="33" customFormat="1" ht="15.75" hidden="1" customHeight="1">
      <c r="A18" s="1247" t="s">
        <v>1158</v>
      </c>
      <c r="B18" s="1247"/>
      <c r="C18" s="1247"/>
      <c r="D18" s="32"/>
      <c r="E18" s="342">
        <f t="shared" ref="E18:E22" si="8">N18/M18*100</f>
        <v>96.356360130126063</v>
      </c>
      <c r="F18" s="295">
        <f t="shared" ref="F18:F22" si="9">O18/M18*100</f>
        <v>31.698522124221203</v>
      </c>
      <c r="G18" s="295">
        <f t="shared" ref="G18:G22" si="10">P18/M18*100</f>
        <v>32.085281743425561</v>
      </c>
      <c r="H18" s="295">
        <f t="shared" ref="H18:H22" si="11">P18/S18*100</f>
        <v>408.58755089352894</v>
      </c>
      <c r="I18" s="295">
        <f t="shared" ref="I18:I22" si="12">Q18/M18*100</f>
        <v>8.5556173339123696</v>
      </c>
      <c r="J18" s="295">
        <f t="shared" ref="J18:J22" si="13">Q18/S18*100</f>
        <v>108.9508504491088</v>
      </c>
      <c r="K18" s="295">
        <f t="shared" ref="K18:K22" si="14">R18/M18*100</f>
        <v>3.7038632327535974</v>
      </c>
      <c r="L18" s="295">
        <f t="shared" ref="L18:L22" si="15">R18/S18*100</f>
        <v>47.166561266848611</v>
      </c>
      <c r="M18" s="50">
        <f>'2'!L19*1000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380"/>
    </row>
    <row r="19" spans="1:20" s="33" customFormat="1" ht="15.75" hidden="1" customHeight="1">
      <c r="A19" s="1247" t="s">
        <v>1159</v>
      </c>
      <c r="B19" s="1247"/>
      <c r="C19" s="1247"/>
      <c r="D19" s="32"/>
      <c r="E19" s="342">
        <f t="shared" si="8"/>
        <v>95.372536329394251</v>
      </c>
      <c r="F19" s="295">
        <f t="shared" si="9"/>
        <v>28.724143982605742</v>
      </c>
      <c r="G19" s="295">
        <f t="shared" si="10"/>
        <v>29.964902701311612</v>
      </c>
      <c r="H19" s="295">
        <f t="shared" si="11"/>
        <v>301.42040190983852</v>
      </c>
      <c r="I19" s="295">
        <f t="shared" si="12"/>
        <v>6.3821086862213399</v>
      </c>
      <c r="J19" s="295">
        <f t="shared" si="13"/>
        <v>64.198365147666706</v>
      </c>
      <c r="K19" s="295">
        <f t="shared" si="14"/>
        <v>1.7110994133738389</v>
      </c>
      <c r="L19" s="295">
        <f t="shared" si="15"/>
        <v>17.212145756917664</v>
      </c>
      <c r="M19" s="50">
        <f>'2'!L20*1000</f>
        <v>1918058080334.3196</v>
      </c>
      <c r="N19" s="50">
        <f>'10'!F19*1000</f>
        <v>1829300639485.731</v>
      </c>
      <c r="O19" s="50">
        <f>'22'!F19*1000</f>
        <v>550945764665.23364</v>
      </c>
      <c r="P19" s="50">
        <f>'2'!G20*1000</f>
        <v>574744237526.82422</v>
      </c>
      <c r="Q19" s="50">
        <f>'2'!J20*1000</f>
        <v>122412551351.78688</v>
      </c>
      <c r="R19" s="50">
        <f>'18'!Z19*1000</f>
        <v>32819880560.770058</v>
      </c>
      <c r="S19" s="50">
        <f>'2'!M20*1000</f>
        <v>190678611628.53299</v>
      </c>
      <c r="T19" s="380"/>
    </row>
    <row r="20" spans="1:20" s="33" customFormat="1" ht="15.75" hidden="1" customHeight="1">
      <c r="A20" s="1247" t="s">
        <v>1160</v>
      </c>
      <c r="B20" s="1247"/>
      <c r="C20" s="1247"/>
      <c r="D20" s="32"/>
      <c r="E20" s="342">
        <f t="shared" si="8"/>
        <v>95.532719277895367</v>
      </c>
      <c r="F20" s="295">
        <f t="shared" si="9"/>
        <v>26.603897123587544</v>
      </c>
      <c r="G20" s="295">
        <f t="shared" si="10"/>
        <v>28.346727808228561</v>
      </c>
      <c r="H20" s="295">
        <f t="shared" si="11"/>
        <v>298.19109011649061</v>
      </c>
      <c r="I20" s="295">
        <f t="shared" si="12"/>
        <v>5.9039419575430427</v>
      </c>
      <c r="J20" s="295">
        <f t="shared" si="13"/>
        <v>62.106035667129255</v>
      </c>
      <c r="K20" s="295">
        <f t="shared" si="14"/>
        <v>1.8104330390879257</v>
      </c>
      <c r="L20" s="295">
        <f t="shared" si="15"/>
        <v>19.044702625317804</v>
      </c>
      <c r="M20" s="50">
        <f>'2'!L21*1000</f>
        <v>2003052329113.0562</v>
      </c>
      <c r="N20" s="50">
        <f>'10'!F20*1000</f>
        <v>1913570358560.9207</v>
      </c>
      <c r="O20" s="50">
        <f>'22'!F20*1000</f>
        <v>532889980968.86169</v>
      </c>
      <c r="P20" s="50">
        <f>'2'!G21*1000</f>
        <v>567799791590.06055</v>
      </c>
      <c r="Q20" s="50">
        <f>'2'!J21*1000</f>
        <v>118259046890.04887</v>
      </c>
      <c r="R20" s="50">
        <f>'18'!Z20*1000</f>
        <v>36263921156.482986</v>
      </c>
      <c r="S20" s="50">
        <f>'2'!M21*1000</f>
        <v>190414740885.86792</v>
      </c>
      <c r="T20" s="380"/>
    </row>
    <row r="21" spans="1:20" s="33" customFormat="1" ht="15.75" customHeight="1">
      <c r="A21" s="1247" t="s">
        <v>1161</v>
      </c>
      <c r="B21" s="1247"/>
      <c r="C21" s="1247"/>
      <c r="D21" s="32"/>
      <c r="E21" s="342">
        <f t="shared" si="8"/>
        <v>90.616494054303388</v>
      </c>
      <c r="F21" s="295">
        <f t="shared" si="9"/>
        <v>33.888012730174829</v>
      </c>
      <c r="G21" s="295">
        <f t="shared" si="10"/>
        <v>35.960480263446051</v>
      </c>
      <c r="H21" s="295">
        <f t="shared" si="11"/>
        <v>294.4694044334646</v>
      </c>
      <c r="I21" s="295">
        <f t="shared" si="12"/>
        <v>7.7028983583068849</v>
      </c>
      <c r="J21" s="295">
        <f t="shared" si="13"/>
        <v>63.076685165627289</v>
      </c>
      <c r="K21" s="295">
        <f t="shared" si="14"/>
        <v>2.3623878724763019</v>
      </c>
      <c r="L21" s="295">
        <f t="shared" si="15"/>
        <v>19.34487372673016</v>
      </c>
      <c r="M21" s="50">
        <f>'2'!L22*1000</f>
        <v>1698497265220.4094</v>
      </c>
      <c r="N21" s="50">
        <f>'10'!F21*1000</f>
        <v>1539118673350.958</v>
      </c>
      <c r="O21" s="50">
        <f>'22'!F21*1000</f>
        <v>575586969459.5636</v>
      </c>
      <c r="P21" s="50">
        <f>'2'!G22*1000</f>
        <v>610787773834.75635</v>
      </c>
      <c r="Q21" s="50">
        <f>'2'!J22*1000</f>
        <v>130833517958.55026</v>
      </c>
      <c r="R21" s="50">
        <f>'18'!Z21*1000</f>
        <v>40125093407.9086</v>
      </c>
      <c r="S21" s="50">
        <f>'2'!M22*1000</f>
        <v>207419774224.03622</v>
      </c>
      <c r="T21" s="380"/>
    </row>
    <row r="22" spans="1:20" s="33" customFormat="1" ht="15.75" customHeight="1">
      <c r="A22" s="1247" t="s">
        <v>1162</v>
      </c>
      <c r="B22" s="1247"/>
      <c r="C22" s="1247"/>
      <c r="D22" s="32"/>
      <c r="E22" s="342">
        <f t="shared" si="8"/>
        <v>92.931180533661461</v>
      </c>
      <c r="F22" s="295">
        <f t="shared" si="9"/>
        <v>34.264216394459254</v>
      </c>
      <c r="G22" s="295">
        <f t="shared" si="10"/>
        <v>36.37046339652278</v>
      </c>
      <c r="H22" s="295">
        <f t="shared" si="11"/>
        <v>271.21384727367672</v>
      </c>
      <c r="I22" s="295">
        <f t="shared" si="12"/>
        <v>7.4956917489686026</v>
      </c>
      <c r="J22" s="295">
        <f t="shared" si="13"/>
        <v>55.895229462753818</v>
      </c>
      <c r="K22" s="295">
        <f t="shared" si="14"/>
        <v>1.8199165275071008</v>
      </c>
      <c r="L22" s="295">
        <f t="shared" si="15"/>
        <v>13.571082605159784</v>
      </c>
      <c r="M22" s="50">
        <f>'2'!L23*1000</f>
        <v>1626676822659.8606</v>
      </c>
      <c r="N22" s="50">
        <f>'10'!F22*1000</f>
        <v>1511689974765.2632</v>
      </c>
      <c r="O22" s="50">
        <f>'22'!F22*1000</f>
        <v>557368066554.68884</v>
      </c>
      <c r="P22" s="50">
        <f>'2'!G23*1000</f>
        <v>591629898365.22437</v>
      </c>
      <c r="Q22" s="50">
        <f>'2'!J23*1000</f>
        <v>121930680378.4998</v>
      </c>
      <c r="R22" s="50">
        <f>'18'!Z22*1000</f>
        <v>29604160344.714176</v>
      </c>
      <c r="S22" s="50">
        <f>'2'!M23*1000</f>
        <v>218141479246.8992</v>
      </c>
      <c r="T22" s="380"/>
    </row>
    <row r="23" spans="1:20" s="33" customFormat="1" ht="15.75" customHeight="1">
      <c r="A23" s="1247" t="s">
        <v>1163</v>
      </c>
      <c r="B23" s="1247"/>
      <c r="C23" s="1247"/>
      <c r="D23" s="32"/>
      <c r="E23" s="295" t="s">
        <v>495</v>
      </c>
      <c r="F23" s="295" t="s">
        <v>495</v>
      </c>
      <c r="G23" s="295" t="s">
        <v>495</v>
      </c>
      <c r="H23" s="295" t="s">
        <v>495</v>
      </c>
      <c r="I23" s="295" t="s">
        <v>495</v>
      </c>
      <c r="J23" s="295" t="s">
        <v>495</v>
      </c>
      <c r="K23" s="295" t="s">
        <v>495</v>
      </c>
      <c r="L23" s="295" t="s">
        <v>495</v>
      </c>
      <c r="M23" s="50" t="e">
        <f>'2'!L24*1000</f>
        <v>#VALUE!</v>
      </c>
      <c r="N23" s="50" t="e">
        <f>'10'!F23*1000</f>
        <v>#VALUE!</v>
      </c>
      <c r="O23" s="50">
        <f>'22'!F23*1000</f>
        <v>567246381605.43555</v>
      </c>
      <c r="P23" s="50">
        <f>'2'!G24*1000</f>
        <v>547611812779.9516</v>
      </c>
      <c r="Q23" s="50">
        <f>'2'!J24*1000</f>
        <v>125999915516.10922</v>
      </c>
      <c r="R23" s="50">
        <f>'18'!Z23*1000</f>
        <v>35393874641.408073</v>
      </c>
      <c r="S23" s="50" t="e">
        <f>'2'!M24*1000</f>
        <v>#VALUE!</v>
      </c>
      <c r="T23" s="380"/>
    </row>
    <row r="24" spans="1:20" s="33" customFormat="1" ht="15.75" customHeight="1">
      <c r="A24" s="1247" t="s">
        <v>1155</v>
      </c>
      <c r="B24" s="1247"/>
      <c r="C24" s="1247"/>
      <c r="D24" s="32"/>
      <c r="E24" s="342">
        <f t="shared" ref="E24:E25" si="16">N24/M24*100</f>
        <v>91.694446441759354</v>
      </c>
      <c r="F24" s="295">
        <f t="shared" ref="F24:F25" si="17">O24/M24*100</f>
        <v>31.32378115099641</v>
      </c>
      <c r="G24" s="295">
        <f t="shared" ref="G24:G25" si="18">P24/M24*100</f>
        <v>33.175275479059394</v>
      </c>
      <c r="H24" s="295">
        <f t="shared" ref="H24:H25" si="19">P24/S24*100</f>
        <v>223.90363240110815</v>
      </c>
      <c r="I24" s="295">
        <f t="shared" ref="I24:I25" si="20">Q24/M24*100</f>
        <v>7.1366962534594984</v>
      </c>
      <c r="J24" s="295">
        <f t="shared" ref="J24:J25" si="21">Q24/S24*100</f>
        <v>48.166358573317481</v>
      </c>
      <c r="K24" s="295">
        <f t="shared" ref="K24:K25" si="22">R24/M24*100</f>
        <v>1.6120648926085688</v>
      </c>
      <c r="L24" s="295">
        <f t="shared" ref="L24:L25" si="23">R24/S24*100</f>
        <v>10.880005664133668</v>
      </c>
      <c r="M24" s="50">
        <f>'2'!L25*1000</f>
        <v>1709412871627.7041</v>
      </c>
      <c r="N24" s="50">
        <f>'10'!F24*1000</f>
        <v>1567436670043.2058</v>
      </c>
      <c r="O24" s="50">
        <f>'22'!F24*1000</f>
        <v>535452746875.62524</v>
      </c>
      <c r="P24" s="50">
        <f>'2'!G25*1000</f>
        <v>567102429236.99072</v>
      </c>
      <c r="Q24" s="50">
        <f>'2'!J25*1000</f>
        <v>121995604365.6088</v>
      </c>
      <c r="R24" s="50">
        <f>'18'!Z24*1000</f>
        <v>27556844773.242203</v>
      </c>
      <c r="S24" s="50">
        <f>'2'!M25*1000</f>
        <v>253279691425.93686</v>
      </c>
      <c r="T24" s="380"/>
    </row>
    <row r="25" spans="1:20" s="33" customFormat="1" ht="15.75" customHeight="1">
      <c r="A25" s="1247" t="s">
        <v>1149</v>
      </c>
      <c r="B25" s="1247"/>
      <c r="C25" s="1247"/>
      <c r="D25" s="32"/>
      <c r="E25" s="342">
        <f t="shared" si="16"/>
        <v>93.91792037421979</v>
      </c>
      <c r="F25" s="295">
        <f t="shared" si="17"/>
        <v>30.455114080059627</v>
      </c>
      <c r="G25" s="295">
        <f t="shared" si="18"/>
        <v>31.035871568337907</v>
      </c>
      <c r="H25" s="295">
        <f t="shared" si="19"/>
        <v>259.45368746716292</v>
      </c>
      <c r="I25" s="295">
        <f t="shared" si="20"/>
        <v>7.1801903730897649</v>
      </c>
      <c r="J25" s="295">
        <f t="shared" si="21"/>
        <v>60.024957408152169</v>
      </c>
      <c r="K25" s="295">
        <f t="shared" si="22"/>
        <v>2.1490440551879701</v>
      </c>
      <c r="L25" s="295">
        <f t="shared" si="23"/>
        <v>17.965579069373767</v>
      </c>
      <c r="M25" s="50">
        <f>'2'!L26*1000</f>
        <v>1919414800367.3984</v>
      </c>
      <c r="N25" s="50">
        <f>'10'!F25*1000</f>
        <v>1802674463860.043</v>
      </c>
      <c r="O25" s="50">
        <f>'22'!F25*1000</f>
        <v>584559967121.43994</v>
      </c>
      <c r="P25" s="50">
        <f>'2'!G26*1000</f>
        <v>595707112305.69519</v>
      </c>
      <c r="Q25" s="50">
        <f>'2'!J26*1000</f>
        <v>137817636715.64008</v>
      </c>
      <c r="R25" s="50">
        <f>'18'!Z25*1000</f>
        <v>41249069661.693619</v>
      </c>
      <c r="S25" s="50">
        <f>'2'!M26*1000</f>
        <v>229600557279.06714</v>
      </c>
      <c r="T25" s="380"/>
    </row>
    <row r="26" spans="1:20" ht="13.7" customHeight="1">
      <c r="A26" s="1247" t="s">
        <v>590</v>
      </c>
      <c r="B26" s="1247"/>
      <c r="C26" s="1247"/>
      <c r="D26" s="32"/>
      <c r="E26" s="295"/>
      <c r="F26" s="295"/>
      <c r="G26" s="295"/>
      <c r="H26" s="295"/>
      <c r="I26" s="295"/>
      <c r="J26" s="295"/>
      <c r="K26" s="295"/>
      <c r="L26" s="295"/>
      <c r="M26" s="50"/>
      <c r="N26" s="50"/>
      <c r="O26" s="50"/>
      <c r="P26" s="50"/>
      <c r="Q26" s="50"/>
      <c r="R26" s="50"/>
      <c r="S26" s="50"/>
      <c r="T26" s="380"/>
    </row>
    <row r="27" spans="1:20" ht="13.7" customHeight="1">
      <c r="A27" s="34"/>
      <c r="B27" s="542" t="s">
        <v>1154</v>
      </c>
      <c r="C27" s="34"/>
      <c r="D27" s="543"/>
      <c r="E27" s="604">
        <f t="shared" ref="E27:E32" si="24">N27/M27*100</f>
        <v>82.530364205375321</v>
      </c>
      <c r="F27" s="298">
        <f t="shared" ref="F27:F32" si="25">O27/M27*100</f>
        <v>43.036699585557351</v>
      </c>
      <c r="G27" s="298">
        <f t="shared" ref="G27:G32" si="26">P27/M27*100</f>
        <v>44.731225534496858</v>
      </c>
      <c r="H27" s="298">
        <f t="shared" ref="H27:H32" si="27">P27/S27*100</f>
        <v>187.84918947979779</v>
      </c>
      <c r="I27" s="298">
        <f t="shared" ref="I27:I32" si="28">Q27/M27*100</f>
        <v>9.7031173421066423</v>
      </c>
      <c r="J27" s="298">
        <f t="shared" ref="J27:J32" si="29">Q27/S27*100</f>
        <v>40.748329748676646</v>
      </c>
      <c r="K27" s="298">
        <f t="shared" ref="K27:K32" si="30">R27/M27*100</f>
        <v>2.9927239721561558</v>
      </c>
      <c r="L27" s="298">
        <f t="shared" ref="L27:L32" si="31">R27/S27*100</f>
        <v>12.567971607948438</v>
      </c>
      <c r="M27" s="99">
        <f>'2'!L28*1000</f>
        <v>370533275480.45221</v>
      </c>
      <c r="N27" s="99">
        <f>'10'!F27*1000</f>
        <v>305802461756.12384</v>
      </c>
      <c r="O27" s="99">
        <f>'22'!F27*1000</f>
        <v>159465292633.04785</v>
      </c>
      <c r="P27" s="99">
        <f>'2'!G28*1000</f>
        <v>165744075135.51962</v>
      </c>
      <c r="Q27" s="99">
        <f>'2'!J28*1000</f>
        <v>35953278511.41954</v>
      </c>
      <c r="R27" s="99">
        <f>'18'!Z27*1000</f>
        <v>11089038160.1189</v>
      </c>
      <c r="S27" s="99">
        <f>'2'!M28*1000</f>
        <v>88232520776.111496</v>
      </c>
      <c r="T27" s="380"/>
    </row>
    <row r="28" spans="1:20" ht="13.7" customHeight="1">
      <c r="A28" s="34"/>
      <c r="B28" s="542" t="s">
        <v>1144</v>
      </c>
      <c r="C28" s="34"/>
      <c r="D28" s="543"/>
      <c r="E28" s="604">
        <f t="shared" si="24"/>
        <v>94.009509641258447</v>
      </c>
      <c r="F28" s="298">
        <f t="shared" si="25"/>
        <v>32.915713785489558</v>
      </c>
      <c r="G28" s="298">
        <f t="shared" si="26"/>
        <v>32.480371822020459</v>
      </c>
      <c r="H28" s="298">
        <f t="shared" si="27"/>
        <v>268.29186956175846</v>
      </c>
      <c r="I28" s="298">
        <f t="shared" si="28"/>
        <v>6.8741330350761478</v>
      </c>
      <c r="J28" s="298">
        <f t="shared" si="29"/>
        <v>56.781185070870308</v>
      </c>
      <c r="K28" s="298">
        <f t="shared" si="30"/>
        <v>1.1628459246093725</v>
      </c>
      <c r="L28" s="298">
        <f t="shared" si="31"/>
        <v>9.6052504828226191</v>
      </c>
      <c r="M28" s="99">
        <f>'2'!L29*1000</f>
        <v>283762380953.07434</v>
      </c>
      <c r="N28" s="99">
        <f>'10'!F28*1000</f>
        <v>266763622880.34494</v>
      </c>
      <c r="O28" s="99">
        <f>'22'!F28*1000</f>
        <v>93402413145.404495</v>
      </c>
      <c r="P28" s="99">
        <f>'2'!G29*1000</f>
        <v>92167076424.576706</v>
      </c>
      <c r="Q28" s="99">
        <f>'2'!J29*1000</f>
        <v>19506203570.213909</v>
      </c>
      <c r="R28" s="99">
        <f>'18'!Z28*1000</f>
        <v>3299719282.4873471</v>
      </c>
      <c r="S28" s="99">
        <f>'2'!M29*1000</f>
        <v>34353287177.552967</v>
      </c>
      <c r="T28" s="380"/>
    </row>
    <row r="29" spans="1:20" ht="13.7" customHeight="1">
      <c r="A29" s="34"/>
      <c r="B29" s="542" t="s">
        <v>1145</v>
      </c>
      <c r="C29" s="34"/>
      <c r="D29" s="543"/>
      <c r="E29" s="604">
        <f t="shared" si="24"/>
        <v>95.560568897990777</v>
      </c>
      <c r="F29" s="298">
        <f t="shared" si="25"/>
        <v>33.495141404342519</v>
      </c>
      <c r="G29" s="298">
        <f t="shared" si="26"/>
        <v>33.723776608869812</v>
      </c>
      <c r="H29" s="298">
        <f t="shared" si="27"/>
        <v>316.44444193733972</v>
      </c>
      <c r="I29" s="298">
        <f t="shared" si="28"/>
        <v>8.1867156161825712</v>
      </c>
      <c r="J29" s="298">
        <f t="shared" si="29"/>
        <v>76.819410960669927</v>
      </c>
      <c r="K29" s="298">
        <f t="shared" si="30"/>
        <v>2.4737559454568063</v>
      </c>
      <c r="L29" s="298">
        <f t="shared" si="31"/>
        <v>23.212297030913387</v>
      </c>
      <c r="M29" s="99">
        <f>'2'!L30*1000</f>
        <v>361396777151.36737</v>
      </c>
      <c r="N29" s="99">
        <f>'10'!F29*1000</f>
        <v>345352816224.85065</v>
      </c>
      <c r="O29" s="99">
        <f>'22'!F29*1000</f>
        <v>121050361537.58713</v>
      </c>
      <c r="P29" s="99">
        <f>'2'!G30*1000</f>
        <v>121876641798.18221</v>
      </c>
      <c r="Q29" s="99">
        <f>'2'!J30*1000</f>
        <v>29586526391.431519</v>
      </c>
      <c r="R29" s="99">
        <f>'18'!Z29*1000</f>
        <v>8940074261.4712353</v>
      </c>
      <c r="S29" s="99">
        <f>'2'!M30*1000</f>
        <v>38514388513.834427</v>
      </c>
      <c r="T29" s="380"/>
    </row>
    <row r="30" spans="1:20" ht="13.7" customHeight="1">
      <c r="A30" s="34"/>
      <c r="B30" s="542" t="s">
        <v>1146</v>
      </c>
      <c r="C30" s="34"/>
      <c r="D30" s="543"/>
      <c r="E30" s="604">
        <f t="shared" si="24"/>
        <v>97.803848742014907</v>
      </c>
      <c r="F30" s="298">
        <f t="shared" si="25"/>
        <v>23.739575047000521</v>
      </c>
      <c r="G30" s="298">
        <f t="shared" si="26"/>
        <v>24.028134636817718</v>
      </c>
      <c r="H30" s="298">
        <f t="shared" si="27"/>
        <v>260.29699837909715</v>
      </c>
      <c r="I30" s="298">
        <f t="shared" si="28"/>
        <v>5.9101504895874797</v>
      </c>
      <c r="J30" s="298">
        <f t="shared" si="29"/>
        <v>64.024713347957032</v>
      </c>
      <c r="K30" s="298">
        <f t="shared" si="30"/>
        <v>1.8562199691870305</v>
      </c>
      <c r="L30" s="298">
        <f t="shared" si="31"/>
        <v>20.108447601686773</v>
      </c>
      <c r="M30" s="99">
        <f>'2'!L31*1000</f>
        <v>235391810633.09305</v>
      </c>
      <c r="N30" s="99">
        <f>'10'!F30*1000</f>
        <v>230222250422.68048</v>
      </c>
      <c r="O30" s="99">
        <f>'22'!F30*1000</f>
        <v>55881015539.736481</v>
      </c>
      <c r="P30" s="99">
        <f>'2'!G31*1000</f>
        <v>56560261182.962608</v>
      </c>
      <c r="Q30" s="99">
        <f>'2'!J31*1000</f>
        <v>13912010248.580582</v>
      </c>
      <c r="R30" s="99">
        <f>'18'!Z30*1000</f>
        <v>4369389794.802393</v>
      </c>
      <c r="S30" s="99">
        <f>'2'!M31*1000</f>
        <v>21729125397.208046</v>
      </c>
      <c r="T30" s="380"/>
    </row>
    <row r="31" spans="1:20" ht="13.7" customHeight="1">
      <c r="A31" s="34"/>
      <c r="B31" s="542" t="s">
        <v>1147</v>
      </c>
      <c r="C31" s="34"/>
      <c r="D31" s="543"/>
      <c r="E31" s="604">
        <f t="shared" si="24"/>
        <v>96.863332612948156</v>
      </c>
      <c r="F31" s="298">
        <f t="shared" si="25"/>
        <v>21.685236759146605</v>
      </c>
      <c r="G31" s="298">
        <f t="shared" si="26"/>
        <v>21.136430917907632</v>
      </c>
      <c r="H31" s="298">
        <f t="shared" si="27"/>
        <v>265.10312721372043</v>
      </c>
      <c r="I31" s="298">
        <f t="shared" si="28"/>
        <v>6.1876271783086727</v>
      </c>
      <c r="J31" s="298">
        <f t="shared" si="29"/>
        <v>77.608150655769421</v>
      </c>
      <c r="K31" s="298">
        <f t="shared" si="30"/>
        <v>2.5826885074345594</v>
      </c>
      <c r="L31" s="298">
        <f t="shared" si="31"/>
        <v>32.393302473775286</v>
      </c>
      <c r="M31" s="99">
        <f>'2'!L32*1000</f>
        <v>335798385281.41193</v>
      </c>
      <c r="N31" s="99">
        <f>'10'!F31*1000</f>
        <v>325265506844.04321</v>
      </c>
      <c r="O31" s="99">
        <f>'22'!F31*1000</f>
        <v>72818674881.665482</v>
      </c>
      <c r="P31" s="99">
        <f>'2'!G32*1000</f>
        <v>70975793728.454941</v>
      </c>
      <c r="Q31" s="99">
        <f>'2'!J32*1000</f>
        <v>20777952151.994316</v>
      </c>
      <c r="R31" s="99">
        <f>'18'!Z31*1000</f>
        <v>8672626304.8138485</v>
      </c>
      <c r="S31" s="99">
        <f>'2'!M32*1000</f>
        <v>26772899465.360054</v>
      </c>
      <c r="T31" s="380"/>
    </row>
    <row r="32" spans="1:20" ht="13.7" customHeight="1">
      <c r="A32" s="34"/>
      <c r="B32" s="542" t="s">
        <v>1148</v>
      </c>
      <c r="C32" s="34"/>
      <c r="D32" s="543"/>
      <c r="E32" s="604">
        <f t="shared" si="24"/>
        <v>99.018331030204052</v>
      </c>
      <c r="F32" s="298">
        <f t="shared" si="25"/>
        <v>24.641889285511354</v>
      </c>
      <c r="G32" s="298">
        <f t="shared" si="26"/>
        <v>26.578861168618811</v>
      </c>
      <c r="H32" s="298">
        <f t="shared" si="27"/>
        <v>441.95309180421862</v>
      </c>
      <c r="I32" s="298">
        <f t="shared" si="28"/>
        <v>5.437568880870054</v>
      </c>
      <c r="J32" s="298">
        <f t="shared" si="29"/>
        <v>90.415852039450158</v>
      </c>
      <c r="K32" s="298">
        <f t="shared" si="30"/>
        <v>1.4669924552762832</v>
      </c>
      <c r="L32" s="298">
        <f t="shared" si="31"/>
        <v>24.393138861355773</v>
      </c>
      <c r="M32" s="99">
        <f>'2'!L33*1000</f>
        <v>332532170868</v>
      </c>
      <c r="N32" s="99">
        <f>'10'!F32*1000</f>
        <v>329267805732</v>
      </c>
      <c r="O32" s="99">
        <f>'22'!F32*1000</f>
        <v>81942209384</v>
      </c>
      <c r="P32" s="99">
        <f>'2'!G33*1000</f>
        <v>88383264036</v>
      </c>
      <c r="Q32" s="99">
        <f>'2'!J33*1000</f>
        <v>18081665842.000004</v>
      </c>
      <c r="R32" s="99">
        <f>'18'!Z32*1000</f>
        <v>4878221857.999999</v>
      </c>
      <c r="S32" s="99">
        <f>'2'!M33*1000</f>
        <v>19998335948.999992</v>
      </c>
      <c r="T32" s="380"/>
    </row>
    <row r="33" spans="1:20" ht="13.7" customHeight="1">
      <c r="A33" s="1045" t="s">
        <v>591</v>
      </c>
      <c r="B33" s="1045"/>
      <c r="C33" s="1045"/>
      <c r="D33" s="2"/>
      <c r="E33" s="298"/>
      <c r="F33" s="298"/>
      <c r="G33" s="298"/>
      <c r="H33" s="298"/>
      <c r="I33" s="298"/>
      <c r="J33" s="298"/>
      <c r="K33" s="298"/>
      <c r="L33" s="298"/>
      <c r="M33" s="99"/>
      <c r="N33" s="99"/>
      <c r="O33" s="99"/>
      <c r="P33" s="99"/>
      <c r="Q33" s="99"/>
      <c r="R33" s="99"/>
      <c r="S33" s="99"/>
      <c r="T33" s="380"/>
    </row>
    <row r="34" spans="1:20" ht="13.5" customHeight="1">
      <c r="A34" s="661"/>
      <c r="B34" s="62" t="s">
        <v>592</v>
      </c>
      <c r="C34" s="661"/>
      <c r="D34" s="122"/>
      <c r="E34" s="604">
        <f t="shared" ref="E34:E43" si="32">N34/M34*100</f>
        <v>79.531802265955548</v>
      </c>
      <c r="F34" s="298">
        <f t="shared" ref="F34:F43" si="33">O34/M34*100</f>
        <v>7.8814972380725514</v>
      </c>
      <c r="G34" s="298">
        <f t="shared" ref="G34:G43" si="34">P34/M34*100</f>
        <v>14.000825797068108</v>
      </c>
      <c r="H34" s="298">
        <f t="shared" ref="H34:H43" si="35">P34/S34*100</f>
        <v>54.037362891528907</v>
      </c>
      <c r="I34" s="298">
        <f t="shared" ref="I34:I43" si="36">Q34/M34*100</f>
        <v>1.6675248025087723</v>
      </c>
      <c r="J34" s="298">
        <f t="shared" ref="J34:J43" si="37">Q34/S34*100</f>
        <v>6.4359520066781428</v>
      </c>
      <c r="K34" s="298">
        <f t="shared" ref="K34:K43" si="38">R34/M34*100</f>
        <v>-2.3796928521689096</v>
      </c>
      <c r="L34" s="298">
        <f t="shared" ref="L34:L43" si="39">R34/S34*100</f>
        <v>-9.1846243990805991</v>
      </c>
      <c r="M34" s="99">
        <f>'2'!L35*1000</f>
        <v>129920050825.6962</v>
      </c>
      <c r="N34" s="99">
        <f>'10'!F34*1000</f>
        <v>103327757926.52165</v>
      </c>
      <c r="O34" s="99">
        <f>'22'!F34*1000</f>
        <v>10239645217.529701</v>
      </c>
      <c r="P34" s="99">
        <f>'2'!G35*1000</f>
        <v>18189879991.568073</v>
      </c>
      <c r="Q34" s="99">
        <f>'2'!J35*1000</f>
        <v>2166449070.9504871</v>
      </c>
      <c r="R34" s="99">
        <f>'18'!Z34*1000</f>
        <v>-3091698163.0333071</v>
      </c>
      <c r="S34" s="99">
        <f>'2'!M35*1000</f>
        <v>33661672254.58662</v>
      </c>
      <c r="T34" s="380"/>
    </row>
    <row r="35" spans="1:20" ht="13.7" customHeight="1">
      <c r="A35" s="661"/>
      <c r="B35" s="62" t="s">
        <v>593</v>
      </c>
      <c r="C35" s="661"/>
      <c r="D35" s="122"/>
      <c r="E35" s="604">
        <f t="shared" si="32"/>
        <v>73.521565593152218</v>
      </c>
      <c r="F35" s="298">
        <f t="shared" si="33"/>
        <v>38.58157615818002</v>
      </c>
      <c r="G35" s="298">
        <f t="shared" si="34"/>
        <v>43.526563601390492</v>
      </c>
      <c r="H35" s="298">
        <f t="shared" si="35"/>
        <v>125.83834482241795</v>
      </c>
      <c r="I35" s="298">
        <f t="shared" si="36"/>
        <v>9.9222768554019467</v>
      </c>
      <c r="J35" s="298">
        <f t="shared" si="37"/>
        <v>28.685997539067827</v>
      </c>
      <c r="K35" s="298">
        <f t="shared" si="38"/>
        <v>0.71426856439474395</v>
      </c>
      <c r="L35" s="298">
        <f t="shared" si="39"/>
        <v>2.0650004609885597</v>
      </c>
      <c r="M35" s="99">
        <f>'2'!L36*1000</f>
        <v>41129603877.549316</v>
      </c>
      <c r="N35" s="99">
        <f>'10'!F35*1000</f>
        <v>30239128693.036098</v>
      </c>
      <c r="O35" s="99">
        <f>'22'!F35*1000</f>
        <v>15868449443.574451</v>
      </c>
      <c r="P35" s="99">
        <f>'2'!G36*1000</f>
        <v>17902303190.761475</v>
      </c>
      <c r="Q35" s="99">
        <f>'2'!J36*1000</f>
        <v>4080993166.2605772</v>
      </c>
      <c r="R35" s="99">
        <f>'18'!Z35*1000</f>
        <v>293775831.15741646</v>
      </c>
      <c r="S35" s="99">
        <f>'2'!M36*1000</f>
        <v>14226429325.675777</v>
      </c>
      <c r="T35" s="380"/>
    </row>
    <row r="36" spans="1:20" ht="13.7" customHeight="1">
      <c r="A36" s="121"/>
      <c r="B36" s="62" t="s">
        <v>594</v>
      </c>
      <c r="C36" s="121"/>
      <c r="D36" s="122"/>
      <c r="E36" s="604">
        <f t="shared" si="32"/>
        <v>82.64634143984415</v>
      </c>
      <c r="F36" s="298">
        <f t="shared" si="33"/>
        <v>48.566762662192723</v>
      </c>
      <c r="G36" s="298">
        <f t="shared" si="34"/>
        <v>51.045115920042669</v>
      </c>
      <c r="H36" s="298">
        <f t="shared" si="35"/>
        <v>197.48983706727446</v>
      </c>
      <c r="I36" s="298">
        <f t="shared" si="36"/>
        <v>11.834640572763119</v>
      </c>
      <c r="J36" s="298">
        <f t="shared" si="37"/>
        <v>45.787362734679249</v>
      </c>
      <c r="K36" s="298">
        <f t="shared" si="38"/>
        <v>2.7881655763179389</v>
      </c>
      <c r="L36" s="298">
        <f t="shared" si="39"/>
        <v>10.787209617588678</v>
      </c>
      <c r="M36" s="99">
        <f>'2'!L37*1000</f>
        <v>80196545391.603302</v>
      </c>
      <c r="N36" s="99">
        <f>'10'!F36*1000</f>
        <v>66279510727.304062</v>
      </c>
      <c r="O36" s="99">
        <f>'22'!F36*1000</f>
        <v>38948865863.61763</v>
      </c>
      <c r="P36" s="99">
        <f>'2'!G37*1000</f>
        <v>40936419559.013542</v>
      </c>
      <c r="Q36" s="99">
        <f>'2'!J37*1000</f>
        <v>9490972898.8690758</v>
      </c>
      <c r="R36" s="99">
        <f>'18'!Z36*1000</f>
        <v>2236012472.0048738</v>
      </c>
      <c r="S36" s="99">
        <f>'2'!M37*1000</f>
        <v>20728367680.544819</v>
      </c>
      <c r="T36" s="380"/>
    </row>
    <row r="37" spans="1:20" ht="13.7" customHeight="1">
      <c r="A37" s="121"/>
      <c r="B37" s="62" t="s">
        <v>595</v>
      </c>
      <c r="C37" s="121"/>
      <c r="D37" s="122"/>
      <c r="E37" s="604">
        <f t="shared" si="32"/>
        <v>88.497917090700611</v>
      </c>
      <c r="F37" s="298">
        <f t="shared" si="33"/>
        <v>41.618679988420588</v>
      </c>
      <c r="G37" s="298">
        <f t="shared" si="34"/>
        <v>43.395710390279682</v>
      </c>
      <c r="H37" s="298">
        <f t="shared" si="35"/>
        <v>228.39404189329241</v>
      </c>
      <c r="I37" s="298">
        <f t="shared" si="36"/>
        <v>10.166838398153276</v>
      </c>
      <c r="J37" s="298">
        <f t="shared" si="37"/>
        <v>53.508637009207114</v>
      </c>
      <c r="K37" s="298">
        <f t="shared" si="38"/>
        <v>2.3337353945043731</v>
      </c>
      <c r="L37" s="298">
        <f t="shared" si="39"/>
        <v>12.282579422404886</v>
      </c>
      <c r="M37" s="99">
        <f>'2'!L38*1000</f>
        <v>168558472302.81439</v>
      </c>
      <c r="N37" s="99">
        <f>'10'!F37*1000</f>
        <v>149170737067.89624</v>
      </c>
      <c r="O37" s="99">
        <f>'22'!F37*1000</f>
        <v>70151811181.078873</v>
      </c>
      <c r="P37" s="99">
        <f>'2'!G38*1000</f>
        <v>73147146478.809128</v>
      </c>
      <c r="Q37" s="99">
        <f>'2'!J38*1000</f>
        <v>17137067485.423088</v>
      </c>
      <c r="R37" s="99">
        <f>'18'!Z37*1000</f>
        <v>3933708728.5666304</v>
      </c>
      <c r="S37" s="99">
        <f>'2'!M38*1000</f>
        <v>32026731464.818192</v>
      </c>
      <c r="T37" s="380"/>
    </row>
    <row r="38" spans="1:20" ht="13.7" customHeight="1">
      <c r="A38" s="121"/>
      <c r="B38" s="62" t="s">
        <v>596</v>
      </c>
      <c r="C38" s="121"/>
      <c r="D38" s="122"/>
      <c r="E38" s="604">
        <f t="shared" si="32"/>
        <v>94.133331478556315</v>
      </c>
      <c r="F38" s="298">
        <f t="shared" si="33"/>
        <v>37.450497728983336</v>
      </c>
      <c r="G38" s="298">
        <f t="shared" si="34"/>
        <v>38.849330789058421</v>
      </c>
      <c r="H38" s="298">
        <f t="shared" si="35"/>
        <v>331.73707107202921</v>
      </c>
      <c r="I38" s="298">
        <f t="shared" si="36"/>
        <v>8.7268274707153424</v>
      </c>
      <c r="J38" s="298">
        <f t="shared" si="37"/>
        <v>74.51897178371442</v>
      </c>
      <c r="K38" s="298">
        <f t="shared" si="38"/>
        <v>2.205092529770194</v>
      </c>
      <c r="L38" s="298">
        <f t="shared" si="39"/>
        <v>18.82943470096528</v>
      </c>
      <c r="M38" s="99">
        <f>'2'!L39*1000</f>
        <v>190721204807.4696</v>
      </c>
      <c r="N38" s="99">
        <f>'10'!F38*1000</f>
        <v>179532223921.31165</v>
      </c>
      <c r="O38" s="99">
        <f>'22'!F38*1000</f>
        <v>71426040475.111069</v>
      </c>
      <c r="P38" s="99">
        <f>'2'!G39*1000</f>
        <v>74093911740.531464</v>
      </c>
      <c r="Q38" s="99">
        <f>'2'!J39*1000</f>
        <v>16643910493.617527</v>
      </c>
      <c r="R38" s="99">
        <f>'18'!Z38*1000</f>
        <v>4205579039.8972249</v>
      </c>
      <c r="S38" s="99">
        <f>'2'!M39*1000</f>
        <v>22335131705.688583</v>
      </c>
      <c r="T38" s="380"/>
    </row>
    <row r="39" spans="1:20" ht="13.7" customHeight="1">
      <c r="A39" s="121"/>
      <c r="B39" s="62" t="s">
        <v>597</v>
      </c>
      <c r="C39" s="121"/>
      <c r="D39" s="122"/>
      <c r="E39" s="604">
        <f t="shared" si="32"/>
        <v>95.556249120252573</v>
      </c>
      <c r="F39" s="298">
        <f t="shared" si="33"/>
        <v>32.378187628287755</v>
      </c>
      <c r="G39" s="298">
        <f t="shared" si="34"/>
        <v>32.115082573042727</v>
      </c>
      <c r="H39" s="298">
        <f t="shared" si="35"/>
        <v>290.50468150536466</v>
      </c>
      <c r="I39" s="298">
        <f t="shared" si="36"/>
        <v>7.7105385554887604</v>
      </c>
      <c r="J39" s="298">
        <f t="shared" si="37"/>
        <v>69.747525705485799</v>
      </c>
      <c r="K39" s="298">
        <f t="shared" si="38"/>
        <v>2.2282332283989827</v>
      </c>
      <c r="L39" s="298">
        <f t="shared" si="39"/>
        <v>20.156018059846691</v>
      </c>
      <c r="M39" s="99">
        <f>'2'!L40*1000</f>
        <v>365562523649.97803</v>
      </c>
      <c r="N39" s="99">
        <f>'10'!F39*1000</f>
        <v>349317835789.25525</v>
      </c>
      <c r="O39" s="99">
        <f>'22'!F39*1000</f>
        <v>118362519806.0937</v>
      </c>
      <c r="P39" s="99">
        <f>'2'!G40*1000</f>
        <v>117400706326.28931</v>
      </c>
      <c r="Q39" s="99">
        <f>'2'!J40*1000</f>
        <v>28186839330.449276</v>
      </c>
      <c r="R39" s="99">
        <f>'18'!Z39*1000</f>
        <v>8145585622.5426998</v>
      </c>
      <c r="S39" s="99">
        <f>'2'!M40*1000</f>
        <v>40412672772.752304</v>
      </c>
      <c r="T39" s="380"/>
    </row>
    <row r="40" spans="1:20" ht="13.7" customHeight="1">
      <c r="A40" s="121"/>
      <c r="B40" s="62" t="s">
        <v>598</v>
      </c>
      <c r="C40" s="121"/>
      <c r="D40" s="122"/>
      <c r="E40" s="604">
        <f t="shared" si="32"/>
        <v>96.328138890568937</v>
      </c>
      <c r="F40" s="298">
        <f t="shared" si="33"/>
        <v>26.617974584185934</v>
      </c>
      <c r="G40" s="298">
        <f t="shared" si="34"/>
        <v>27.011686497380659</v>
      </c>
      <c r="H40" s="298">
        <f t="shared" si="35"/>
        <v>329.82375091017434</v>
      </c>
      <c r="I40" s="298">
        <f t="shared" si="36"/>
        <v>5.8008126011059655</v>
      </c>
      <c r="J40" s="298">
        <f t="shared" si="37"/>
        <v>70.830296753566387</v>
      </c>
      <c r="K40" s="298">
        <f t="shared" si="38"/>
        <v>1.4918909859386875</v>
      </c>
      <c r="L40" s="298">
        <f t="shared" si="39"/>
        <v>18.21659972912434</v>
      </c>
      <c r="M40" s="99">
        <f>'2'!L41*1000</f>
        <v>182771959997.57733</v>
      </c>
      <c r="N40" s="99">
        <f>'10'!F40*1000</f>
        <v>176060827479.48138</v>
      </c>
      <c r="O40" s="99">
        <f>'22'!F40*1000</f>
        <v>48650193859.173615</v>
      </c>
      <c r="P40" s="99">
        <f>'2'!G41*1000</f>
        <v>49369788839.663574</v>
      </c>
      <c r="Q40" s="99">
        <f>'2'!J41*1000</f>
        <v>10602258886.82782</v>
      </c>
      <c r="R40" s="99">
        <f>'18'!Z40*1000</f>
        <v>2726758396.0273199</v>
      </c>
      <c r="S40" s="99">
        <f>'2'!M41*1000</f>
        <v>14968536590.656008</v>
      </c>
      <c r="T40" s="380"/>
    </row>
    <row r="41" spans="1:20" ht="13.7" customHeight="1">
      <c r="A41" s="121"/>
      <c r="B41" s="62" t="s">
        <v>599</v>
      </c>
      <c r="C41" s="121"/>
      <c r="D41" s="122"/>
      <c r="E41" s="604">
        <f t="shared" si="32"/>
        <v>97.582668688970045</v>
      </c>
      <c r="F41" s="298">
        <f t="shared" si="33"/>
        <v>30.561493397209478</v>
      </c>
      <c r="G41" s="298">
        <f t="shared" si="34"/>
        <v>27.923662087636398</v>
      </c>
      <c r="H41" s="298">
        <f t="shared" si="35"/>
        <v>330.16357644721182</v>
      </c>
      <c r="I41" s="298">
        <f t="shared" si="36"/>
        <v>6.8944013809482643</v>
      </c>
      <c r="J41" s="298">
        <f t="shared" si="37"/>
        <v>81.517968891491904</v>
      </c>
      <c r="K41" s="298">
        <f t="shared" si="38"/>
        <v>2.0775026284322213</v>
      </c>
      <c r="L41" s="298">
        <f t="shared" si="39"/>
        <v>24.563959258959962</v>
      </c>
      <c r="M41" s="99">
        <f>'2'!L42*1000</f>
        <v>182219421035.71109</v>
      </c>
      <c r="N41" s="99">
        <f>'10'!F41*1000</f>
        <v>177814573916.23734</v>
      </c>
      <c r="O41" s="99">
        <f>'22'!F41*1000</f>
        <v>55688976328.262184</v>
      </c>
      <c r="P41" s="99">
        <f>'2'!G42*1000</f>
        <v>50882335388.059395</v>
      </c>
      <c r="Q41" s="99">
        <f>'2'!J42*1000</f>
        <v>12562938280.241999</v>
      </c>
      <c r="R41" s="99">
        <f>'18'!Z41*1000</f>
        <v>3785613261.5308743</v>
      </c>
      <c r="S41" s="99">
        <f>'2'!M42*1000</f>
        <v>15411250367.344719</v>
      </c>
      <c r="T41" s="380"/>
    </row>
    <row r="42" spans="1:20" ht="13.7" customHeight="1">
      <c r="A42" s="121"/>
      <c r="B42" s="62" t="s">
        <v>600</v>
      </c>
      <c r="C42" s="121"/>
      <c r="D42" s="122"/>
      <c r="E42" s="604">
        <f t="shared" si="32"/>
        <v>98.66468019179591</v>
      </c>
      <c r="F42" s="298">
        <f t="shared" si="33"/>
        <v>23.327661070352928</v>
      </c>
      <c r="G42" s="298">
        <f t="shared" si="34"/>
        <v>22.411585015902098</v>
      </c>
      <c r="H42" s="298">
        <f t="shared" si="35"/>
        <v>425.83422968789046</v>
      </c>
      <c r="I42" s="298">
        <f t="shared" si="36"/>
        <v>5.9626194897338287</v>
      </c>
      <c r="J42" s="298">
        <f t="shared" si="37"/>
        <v>113.29352544816453</v>
      </c>
      <c r="K42" s="298">
        <f t="shared" si="38"/>
        <v>3.5421098476815907</v>
      </c>
      <c r="L42" s="298">
        <f t="shared" si="39"/>
        <v>67.302317858693755</v>
      </c>
      <c r="M42" s="99">
        <f>'2'!L43*1000</f>
        <v>412420614384.99988</v>
      </c>
      <c r="N42" s="99">
        <f>'10'!F42*1000</f>
        <v>406913480227.99994</v>
      </c>
      <c r="O42" s="99">
        <f>'22'!F42*1000</f>
        <v>96208083107.999985</v>
      </c>
      <c r="P42" s="99">
        <f>'2'!G43*1000</f>
        <v>92429996616</v>
      </c>
      <c r="Q42" s="99">
        <f>'2'!J43*1000</f>
        <v>24591071933</v>
      </c>
      <c r="R42" s="99">
        <f>'18'!Z42*1000</f>
        <v>14608391195.999998</v>
      </c>
      <c r="S42" s="99">
        <f>'2'!M43*1000</f>
        <v>21705628663</v>
      </c>
      <c r="T42" s="380"/>
    </row>
    <row r="43" spans="1:20" ht="13.7" customHeight="1">
      <c r="A43" s="121"/>
      <c r="B43" s="62" t="s">
        <v>601</v>
      </c>
      <c r="C43" s="121"/>
      <c r="D43" s="122"/>
      <c r="E43" s="604">
        <f t="shared" si="32"/>
        <v>98.857232442623967</v>
      </c>
      <c r="F43" s="298">
        <f t="shared" si="33"/>
        <v>35.5697759704844</v>
      </c>
      <c r="G43" s="298">
        <f t="shared" si="34"/>
        <v>36.979685103313336</v>
      </c>
      <c r="H43" s="298">
        <f t="shared" si="35"/>
        <v>434.39557791601612</v>
      </c>
      <c r="I43" s="298">
        <f t="shared" si="36"/>
        <v>7.4466923094875526</v>
      </c>
      <c r="J43" s="298">
        <f t="shared" si="37"/>
        <v>87.475331396285043</v>
      </c>
      <c r="K43" s="298">
        <f t="shared" si="38"/>
        <v>2.6551903682239195</v>
      </c>
      <c r="L43" s="298">
        <f t="shared" si="39"/>
        <v>31.190177830322458</v>
      </c>
      <c r="M43" s="99">
        <f>'2'!L44*1000</f>
        <v>165914404094</v>
      </c>
      <c r="N43" s="99">
        <f>'10'!F43*1000</f>
        <v>164018388111</v>
      </c>
      <c r="O43" s="99">
        <f>'22'!F43*1000</f>
        <v>59015381839</v>
      </c>
      <c r="P43" s="99">
        <f>'2'!G44*1000</f>
        <v>61354624175.000008</v>
      </c>
      <c r="Q43" s="99">
        <f>'2'!J44*1000</f>
        <v>12355135170</v>
      </c>
      <c r="R43" s="99">
        <f>'18'!Z43*1000</f>
        <v>4405343277</v>
      </c>
      <c r="S43" s="99">
        <f>'2'!M44*1000</f>
        <v>14124136453.999998</v>
      </c>
      <c r="T43" s="380"/>
    </row>
    <row r="44" spans="1:20" ht="13.7" customHeight="1">
      <c r="A44" s="1045" t="s">
        <v>602</v>
      </c>
      <c r="B44" s="1045"/>
      <c r="C44" s="1045"/>
      <c r="D44" s="122"/>
      <c r="E44" s="298"/>
      <c r="F44" s="298"/>
      <c r="G44" s="298"/>
      <c r="H44" s="298"/>
      <c r="I44" s="298"/>
      <c r="J44" s="298"/>
      <c r="K44" s="298"/>
      <c r="L44" s="298"/>
      <c r="M44" s="99"/>
      <c r="N44" s="99"/>
      <c r="O44" s="99"/>
      <c r="P44" s="99"/>
      <c r="Q44" s="99"/>
      <c r="R44" s="99"/>
      <c r="S44" s="99"/>
      <c r="T44" s="380"/>
    </row>
    <row r="45" spans="1:20" ht="13.7" customHeight="1">
      <c r="A45" s="121"/>
      <c r="B45" s="62" t="s">
        <v>592</v>
      </c>
      <c r="C45" s="121"/>
      <c r="D45" s="122"/>
      <c r="E45" s="604">
        <f t="shared" ref="E45:E54" si="40">N45/M45*100</f>
        <v>79.039056814492511</v>
      </c>
      <c r="F45" s="298">
        <f t="shared" ref="F45:F54" si="41">O45/M45*100</f>
        <v>10.793380754386588</v>
      </c>
      <c r="G45" s="298">
        <f t="shared" ref="G45:G54" si="42">P45/M45*100</f>
        <v>10.386669024156102</v>
      </c>
      <c r="H45" s="298">
        <f t="shared" ref="H45:H54" si="43">P45/S45*100</f>
        <v>37.357300854828004</v>
      </c>
      <c r="I45" s="298">
        <f t="shared" ref="I45:I54" si="44">Q45/M45*100</f>
        <v>1.0520404806519534</v>
      </c>
      <c r="J45" s="298">
        <f t="shared" ref="J45:J54" si="45">Q45/S45*100</f>
        <v>3.7838302785782716</v>
      </c>
      <c r="K45" s="298">
        <f t="shared" ref="K45:K54" si="46">R45/M45*100</f>
        <v>-2.7111378635518641</v>
      </c>
      <c r="L45" s="298">
        <f t="shared" ref="L45:L54" si="47">R45/S45*100</f>
        <v>-9.7510368908526477</v>
      </c>
      <c r="M45" s="99">
        <f>'2'!L46*1000</f>
        <v>117071217622.64983</v>
      </c>
      <c r="N45" s="99">
        <f>'10'!F45*1000</f>
        <v>92531986210.184372</v>
      </c>
      <c r="O45" s="99">
        <f>'22'!F45*1000</f>
        <v>12635942271.809126</v>
      </c>
      <c r="P45" s="99">
        <f>'2'!G46*1000</f>
        <v>12159799897.014149</v>
      </c>
      <c r="Q45" s="99">
        <f>'2'!J46*1000</f>
        <v>1231636600.5824196</v>
      </c>
      <c r="R45" s="99">
        <f>'18'!Z45*1000</f>
        <v>-3173962108.2888618</v>
      </c>
      <c r="S45" s="99">
        <f>'2'!M46*1000</f>
        <v>32549995901.116161</v>
      </c>
      <c r="T45" s="380"/>
    </row>
    <row r="46" spans="1:20" ht="13.7" customHeight="1">
      <c r="A46" s="121"/>
      <c r="B46" s="62" t="s">
        <v>593</v>
      </c>
      <c r="C46" s="121"/>
      <c r="D46" s="122"/>
      <c r="E46" s="604">
        <f t="shared" si="40"/>
        <v>72.541234900345202</v>
      </c>
      <c r="F46" s="298">
        <f t="shared" si="41"/>
        <v>38.990153506403004</v>
      </c>
      <c r="G46" s="298">
        <f t="shared" si="42"/>
        <v>40.288203014296279</v>
      </c>
      <c r="H46" s="298">
        <f t="shared" si="43"/>
        <v>119.48064719274211</v>
      </c>
      <c r="I46" s="298">
        <f t="shared" si="44"/>
        <v>10.711314677008229</v>
      </c>
      <c r="J46" s="298">
        <f t="shared" si="45"/>
        <v>31.765993867731591</v>
      </c>
      <c r="K46" s="298">
        <f t="shared" si="46"/>
        <v>1.9817919972020652</v>
      </c>
      <c r="L46" s="298">
        <f t="shared" si="47"/>
        <v>5.8772983829305137</v>
      </c>
      <c r="M46" s="99">
        <f>'2'!L47*1000</f>
        <v>38702968379.318176</v>
      </c>
      <c r="N46" s="99">
        <f>'10'!F46*1000</f>
        <v>28075611205.447525</v>
      </c>
      <c r="O46" s="99">
        <f>'22'!F46*1000</f>
        <v>15090346782.630772</v>
      </c>
      <c r="P46" s="99">
        <f>'2'!G47*1000</f>
        <v>15592730473.218601</v>
      </c>
      <c r="Q46" s="99">
        <f>'2'!J47*1000</f>
        <v>4145596732.4517622</v>
      </c>
      <c r="R46" s="99">
        <f>'18'!Z46*1000</f>
        <v>767012330.02097344</v>
      </c>
      <c r="S46" s="99">
        <f>'2'!M47*1000</f>
        <v>13050423511.738213</v>
      </c>
      <c r="T46" s="380"/>
    </row>
    <row r="47" spans="1:20" ht="13.7" customHeight="1">
      <c r="A47" s="121"/>
      <c r="B47" s="62" t="s">
        <v>594</v>
      </c>
      <c r="C47" s="121"/>
      <c r="D47" s="122"/>
      <c r="E47" s="604">
        <f t="shared" si="40"/>
        <v>82.208503141844005</v>
      </c>
      <c r="F47" s="298">
        <f t="shared" si="41"/>
        <v>47.450997563659399</v>
      </c>
      <c r="G47" s="298">
        <f t="shared" si="42"/>
        <v>47.484716249754108</v>
      </c>
      <c r="H47" s="298">
        <f t="shared" si="43"/>
        <v>189.65586257194136</v>
      </c>
      <c r="I47" s="298">
        <f t="shared" si="44"/>
        <v>11.713814255111972</v>
      </c>
      <c r="J47" s="298">
        <f t="shared" si="45"/>
        <v>46.785444286450129</v>
      </c>
      <c r="K47" s="298">
        <f t="shared" si="46"/>
        <v>3.2077330216686426</v>
      </c>
      <c r="L47" s="298">
        <f t="shared" si="47"/>
        <v>12.811814435728392</v>
      </c>
      <c r="M47" s="99">
        <f>'2'!L48*1000</f>
        <v>86566992143.157684</v>
      </c>
      <c r="N47" s="99">
        <f>'10'!F47*1000</f>
        <v>71165428455.807632</v>
      </c>
      <c r="O47" s="99">
        <f>'22'!F47*1000</f>
        <v>41076901332.782974</v>
      </c>
      <c r="P47" s="99">
        <f>'2'!G48*1000</f>
        <v>41106090585.125359</v>
      </c>
      <c r="Q47" s="99">
        <f>'2'!J48*1000</f>
        <v>10140296665.886866</v>
      </c>
      <c r="R47" s="99">
        <f>'18'!Z47*1000</f>
        <v>2776837992.8413682</v>
      </c>
      <c r="S47" s="99">
        <f>'2'!M48*1000</f>
        <v>21674041618.161293</v>
      </c>
      <c r="T47" s="380"/>
    </row>
    <row r="48" spans="1:20" ht="13.7" customHeight="1">
      <c r="A48" s="661"/>
      <c r="B48" s="62" t="s">
        <v>595</v>
      </c>
      <c r="C48" s="661"/>
      <c r="D48" s="122"/>
      <c r="E48" s="604">
        <f t="shared" si="40"/>
        <v>88.3010443215028</v>
      </c>
      <c r="F48" s="298">
        <f t="shared" si="41"/>
        <v>43.037281798406632</v>
      </c>
      <c r="G48" s="298">
        <f t="shared" si="42"/>
        <v>43.375978390675677</v>
      </c>
      <c r="H48" s="298">
        <f t="shared" si="43"/>
        <v>224.31050449100348</v>
      </c>
      <c r="I48" s="298">
        <f t="shared" si="44"/>
        <v>10.431730601713832</v>
      </c>
      <c r="J48" s="298">
        <f t="shared" si="45"/>
        <v>53.94568239843268</v>
      </c>
      <c r="K48" s="298">
        <f t="shared" si="46"/>
        <v>3.7319274764806667</v>
      </c>
      <c r="L48" s="298">
        <f t="shared" si="47"/>
        <v>19.298943010197682</v>
      </c>
      <c r="M48" s="99">
        <f>'2'!L49*1000</f>
        <v>162938033942.4747</v>
      </c>
      <c r="N48" s="99">
        <f>'10'!F48*1000</f>
        <v>143875985568.12985</v>
      </c>
      <c r="O48" s="99">
        <f>'22'!F48*1000</f>
        <v>70124100824.606277</v>
      </c>
      <c r="P48" s="99">
        <f>'2'!G49*1000</f>
        <v>70675966393.07962</v>
      </c>
      <c r="Q48" s="99">
        <f>'2'!J49*1000</f>
        <v>16997256748.608004</v>
      </c>
      <c r="R48" s="99">
        <f>'18'!Z48*1000</f>
        <v>6080729258.3366089</v>
      </c>
      <c r="S48" s="99">
        <f>'2'!M49*1000</f>
        <v>31508094796.297981</v>
      </c>
      <c r="T48" s="380"/>
    </row>
    <row r="49" spans="1:20" ht="13.7" customHeight="1">
      <c r="A49" s="661"/>
      <c r="B49" s="62" t="s">
        <v>596</v>
      </c>
      <c r="C49" s="661"/>
      <c r="D49" s="122"/>
      <c r="E49" s="604">
        <f t="shared" si="40"/>
        <v>94.321725428770392</v>
      </c>
      <c r="F49" s="298">
        <f t="shared" si="41"/>
        <v>36.834843735563034</v>
      </c>
      <c r="G49" s="298">
        <f t="shared" si="42"/>
        <v>36.014778286934316</v>
      </c>
      <c r="H49" s="298">
        <f t="shared" si="43"/>
        <v>318.04672517365651</v>
      </c>
      <c r="I49" s="298">
        <f t="shared" si="44"/>
        <v>7.965901079068578</v>
      </c>
      <c r="J49" s="298">
        <f t="shared" si="45"/>
        <v>70.346920674344076</v>
      </c>
      <c r="K49" s="298">
        <f t="shared" si="46"/>
        <v>1.7880420128596208</v>
      </c>
      <c r="L49" s="298">
        <f t="shared" si="47"/>
        <v>15.790209844752127</v>
      </c>
      <c r="M49" s="99">
        <f>'2'!L50*1000</f>
        <v>202188727232.27274</v>
      </c>
      <c r="N49" s="99">
        <f>'10'!F49*1000</f>
        <v>190707896147.9498</v>
      </c>
      <c r="O49" s="99">
        <f>'22'!F49*1000</f>
        <v>74475901726.931442</v>
      </c>
      <c r="P49" s="99">
        <f>'2'!G50*1000</f>
        <v>72817821833.877411</v>
      </c>
      <c r="Q49" s="99">
        <f>'2'!J50*1000</f>
        <v>16106154004.350639</v>
      </c>
      <c r="R49" s="99">
        <f>'18'!Z49*1000</f>
        <v>3615219388.1791773</v>
      </c>
      <c r="S49" s="99">
        <f>'2'!M50*1000</f>
        <v>22895321998.400768</v>
      </c>
      <c r="T49" s="380"/>
    </row>
    <row r="50" spans="1:20" ht="13.7" customHeight="1">
      <c r="A50" s="661"/>
      <c r="B50" s="62" t="s">
        <v>597</v>
      </c>
      <c r="C50" s="661"/>
      <c r="D50" s="122"/>
      <c r="E50" s="604">
        <f t="shared" si="40"/>
        <v>95.729086856654732</v>
      </c>
      <c r="F50" s="298">
        <f t="shared" si="41"/>
        <v>32.359737744437751</v>
      </c>
      <c r="G50" s="298">
        <f t="shared" si="42"/>
        <v>33.001242918724458</v>
      </c>
      <c r="H50" s="298">
        <f t="shared" si="43"/>
        <v>306.13816048797963</v>
      </c>
      <c r="I50" s="298">
        <f t="shared" si="44"/>
        <v>7.5127346421107726</v>
      </c>
      <c r="J50" s="298">
        <f t="shared" si="45"/>
        <v>69.692367927910979</v>
      </c>
      <c r="K50" s="298">
        <f t="shared" si="46"/>
        <v>2.1252735844306319</v>
      </c>
      <c r="L50" s="298">
        <f t="shared" si="47"/>
        <v>19.715237613130359</v>
      </c>
      <c r="M50" s="99">
        <f>'2'!L51*1000</f>
        <v>397104635700.56152</v>
      </c>
      <c r="N50" s="99">
        <f>'10'!F50*1000</f>
        <v>380144641621.5929</v>
      </c>
      <c r="O50" s="99">
        <f>'22'!F50*1000</f>
        <v>128502018683.70663</v>
      </c>
      <c r="P50" s="99">
        <f>'2'!G51*1000</f>
        <v>131049465469.05812</v>
      </c>
      <c r="Q50" s="99">
        <f>'2'!J51*1000</f>
        <v>29833417531.703869</v>
      </c>
      <c r="R50" s="99">
        <f>'18'!Z50*1000</f>
        <v>8439559925.0935259</v>
      </c>
      <c r="S50" s="99">
        <f>'2'!M51*1000</f>
        <v>42807295000.455757</v>
      </c>
      <c r="T50" s="380"/>
    </row>
    <row r="51" spans="1:20" ht="13.7" customHeight="1">
      <c r="A51" s="661"/>
      <c r="B51" s="62" t="s">
        <v>598</v>
      </c>
      <c r="C51" s="661"/>
      <c r="D51" s="122"/>
      <c r="E51" s="604">
        <f t="shared" si="40"/>
        <v>96.645242769872937</v>
      </c>
      <c r="F51" s="298">
        <f t="shared" si="41"/>
        <v>26.550335416749739</v>
      </c>
      <c r="G51" s="298">
        <f t="shared" si="42"/>
        <v>26.905796703158614</v>
      </c>
      <c r="H51" s="298">
        <f t="shared" si="43"/>
        <v>344.62988610135062</v>
      </c>
      <c r="I51" s="298">
        <f t="shared" si="44"/>
        <v>5.9332427383960535</v>
      </c>
      <c r="J51" s="298">
        <f t="shared" si="45"/>
        <v>75.997480829290993</v>
      </c>
      <c r="K51" s="298">
        <f t="shared" si="46"/>
        <v>1.4848338333813806</v>
      </c>
      <c r="L51" s="298">
        <f t="shared" si="47"/>
        <v>19.018879854153653</v>
      </c>
      <c r="M51" s="99">
        <f>'2'!L52*1000</f>
        <v>173052299608.83896</v>
      </c>
      <c r="N51" s="99">
        <f>'10'!F51*1000</f>
        <v>167246815075.81027</v>
      </c>
      <c r="O51" s="99">
        <f>'22'!F51*1000</f>
        <v>45945965992.545433</v>
      </c>
      <c r="P51" s="99">
        <f>'2'!G52*1000</f>
        <v>46561099922.895157</v>
      </c>
      <c r="Q51" s="99">
        <f>'2'!J52*1000</f>
        <v>10267613000.168819</v>
      </c>
      <c r="R51" s="99">
        <f>'18'!Z51*1000</f>
        <v>2569539094.0365558</v>
      </c>
      <c r="S51" s="99">
        <f>'2'!M52*1000</f>
        <v>13510464936.637043</v>
      </c>
      <c r="T51" s="380"/>
    </row>
    <row r="52" spans="1:20" ht="13.7" customHeight="1">
      <c r="A52" s="661"/>
      <c r="B52" s="62" t="s">
        <v>599</v>
      </c>
      <c r="C52" s="661"/>
      <c r="D52" s="122"/>
      <c r="E52" s="604">
        <f t="shared" si="40"/>
        <v>96.923099698509105</v>
      </c>
      <c r="F52" s="298">
        <f t="shared" si="41"/>
        <v>30.347680543519235</v>
      </c>
      <c r="G52" s="298">
        <f t="shared" si="42"/>
        <v>30.423222617996341</v>
      </c>
      <c r="H52" s="298">
        <f t="shared" si="43"/>
        <v>320.34003075949033</v>
      </c>
      <c r="I52" s="298">
        <f t="shared" si="44"/>
        <v>7.3751861599485435</v>
      </c>
      <c r="J52" s="298">
        <f t="shared" si="45"/>
        <v>77.65670951430856</v>
      </c>
      <c r="K52" s="298">
        <f t="shared" si="46"/>
        <v>2.1684823208028439</v>
      </c>
      <c r="L52" s="298">
        <f t="shared" si="47"/>
        <v>22.832942521233253</v>
      </c>
      <c r="M52" s="99">
        <f>'2'!L53*1000</f>
        <v>173634058777.12549</v>
      </c>
      <c r="N52" s="99">
        <f>'10'!F52*1000</f>
        <v>168291511899.12125</v>
      </c>
      <c r="O52" s="99">
        <f>'22'!F52*1000</f>
        <v>52693909472.428467</v>
      </c>
      <c r="P52" s="99">
        <f>'2'!G53*1000</f>
        <v>52825076242.427505</v>
      </c>
      <c r="Q52" s="99">
        <f>'2'!J53*1000</f>
        <v>12805835071.887478</v>
      </c>
      <c r="R52" s="99">
        <f>'18'!Z52*1000</f>
        <v>3765223867.4743848</v>
      </c>
      <c r="S52" s="99">
        <f>'2'!M53*1000</f>
        <v>16490313782.259796</v>
      </c>
      <c r="T52" s="380"/>
    </row>
    <row r="53" spans="1:20" ht="13.7" customHeight="1">
      <c r="A53" s="661"/>
      <c r="B53" s="62" t="s">
        <v>600</v>
      </c>
      <c r="C53" s="661"/>
      <c r="D53" s="122"/>
      <c r="E53" s="604">
        <f t="shared" si="40"/>
        <v>98.694752581077935</v>
      </c>
      <c r="F53" s="298">
        <f t="shared" si="41"/>
        <v>20.533340388879971</v>
      </c>
      <c r="G53" s="298">
        <f t="shared" si="42"/>
        <v>21.235403591580798</v>
      </c>
      <c r="H53" s="298">
        <f t="shared" si="43"/>
        <v>404.6192749470614</v>
      </c>
      <c r="I53" s="298">
        <f t="shared" si="44"/>
        <v>6.0565941139946675</v>
      </c>
      <c r="J53" s="298">
        <f t="shared" si="45"/>
        <v>115.40231427599321</v>
      </c>
      <c r="K53" s="298">
        <f t="shared" si="46"/>
        <v>3.0784818167996209</v>
      </c>
      <c r="L53" s="298">
        <f t="shared" si="47"/>
        <v>58.657377302921766</v>
      </c>
      <c r="M53" s="99">
        <f>'2'!L54*1000</f>
        <v>403401165607.99982</v>
      </c>
      <c r="N53" s="99">
        <f>'10'!F53*1000</f>
        <v>398135782305.99988</v>
      </c>
      <c r="O53" s="99">
        <f>'22'!F53*1000</f>
        <v>82831734467</v>
      </c>
      <c r="P53" s="99">
        <f>'2'!G54*1000</f>
        <v>85663865610</v>
      </c>
      <c r="Q53" s="99">
        <f>'2'!J54*1000</f>
        <v>24432371252</v>
      </c>
      <c r="R53" s="99">
        <f>'18'!Z53*1000</f>
        <v>12418631532</v>
      </c>
      <c r="S53" s="99">
        <f>'2'!M54*1000</f>
        <v>21171474251</v>
      </c>
      <c r="T53" s="380"/>
    </row>
    <row r="54" spans="1:20" ht="13.7" customHeight="1">
      <c r="A54" s="661"/>
      <c r="B54" s="62" t="s">
        <v>601</v>
      </c>
      <c r="C54" s="661"/>
      <c r="D54" s="122"/>
      <c r="E54" s="604">
        <f t="shared" si="40"/>
        <v>98.630754713234808</v>
      </c>
      <c r="F54" s="298">
        <f t="shared" si="41"/>
        <v>37.135902687177506</v>
      </c>
      <c r="G54" s="298">
        <f t="shared" si="42"/>
        <v>40.821412273328953</v>
      </c>
      <c r="H54" s="298">
        <f t="shared" si="43"/>
        <v>482.35359439161948</v>
      </c>
      <c r="I54" s="298">
        <f t="shared" si="44"/>
        <v>7.1970383913928213</v>
      </c>
      <c r="J54" s="298">
        <f t="shared" si="45"/>
        <v>85.041578518118897</v>
      </c>
      <c r="K54" s="298">
        <f t="shared" si="46"/>
        <v>2.4219511487265617</v>
      </c>
      <c r="L54" s="298">
        <f t="shared" si="47"/>
        <v>28.618236777477861</v>
      </c>
      <c r="M54" s="99">
        <f>'2'!L55*1000</f>
        <v>164754701353.00003</v>
      </c>
      <c r="N54" s="99">
        <f>'10'!F54*1000</f>
        <v>162498805370</v>
      </c>
      <c r="O54" s="99">
        <f>'22'!F54*1000</f>
        <v>61183145567.000008</v>
      </c>
      <c r="P54" s="99">
        <f>'2'!G55*1000</f>
        <v>67255195879.000008</v>
      </c>
      <c r="Q54" s="99">
        <f>'2'!J55*1000</f>
        <v>11857459108</v>
      </c>
      <c r="R54" s="99">
        <f>'18'!Z54*1000</f>
        <v>3990278382</v>
      </c>
      <c r="S54" s="99">
        <f>'2'!M55*1000</f>
        <v>13943131482.999998</v>
      </c>
      <c r="T54" s="380"/>
    </row>
    <row r="55" spans="1:20" ht="13.7" customHeight="1">
      <c r="A55" s="1045" t="s">
        <v>603</v>
      </c>
      <c r="B55" s="1045"/>
      <c r="C55" s="1045"/>
      <c r="D55" s="2"/>
      <c r="E55" s="298"/>
      <c r="F55" s="298"/>
      <c r="G55" s="298"/>
      <c r="H55" s="298"/>
      <c r="I55" s="298"/>
      <c r="J55" s="298"/>
      <c r="K55" s="298"/>
      <c r="L55" s="298"/>
      <c r="M55" s="99"/>
      <c r="N55" s="99"/>
      <c r="O55" s="99"/>
      <c r="P55" s="99"/>
      <c r="Q55" s="99"/>
      <c r="R55" s="99"/>
      <c r="S55" s="99"/>
      <c r="T55" s="380"/>
    </row>
    <row r="56" spans="1:20" ht="13.7" customHeight="1">
      <c r="A56" s="108"/>
      <c r="B56" s="62" t="s">
        <v>592</v>
      </c>
      <c r="C56" s="108"/>
      <c r="D56" s="123"/>
      <c r="E56" s="604">
        <f t="shared" ref="E56:E65" si="48">N56/M56*100</f>
        <v>64.719285483419</v>
      </c>
      <c r="F56" s="298">
        <f t="shared" ref="F56:F65" si="49">O56/M56*100</f>
        <v>133.19784877467745</v>
      </c>
      <c r="G56" s="298">
        <f t="shared" ref="G56:G65" si="50">P56/M56*100</f>
        <v>139.1316375058891</v>
      </c>
      <c r="H56" s="298">
        <f t="shared" ref="H56:H65" si="51">P56/S56*100</f>
        <v>301.3350754895269</v>
      </c>
      <c r="I56" s="298">
        <f t="shared" ref="I56:I65" si="52">Q56/M56*100</f>
        <v>28.558240415189296</v>
      </c>
      <c r="J56" s="298">
        <f t="shared" ref="J56:J65" si="53">Q56/S56*100</f>
        <v>61.852211945646587</v>
      </c>
      <c r="K56" s="298">
        <f t="shared" ref="K56:K65" si="54">R56/M56*100</f>
        <v>9.4401286196709044</v>
      </c>
      <c r="L56" s="298">
        <f t="shared" ref="L56:L65" si="55">R56/S56*100</f>
        <v>20.445686698102495</v>
      </c>
      <c r="M56" s="99">
        <f>'2'!L57*1000</f>
        <v>13791004813.238451</v>
      </c>
      <c r="N56" s="99">
        <f>'10'!F56*1000</f>
        <v>8925439776.1118488</v>
      </c>
      <c r="O56" s="99">
        <f>'22'!F56*1000</f>
        <v>18369321735.645844</v>
      </c>
      <c r="P56" s="99">
        <f>'2'!G57*1000</f>
        <v>19187650825.174641</v>
      </c>
      <c r="Q56" s="99">
        <f>'2'!J57*1000</f>
        <v>3938468310.2349644</v>
      </c>
      <c r="R56" s="99">
        <f>'18'!Z56*1000</f>
        <v>1301888592.3147149</v>
      </c>
      <c r="S56" s="99">
        <f>'2'!M57*1000</f>
        <v>6367546424.5255184</v>
      </c>
      <c r="T56" s="380"/>
    </row>
    <row r="57" spans="1:20" ht="13.7" customHeight="1">
      <c r="A57" s="6"/>
      <c r="B57" s="62" t="s">
        <v>593</v>
      </c>
      <c r="C57" s="6"/>
      <c r="D57" s="2"/>
      <c r="E57" s="604">
        <f t="shared" si="48"/>
        <v>56.410835783706517</v>
      </c>
      <c r="F57" s="298">
        <f t="shared" si="49"/>
        <v>104.69057927313672</v>
      </c>
      <c r="G57" s="298">
        <f t="shared" si="50"/>
        <v>108.8664251409988</v>
      </c>
      <c r="H57" s="298">
        <f t="shared" si="51"/>
        <v>207.12422162407012</v>
      </c>
      <c r="I57" s="298">
        <f t="shared" si="52"/>
        <v>27.489253174334223</v>
      </c>
      <c r="J57" s="298">
        <f t="shared" si="53"/>
        <v>52.299780757811853</v>
      </c>
      <c r="K57" s="298">
        <f t="shared" si="54"/>
        <v>8.6330393431519852</v>
      </c>
      <c r="L57" s="298">
        <f t="shared" si="55"/>
        <v>16.424821076695121</v>
      </c>
      <c r="M57" s="99">
        <f>'2'!L58*1000</f>
        <v>19895109777.856598</v>
      </c>
      <c r="N57" s="99">
        <f>'10'!F57*1000</f>
        <v>11222997705.774824</v>
      </c>
      <c r="O57" s="99">
        <f>'22'!F57*1000</f>
        <v>20828305673.464535</v>
      </c>
      <c r="P57" s="99">
        <f>'2'!G58*1000</f>
        <v>21659094793.029785</v>
      </c>
      <c r="Q57" s="99">
        <f>'2'!J58*1000</f>
        <v>5469017096.1467228</v>
      </c>
      <c r="R57" s="99">
        <f>'18'!Z57*1000</f>
        <v>1717552654.4856377</v>
      </c>
      <c r="S57" s="99">
        <f>'2'!M58*1000</f>
        <v>10457055492.206499</v>
      </c>
      <c r="T57" s="380"/>
    </row>
    <row r="58" spans="1:20" ht="13.7" customHeight="1">
      <c r="A58" s="661"/>
      <c r="B58" s="62" t="s">
        <v>594</v>
      </c>
      <c r="C58" s="661"/>
      <c r="D58" s="122"/>
      <c r="E58" s="604">
        <f t="shared" si="48"/>
        <v>66.474697808913803</v>
      </c>
      <c r="F58" s="298">
        <f t="shared" si="49"/>
        <v>79.244270800679729</v>
      </c>
      <c r="G58" s="298">
        <f t="shared" si="50"/>
        <v>80.776114088628432</v>
      </c>
      <c r="H58" s="298">
        <f t="shared" si="51"/>
        <v>194.96544249315352</v>
      </c>
      <c r="I58" s="298">
        <f t="shared" si="52"/>
        <v>17.266185333587313</v>
      </c>
      <c r="J58" s="298">
        <f t="shared" si="53"/>
        <v>41.674565578112556</v>
      </c>
      <c r="K58" s="298">
        <f t="shared" si="54"/>
        <v>4.3563546931321833</v>
      </c>
      <c r="L58" s="298">
        <f t="shared" si="55"/>
        <v>10.514724928111031</v>
      </c>
      <c r="M58" s="99">
        <f>'2'!L59*1000</f>
        <v>40783541802.586525</v>
      </c>
      <c r="N58" s="99">
        <f>'10'!F58*1000</f>
        <v>27110736169.041431</v>
      </c>
      <c r="O58" s="99">
        <f>'22'!F58*1000</f>
        <v>32318620308.150085</v>
      </c>
      <c r="P58" s="99">
        <f>'2'!G59*1000</f>
        <v>32943360255.840763</v>
      </c>
      <c r="Q58" s="99">
        <f>'2'!J59*1000</f>
        <v>7041761913.2356443</v>
      </c>
      <c r="R58" s="99">
        <f>'18'!Z58*1000</f>
        <v>1776675737.342504</v>
      </c>
      <c r="S58" s="99">
        <f>'2'!M59*1000</f>
        <v>16897025357.197657</v>
      </c>
      <c r="T58" s="380"/>
    </row>
    <row r="59" spans="1:20" ht="13.7" customHeight="1">
      <c r="A59" s="661"/>
      <c r="B59" s="62" t="s">
        <v>595</v>
      </c>
      <c r="C59" s="661"/>
      <c r="D59" s="122"/>
      <c r="E59" s="604">
        <f t="shared" si="48"/>
        <v>75.694418583977324</v>
      </c>
      <c r="F59" s="298">
        <f t="shared" si="49"/>
        <v>70.750689567438769</v>
      </c>
      <c r="G59" s="298">
        <f t="shared" si="50"/>
        <v>72.841870122132107</v>
      </c>
      <c r="H59" s="298">
        <f t="shared" si="51"/>
        <v>226.81600549673306</v>
      </c>
      <c r="I59" s="298">
        <f t="shared" si="52"/>
        <v>17.130252383989625</v>
      </c>
      <c r="J59" s="298">
        <f t="shared" si="53"/>
        <v>53.340412764977593</v>
      </c>
      <c r="K59" s="298">
        <f t="shared" si="54"/>
        <v>5.262081444754509</v>
      </c>
      <c r="L59" s="298">
        <f t="shared" si="55"/>
        <v>16.38514074249527</v>
      </c>
      <c r="M59" s="99">
        <f>'2'!L60*1000</f>
        <v>76440211118.341812</v>
      </c>
      <c r="N59" s="99">
        <f>'10'!F59*1000</f>
        <v>57860973370.393623</v>
      </c>
      <c r="O59" s="99">
        <f>'22'!F59*1000</f>
        <v>54081976473.032829</v>
      </c>
      <c r="P59" s="99">
        <f>'2'!G60*1000</f>
        <v>55680479303.906128</v>
      </c>
      <c r="Q59" s="99">
        <f>'2'!J60*1000</f>
        <v>13094401087.426451</v>
      </c>
      <c r="R59" s="99">
        <f>'18'!Z59*1000</f>
        <v>4022346165.589438</v>
      </c>
      <c r="S59" s="99">
        <f>'2'!M60*1000</f>
        <v>24548743454.838825</v>
      </c>
      <c r="T59" s="380"/>
    </row>
    <row r="60" spans="1:20" ht="13.7" customHeight="1">
      <c r="A60" s="661"/>
      <c r="B60" s="62" t="s">
        <v>596</v>
      </c>
      <c r="C60" s="661"/>
      <c r="D60" s="122"/>
      <c r="E60" s="604">
        <f t="shared" si="48"/>
        <v>83.2218857991937</v>
      </c>
      <c r="F60" s="298">
        <f t="shared" si="49"/>
        <v>50.322677722851608</v>
      </c>
      <c r="G60" s="298">
        <f t="shared" si="50"/>
        <v>53.820558100550151</v>
      </c>
      <c r="H60" s="298">
        <f t="shared" si="51"/>
        <v>216.07666722695652</v>
      </c>
      <c r="I60" s="298">
        <f t="shared" si="52"/>
        <v>11.701456269913217</v>
      </c>
      <c r="J60" s="298">
        <f t="shared" si="53"/>
        <v>46.978548007271151</v>
      </c>
      <c r="K60" s="298">
        <f t="shared" si="54"/>
        <v>1.467893517974626</v>
      </c>
      <c r="L60" s="298">
        <f t="shared" si="55"/>
        <v>5.8932413635593193</v>
      </c>
      <c r="M60" s="99">
        <f>'2'!L61*1000</f>
        <v>86078563045.468063</v>
      </c>
      <c r="N60" s="99">
        <f>'10'!F60*1000</f>
        <v>71636203435.286377</v>
      </c>
      <c r="O60" s="99">
        <f>'22'!F60*1000</f>
        <v>43317037869.832527</v>
      </c>
      <c r="P60" s="99">
        <f>'2'!G61*1000</f>
        <v>46327963036.004837</v>
      </c>
      <c r="Q60" s="99">
        <f>'2'!J61*1000</f>
        <v>10072445412.535124</v>
      </c>
      <c r="R60" s="99">
        <f>'18'!Z60*1000</f>
        <v>1263541647.3101275</v>
      </c>
      <c r="S60" s="99">
        <f>'2'!M61*1000</f>
        <v>21440520918.135124</v>
      </c>
      <c r="T60" s="380"/>
    </row>
    <row r="61" spans="1:20" ht="13.7" customHeight="1">
      <c r="A61" s="661"/>
      <c r="B61" s="62" t="s">
        <v>597</v>
      </c>
      <c r="C61" s="661"/>
      <c r="D61" s="122"/>
      <c r="E61" s="604">
        <f t="shared" si="48"/>
        <v>91.446448455891783</v>
      </c>
      <c r="F61" s="298">
        <f t="shared" si="49"/>
        <v>41.80369422270023</v>
      </c>
      <c r="G61" s="298">
        <f t="shared" si="50"/>
        <v>43.170640264721975</v>
      </c>
      <c r="H61" s="298">
        <f t="shared" si="51"/>
        <v>254.99121592528158</v>
      </c>
      <c r="I61" s="298">
        <f t="shared" si="52"/>
        <v>9.2064230109722054</v>
      </c>
      <c r="J61" s="298">
        <f t="shared" si="53"/>
        <v>54.378554116758423</v>
      </c>
      <c r="K61" s="298">
        <f t="shared" si="54"/>
        <v>2.0460613168448694</v>
      </c>
      <c r="L61" s="298">
        <f t="shared" si="55"/>
        <v>12.085242651967322</v>
      </c>
      <c r="M61" s="99">
        <f>'2'!L62*1000</f>
        <v>221143566256.62625</v>
      </c>
      <c r="N61" s="99">
        <f>'10'!F61*1000</f>
        <v>202227937330.38663</v>
      </c>
      <c r="O61" s="99">
        <f>'22'!F61*1000</f>
        <v>92446180231.094513</v>
      </c>
      <c r="P61" s="99">
        <f>'2'!G62*1000</f>
        <v>95469093457.22522</v>
      </c>
      <c r="Q61" s="99">
        <f>'2'!J62*1000</f>
        <v>20359412171.134605</v>
      </c>
      <c r="R61" s="99">
        <f>'18'!Z61*1000</f>
        <v>4524732963.8680325</v>
      </c>
      <c r="S61" s="99">
        <f>'2'!M62*1000</f>
        <v>37440149893.320213</v>
      </c>
      <c r="T61" s="380"/>
    </row>
    <row r="62" spans="1:20" ht="13.7" customHeight="1">
      <c r="A62" s="661"/>
      <c r="B62" s="62" t="s">
        <v>598</v>
      </c>
      <c r="C62" s="661"/>
      <c r="D62" s="122"/>
      <c r="E62" s="604">
        <f t="shared" si="48"/>
        <v>95.49049241802922</v>
      </c>
      <c r="F62" s="298">
        <f t="shared" si="49"/>
        <v>32.95195219137198</v>
      </c>
      <c r="G62" s="298">
        <f t="shared" si="50"/>
        <v>34.016857520180352</v>
      </c>
      <c r="H62" s="298">
        <f t="shared" si="51"/>
        <v>289.89208683654158</v>
      </c>
      <c r="I62" s="298">
        <f t="shared" si="52"/>
        <v>7.476203550977055</v>
      </c>
      <c r="J62" s="298">
        <f t="shared" si="53"/>
        <v>63.712300518111178</v>
      </c>
      <c r="K62" s="298">
        <f t="shared" si="54"/>
        <v>1.8029234018723965</v>
      </c>
      <c r="L62" s="298">
        <f t="shared" si="55"/>
        <v>15.364535864759521</v>
      </c>
      <c r="M62" s="99">
        <f>'2'!L63*1000</f>
        <v>125898401322.12408</v>
      </c>
      <c r="N62" s="99">
        <f>'10'!F62*1000</f>
        <v>120221003368.92291</v>
      </c>
      <c r="O62" s="99">
        <f>'22'!F62*1000</f>
        <v>41485981013.367958</v>
      </c>
      <c r="P62" s="99">
        <f>'2'!G63*1000</f>
        <v>42826679797.931808</v>
      </c>
      <c r="Q62" s="99">
        <f>'2'!J63*1000</f>
        <v>9412420750.2679844</v>
      </c>
      <c r="R62" s="99">
        <f>'18'!Z62*1000</f>
        <v>2269851740.0198016</v>
      </c>
      <c r="S62" s="99">
        <f>'2'!M63*1000</f>
        <v>14773317983.695099</v>
      </c>
      <c r="T62" s="380"/>
    </row>
    <row r="63" spans="1:20" ht="13.7" customHeight="1">
      <c r="A63" s="661"/>
      <c r="B63" s="62" t="s">
        <v>599</v>
      </c>
      <c r="C63" s="661"/>
      <c r="D63" s="122"/>
      <c r="E63" s="604">
        <f t="shared" si="48"/>
        <v>95.067817613161836</v>
      </c>
      <c r="F63" s="298">
        <f t="shared" si="49"/>
        <v>24.680950448419768</v>
      </c>
      <c r="G63" s="298">
        <f t="shared" si="50"/>
        <v>24.196102668883185</v>
      </c>
      <c r="H63" s="298">
        <f t="shared" si="51"/>
        <v>232.11252419894981</v>
      </c>
      <c r="I63" s="298">
        <f t="shared" si="52"/>
        <v>6.6484571795566785</v>
      </c>
      <c r="J63" s="298">
        <f t="shared" si="53"/>
        <v>63.778460485709275</v>
      </c>
      <c r="K63" s="298">
        <f t="shared" si="54"/>
        <v>1.5002584422650396</v>
      </c>
      <c r="L63" s="298">
        <f t="shared" si="55"/>
        <v>14.391936534173908</v>
      </c>
      <c r="M63" s="99">
        <f>'2'!L64*1000</f>
        <v>212822465462.00351</v>
      </c>
      <c r="N63" s="99">
        <f>'10'!F63*1000</f>
        <v>202325673305.25186</v>
      </c>
      <c r="O63" s="99">
        <f>'22'!F63*1000</f>
        <v>52526607243.782356</v>
      </c>
      <c r="P63" s="99">
        <f>'2'!G64*1000</f>
        <v>51494742245.634827</v>
      </c>
      <c r="Q63" s="99">
        <f>'2'!J64*1000</f>
        <v>14149410484.718103</v>
      </c>
      <c r="R63" s="99">
        <f>'18'!Z63*1000</f>
        <v>3192887005.1303058</v>
      </c>
      <c r="S63" s="99">
        <f>'2'!M64*1000</f>
        <v>22185249341.176144</v>
      </c>
      <c r="T63" s="380"/>
    </row>
    <row r="64" spans="1:20" ht="13.7" customHeight="1">
      <c r="A64" s="661"/>
      <c r="B64" s="62" t="s">
        <v>600</v>
      </c>
      <c r="C64" s="661"/>
      <c r="D64" s="122"/>
      <c r="E64" s="604">
        <f t="shared" si="48"/>
        <v>96.715779839611869</v>
      </c>
      <c r="F64" s="298">
        <f t="shared" si="49"/>
        <v>24.155186891976282</v>
      </c>
      <c r="G64" s="298">
        <f t="shared" si="50"/>
        <v>21.443267800030714</v>
      </c>
      <c r="H64" s="298">
        <f t="shared" si="51"/>
        <v>220.10383869104521</v>
      </c>
      <c r="I64" s="298">
        <f t="shared" si="52"/>
        <v>5.1448154362946346</v>
      </c>
      <c r="J64" s="298">
        <f t="shared" si="53"/>
        <v>52.808818014377998</v>
      </c>
      <c r="K64" s="298">
        <f t="shared" si="54"/>
        <v>1.3674075809715496</v>
      </c>
      <c r="L64" s="298">
        <f t="shared" si="55"/>
        <v>14.035717896814365</v>
      </c>
      <c r="M64" s="99">
        <f>'2'!L65*1000</f>
        <v>324130194968.9231</v>
      </c>
      <c r="N64" s="99">
        <f>'10'!F64*1000</f>
        <v>313485045759.84839</v>
      </c>
      <c r="O64" s="99">
        <f>'22'!F64*1000</f>
        <v>78294254368.07048</v>
      </c>
      <c r="P64" s="99">
        <f>'2'!G65*1000</f>
        <v>69504105727.947861</v>
      </c>
      <c r="Q64" s="99">
        <f>'2'!J65*1000</f>
        <v>16675900304.453053</v>
      </c>
      <c r="R64" s="99">
        <f>'18'!Z64*1000</f>
        <v>4432180858.2229185</v>
      </c>
      <c r="S64" s="99">
        <f>'2'!M65*1000</f>
        <v>31577870763.766735</v>
      </c>
      <c r="T64" s="380"/>
    </row>
    <row r="65" spans="1:20" ht="13.7" customHeight="1" thickBot="1">
      <c r="A65" s="662"/>
      <c r="B65" s="63" t="s">
        <v>601</v>
      </c>
      <c r="C65" s="662"/>
      <c r="D65" s="124"/>
      <c r="E65" s="605">
        <f t="shared" si="48"/>
        <v>98.65069390441387</v>
      </c>
      <c r="F65" s="299">
        <f t="shared" si="49"/>
        <v>18.898507449714266</v>
      </c>
      <c r="G65" s="299">
        <f t="shared" si="50"/>
        <v>20.116177057397842</v>
      </c>
      <c r="H65" s="299">
        <f t="shared" si="51"/>
        <v>365.75423873131695</v>
      </c>
      <c r="I65" s="299">
        <f t="shared" si="52"/>
        <v>4.7097825921474819</v>
      </c>
      <c r="J65" s="299">
        <f t="shared" si="53"/>
        <v>85.633713685543739</v>
      </c>
      <c r="K65" s="299">
        <f t="shared" si="54"/>
        <v>2.0975383893994146</v>
      </c>
      <c r="L65" s="299">
        <f t="shared" si="55"/>
        <v>38.137641890677195</v>
      </c>
      <c r="M65" s="99">
        <f>'2'!L66*1000</f>
        <v>798431741800.23047</v>
      </c>
      <c r="N65" s="99">
        <f>'10'!F65*1000</f>
        <v>787658453639.02539</v>
      </c>
      <c r="O65" s="99">
        <f>'22'!F65*1000</f>
        <v>150891682204.99994</v>
      </c>
      <c r="P65" s="99">
        <f>'2'!G66*1000</f>
        <v>160613942862.99994</v>
      </c>
      <c r="Q65" s="99">
        <f>'2'!J66*1000</f>
        <v>37604399185.487183</v>
      </c>
      <c r="R65" s="99">
        <f>'18'!Z65*1000</f>
        <v>16747412297.410246</v>
      </c>
      <c r="S65" s="99">
        <f>'2'!M66*1000</f>
        <v>43913077650.205154</v>
      </c>
      <c r="T65" s="380"/>
    </row>
    <row r="66" spans="1:20" ht="13.7" customHeight="1">
      <c r="A66" s="372"/>
      <c r="B66" s="372"/>
      <c r="C66" s="372"/>
      <c r="D66" s="27"/>
    </row>
  </sheetData>
  <mergeCells count="33">
    <mergeCell ref="A55:C55"/>
    <mergeCell ref="A33:C33"/>
    <mergeCell ref="A44:C44"/>
    <mergeCell ref="A26:C26"/>
    <mergeCell ref="A20:C20"/>
    <mergeCell ref="A21:C21"/>
    <mergeCell ref="A22:C22"/>
    <mergeCell ref="A24:C24"/>
    <mergeCell ref="A23:C23"/>
    <mergeCell ref="A25:C25"/>
    <mergeCell ref="K3:K4"/>
    <mergeCell ref="L3:L4"/>
    <mergeCell ref="E3:E4"/>
    <mergeCell ref="F3:F4"/>
    <mergeCell ref="G3:G4"/>
    <mergeCell ref="H3:H4"/>
    <mergeCell ref="I3:I4"/>
    <mergeCell ref="J3:J4"/>
    <mergeCell ref="A11:C11"/>
    <mergeCell ref="A3:C5"/>
    <mergeCell ref="A13:C13"/>
    <mergeCell ref="A14:C14"/>
    <mergeCell ref="A12:C12"/>
    <mergeCell ref="A6:C6"/>
    <mergeCell ref="A7:C7"/>
    <mergeCell ref="A9:C9"/>
    <mergeCell ref="A10:C10"/>
    <mergeCell ref="A8:C8"/>
    <mergeCell ref="A15:C15"/>
    <mergeCell ref="A17:C17"/>
    <mergeCell ref="A16:C16"/>
    <mergeCell ref="A18:C18"/>
    <mergeCell ref="A19:C1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51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F203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5" width="10.5703125" style="572" hidden="1" customWidth="1"/>
    <col min="6" max="10" width="16.85546875" style="572" customWidth="1"/>
    <col min="11" max="18" width="13.42578125" style="572" customWidth="1"/>
    <col min="19" max="19" width="2.28515625" style="324" customWidth="1"/>
    <col min="20" max="20" width="17.28515625" style="324" customWidth="1"/>
    <col min="21" max="21" width="2.28515625" style="324" customWidth="1"/>
    <col min="22" max="22" width="1.7109375" style="325" customWidth="1"/>
    <col min="23" max="27" width="16.5703125" style="572" customWidth="1"/>
    <col min="28" max="31" width="8.85546875" style="572" customWidth="1"/>
    <col min="32" max="32" width="11.5703125" style="572" customWidth="1"/>
    <col min="33" max="33" width="9.5703125" style="572" customWidth="1"/>
    <col min="34" max="34" width="10.42578125" style="572" customWidth="1"/>
    <col min="35" max="36" width="11.5703125" style="572" customWidth="1"/>
    <col min="37" max="37" width="9.5703125" style="572" customWidth="1"/>
    <col min="38" max="38" width="7.42578125" style="572" customWidth="1"/>
    <col min="39" max="58" width="9.140625" style="572"/>
    <col min="59" max="59" width="9.7109375" style="572" bestFit="1" customWidth="1"/>
    <col min="60" max="16384" width="9.140625" style="572"/>
  </cols>
  <sheetData>
    <row r="1" spans="1:38" s="384" customFormat="1" ht="35.1" customHeight="1">
      <c r="A1" s="684"/>
      <c r="B1" s="684"/>
      <c r="C1" s="684"/>
      <c r="D1" s="684"/>
      <c r="E1" s="684"/>
      <c r="F1" s="684"/>
      <c r="G1" s="684"/>
      <c r="H1" s="684"/>
      <c r="I1" s="684"/>
      <c r="J1" s="684" t="s">
        <v>799</v>
      </c>
      <c r="K1" s="384" t="s">
        <v>798</v>
      </c>
      <c r="L1" s="684"/>
      <c r="M1" s="684"/>
      <c r="N1" s="684"/>
      <c r="S1" s="684"/>
      <c r="T1" s="684"/>
      <c r="U1" s="684"/>
      <c r="V1" s="684"/>
      <c r="AA1" s="684" t="s">
        <v>799</v>
      </c>
      <c r="AB1" s="384" t="s">
        <v>973</v>
      </c>
      <c r="AE1" s="684"/>
      <c r="AF1" s="684"/>
      <c r="AG1" s="684"/>
      <c r="AH1" s="684"/>
      <c r="AI1" s="684"/>
    </row>
    <row r="2" spans="1:38" ht="14.25" customHeight="1" thickBot="1">
      <c r="A2" s="572"/>
      <c r="B2" s="312"/>
      <c r="C2" s="312"/>
      <c r="D2" s="313"/>
      <c r="J2" s="573"/>
      <c r="K2" s="573"/>
      <c r="L2" s="573"/>
      <c r="M2" s="573"/>
      <c r="N2" s="573"/>
      <c r="O2" s="573"/>
      <c r="P2" s="573"/>
      <c r="Q2" s="573"/>
      <c r="R2" s="314" t="s">
        <v>1296</v>
      </c>
      <c r="S2" s="572"/>
      <c r="T2" s="312"/>
      <c r="U2" s="312"/>
      <c r="V2" s="313"/>
      <c r="W2" s="573"/>
      <c r="X2" s="573"/>
      <c r="Y2" s="573"/>
      <c r="Z2" s="314"/>
      <c r="AA2" s="314"/>
      <c r="AB2" s="573"/>
      <c r="AC2" s="573"/>
      <c r="AD2" s="573"/>
      <c r="AE2" s="573"/>
      <c r="AF2" s="573"/>
      <c r="AG2" s="573"/>
      <c r="AH2" s="573"/>
      <c r="AI2" s="573"/>
      <c r="AJ2" s="314"/>
      <c r="AK2" s="314"/>
      <c r="AL2" s="314" t="s">
        <v>1296</v>
      </c>
    </row>
    <row r="3" spans="1:38" s="479" customFormat="1" ht="16.5">
      <c r="A3" s="1381" t="s">
        <v>797</v>
      </c>
      <c r="B3" s="1381"/>
      <c r="C3" s="1381"/>
      <c r="D3" s="692"/>
      <c r="E3" s="1384" t="s">
        <v>2</v>
      </c>
      <c r="F3" s="1384" t="s">
        <v>19</v>
      </c>
      <c r="G3" s="1385" t="s">
        <v>2</v>
      </c>
      <c r="H3" s="1384" t="s">
        <v>386</v>
      </c>
      <c r="I3" s="1378" t="s">
        <v>387</v>
      </c>
      <c r="J3" s="1375" t="s">
        <v>820</v>
      </c>
      <c r="K3" s="1354" t="s">
        <v>1063</v>
      </c>
      <c r="L3" s="1355"/>
      <c r="M3" s="1355"/>
      <c r="N3" s="1355"/>
      <c r="O3" s="1356" t="s">
        <v>1055</v>
      </c>
      <c r="P3" s="1356"/>
      <c r="Q3" s="1356"/>
      <c r="R3" s="482"/>
      <c r="S3" s="1387" t="s">
        <v>18</v>
      </c>
      <c r="T3" s="1387"/>
      <c r="U3" s="1387"/>
      <c r="V3" s="1388"/>
      <c r="W3" s="482"/>
      <c r="X3" s="482"/>
      <c r="Y3" s="482"/>
      <c r="Z3" s="482"/>
      <c r="AA3" s="700" t="s">
        <v>3</v>
      </c>
      <c r="AB3" s="1356" t="s">
        <v>1055</v>
      </c>
      <c r="AC3" s="1356"/>
      <c r="AD3" s="1356"/>
      <c r="AE3" s="1356"/>
      <c r="AF3" s="1356"/>
      <c r="AG3" s="1356"/>
      <c r="AH3" s="482"/>
      <c r="AI3" s="482"/>
      <c r="AJ3" s="482"/>
      <c r="AK3" s="482"/>
      <c r="AL3" s="482"/>
    </row>
    <row r="4" spans="1:38" s="479" customFormat="1" ht="16.5" customHeight="1">
      <c r="A4" s="1382"/>
      <c r="B4" s="1382"/>
      <c r="C4" s="1382"/>
      <c r="D4" s="694"/>
      <c r="E4" s="1352"/>
      <c r="F4" s="1352"/>
      <c r="G4" s="1362"/>
      <c r="H4" s="1352"/>
      <c r="I4" s="1379"/>
      <c r="J4" s="1376"/>
      <c r="K4" s="1357" t="s">
        <v>482</v>
      </c>
      <c r="L4" s="1358"/>
      <c r="M4" s="1359"/>
      <c r="N4" s="697" t="s">
        <v>483</v>
      </c>
      <c r="O4" s="1357" t="s">
        <v>484</v>
      </c>
      <c r="P4" s="1358"/>
      <c r="Q4" s="1359"/>
      <c r="R4" s="691" t="s">
        <v>485</v>
      </c>
      <c r="S4" s="1389"/>
      <c r="T4" s="1389"/>
      <c r="U4" s="1389"/>
      <c r="V4" s="1390"/>
      <c r="W4" s="1367" t="s">
        <v>486</v>
      </c>
      <c r="X4" s="1367"/>
      <c r="Y4" s="1367"/>
      <c r="Z4" s="1367"/>
      <c r="AA4" s="1366"/>
      <c r="AB4" s="1363" t="s">
        <v>487</v>
      </c>
      <c r="AC4" s="1363"/>
      <c r="AD4" s="1363"/>
      <c r="AE4" s="1363"/>
      <c r="AF4" s="1363"/>
      <c r="AG4" s="1363"/>
      <c r="AH4" s="1363"/>
      <c r="AI4" s="1363"/>
      <c r="AJ4" s="1363"/>
      <c r="AK4" s="1363"/>
      <c r="AL4" s="1352" t="s">
        <v>133</v>
      </c>
    </row>
    <row r="5" spans="1:38" s="479" customFormat="1" ht="16.5">
      <c r="A5" s="1382"/>
      <c r="B5" s="1382"/>
      <c r="C5" s="1382"/>
      <c r="D5" s="694"/>
      <c r="E5" s="1352"/>
      <c r="F5" s="1352"/>
      <c r="G5" s="1362"/>
      <c r="H5" s="1352"/>
      <c r="I5" s="1379"/>
      <c r="J5" s="1376"/>
      <c r="K5" s="1360" t="s">
        <v>4</v>
      </c>
      <c r="L5" s="1360" t="s">
        <v>1056</v>
      </c>
      <c r="M5" s="1360" t="s">
        <v>1057</v>
      </c>
      <c r="N5" s="1361" t="s">
        <v>1058</v>
      </c>
      <c r="O5" s="1360" t="s">
        <v>578</v>
      </c>
      <c r="P5" s="1360" t="s">
        <v>6</v>
      </c>
      <c r="Q5" s="1360" t="s">
        <v>5</v>
      </c>
      <c r="R5" s="1361" t="s">
        <v>1059</v>
      </c>
      <c r="S5" s="1389"/>
      <c r="T5" s="1389"/>
      <c r="U5" s="1389"/>
      <c r="V5" s="1390"/>
      <c r="W5" s="1359" t="s">
        <v>1060</v>
      </c>
      <c r="X5" s="1360" t="s">
        <v>1061</v>
      </c>
      <c r="Y5" s="1360" t="s">
        <v>1062</v>
      </c>
      <c r="Z5" s="1360" t="s">
        <v>7</v>
      </c>
      <c r="AA5" s="1360" t="s">
        <v>8</v>
      </c>
      <c r="AB5" s="1353" t="s">
        <v>792</v>
      </c>
      <c r="AC5" s="1367"/>
      <c r="AD5" s="1367"/>
      <c r="AE5" s="1367"/>
      <c r="AF5" s="1367"/>
      <c r="AG5" s="1367"/>
      <c r="AH5" s="1367"/>
      <c r="AI5" s="1367"/>
      <c r="AJ5" s="1366"/>
      <c r="AK5" s="1362" t="s">
        <v>793</v>
      </c>
      <c r="AL5" s="1352"/>
    </row>
    <row r="6" spans="1:38" s="479" customFormat="1" ht="16.5" customHeight="1">
      <c r="A6" s="1382"/>
      <c r="B6" s="1382"/>
      <c r="C6" s="1382"/>
      <c r="D6" s="694"/>
      <c r="E6" s="1352"/>
      <c r="F6" s="1352"/>
      <c r="G6" s="1362"/>
      <c r="H6" s="1352"/>
      <c r="I6" s="1379"/>
      <c r="J6" s="1376"/>
      <c r="K6" s="1360"/>
      <c r="L6" s="1360"/>
      <c r="M6" s="1360"/>
      <c r="N6" s="1362"/>
      <c r="O6" s="1360"/>
      <c r="P6" s="1360"/>
      <c r="Q6" s="1360"/>
      <c r="R6" s="1362"/>
      <c r="S6" s="1389"/>
      <c r="T6" s="1389"/>
      <c r="U6" s="1389"/>
      <c r="V6" s="1390"/>
      <c r="W6" s="1359"/>
      <c r="X6" s="1360"/>
      <c r="Y6" s="1360"/>
      <c r="Z6" s="1360"/>
      <c r="AA6" s="1360"/>
      <c r="AB6" s="1357" t="s">
        <v>823</v>
      </c>
      <c r="AC6" s="1358"/>
      <c r="AD6" s="1358"/>
      <c r="AE6" s="1359"/>
      <c r="AF6" s="1357" t="s">
        <v>825</v>
      </c>
      <c r="AG6" s="1359"/>
      <c r="AH6" s="1360" t="s">
        <v>790</v>
      </c>
      <c r="AI6" s="1360" t="s">
        <v>791</v>
      </c>
      <c r="AJ6" s="1361" t="s">
        <v>756</v>
      </c>
      <c r="AK6" s="1362"/>
      <c r="AL6" s="1352"/>
    </row>
    <row r="7" spans="1:38" s="479" customFormat="1" ht="16.5" customHeight="1">
      <c r="A7" s="1382"/>
      <c r="B7" s="1382"/>
      <c r="C7" s="1382"/>
      <c r="D7" s="694"/>
      <c r="E7" s="1352"/>
      <c r="F7" s="1352"/>
      <c r="G7" s="1362"/>
      <c r="H7" s="1352"/>
      <c r="I7" s="1379"/>
      <c r="J7" s="1376"/>
      <c r="K7" s="1360"/>
      <c r="L7" s="1360"/>
      <c r="M7" s="1360"/>
      <c r="N7" s="1362"/>
      <c r="O7" s="1360"/>
      <c r="P7" s="1360"/>
      <c r="Q7" s="1360"/>
      <c r="R7" s="1362"/>
      <c r="S7" s="1389"/>
      <c r="T7" s="1389"/>
      <c r="U7" s="1389"/>
      <c r="V7" s="1390"/>
      <c r="W7" s="1359"/>
      <c r="X7" s="1360"/>
      <c r="Y7" s="1360"/>
      <c r="Z7" s="1360"/>
      <c r="AA7" s="1360"/>
      <c r="AB7" s="1364" t="s">
        <v>786</v>
      </c>
      <c r="AC7" s="701"/>
      <c r="AD7" s="701"/>
      <c r="AE7" s="1361" t="s">
        <v>824</v>
      </c>
      <c r="AF7" s="1361" t="s">
        <v>826</v>
      </c>
      <c r="AG7" s="1365" t="s">
        <v>996</v>
      </c>
      <c r="AH7" s="1360"/>
      <c r="AI7" s="1360"/>
      <c r="AJ7" s="1362"/>
      <c r="AK7" s="1362"/>
      <c r="AL7" s="1352"/>
    </row>
    <row r="8" spans="1:38" s="479" customFormat="1" ht="30.75" customHeight="1">
      <c r="A8" s="1383"/>
      <c r="B8" s="1383"/>
      <c r="C8" s="1383"/>
      <c r="D8" s="695"/>
      <c r="E8" s="1352"/>
      <c r="F8" s="1353"/>
      <c r="G8" s="1363"/>
      <c r="H8" s="1353"/>
      <c r="I8" s="1380"/>
      <c r="J8" s="1377"/>
      <c r="K8" s="1360"/>
      <c r="L8" s="1360"/>
      <c r="M8" s="1360"/>
      <c r="N8" s="1363"/>
      <c r="O8" s="1360"/>
      <c r="P8" s="1360"/>
      <c r="Q8" s="1360"/>
      <c r="R8" s="1363"/>
      <c r="S8" s="1389"/>
      <c r="T8" s="1389"/>
      <c r="U8" s="1389"/>
      <c r="V8" s="1390"/>
      <c r="W8" s="1359"/>
      <c r="X8" s="1360"/>
      <c r="Y8" s="1360"/>
      <c r="Z8" s="1360"/>
      <c r="AA8" s="1360"/>
      <c r="AB8" s="1353"/>
      <c r="AC8" s="690" t="s">
        <v>997</v>
      </c>
      <c r="AD8" s="697" t="s">
        <v>998</v>
      </c>
      <c r="AE8" s="1363"/>
      <c r="AF8" s="1363"/>
      <c r="AG8" s="1366"/>
      <c r="AH8" s="1360"/>
      <c r="AI8" s="1360"/>
      <c r="AJ8" s="1363"/>
      <c r="AK8" s="1363"/>
      <c r="AL8" s="1353"/>
    </row>
    <row r="9" spans="1:38" s="387" customFormat="1" ht="24.95" hidden="1" customHeight="1">
      <c r="A9" s="1351" t="s">
        <v>1201</v>
      </c>
      <c r="B9" s="1351"/>
      <c r="C9" s="1351"/>
      <c r="D9" s="317"/>
      <c r="E9" s="386" t="s">
        <v>9</v>
      </c>
      <c r="F9" s="386" t="s">
        <v>9</v>
      </c>
      <c r="G9" s="386"/>
      <c r="H9" s="386"/>
      <c r="I9" s="386"/>
      <c r="J9" s="386"/>
      <c r="K9" s="386" t="s">
        <v>9</v>
      </c>
      <c r="L9" s="386"/>
      <c r="M9" s="386"/>
      <c r="N9" s="386"/>
      <c r="O9" s="386"/>
      <c r="P9" s="386"/>
      <c r="Q9" s="386" t="s">
        <v>9</v>
      </c>
      <c r="R9" s="386"/>
      <c r="S9" s="1367"/>
      <c r="T9" s="1367"/>
      <c r="U9" s="1367"/>
      <c r="V9" s="1366"/>
      <c r="W9" s="386"/>
      <c r="X9" s="386" t="s">
        <v>9</v>
      </c>
      <c r="Y9" s="386"/>
      <c r="Z9" s="386" t="s">
        <v>9</v>
      </c>
      <c r="AA9" s="386"/>
      <c r="AB9" s="690" t="s">
        <v>786</v>
      </c>
      <c r="AC9" s="690"/>
      <c r="AD9" s="690"/>
      <c r="AE9" s="690" t="s">
        <v>787</v>
      </c>
      <c r="AF9" s="690" t="s">
        <v>789</v>
      </c>
      <c r="AG9" s="690" t="s">
        <v>787</v>
      </c>
      <c r="AH9" s="484"/>
      <c r="AI9" s="484"/>
      <c r="AJ9" s="486"/>
      <c r="AK9" s="486"/>
      <c r="AL9" s="485"/>
    </row>
    <row r="10" spans="1:38" s="387" customFormat="1" ht="24.95" hidden="1" customHeight="1">
      <c r="A10" s="1351" t="s">
        <v>780</v>
      </c>
      <c r="B10" s="1351"/>
      <c r="C10" s="1351"/>
      <c r="D10" s="388"/>
      <c r="E10" s="389" t="s">
        <v>9</v>
      </c>
      <c r="F10" s="386" t="s">
        <v>9</v>
      </c>
      <c r="G10" s="386"/>
      <c r="H10" s="386"/>
      <c r="I10" s="386"/>
      <c r="J10" s="386"/>
      <c r="K10" s="386" t="s">
        <v>9</v>
      </c>
      <c r="L10" s="386"/>
      <c r="M10" s="386"/>
      <c r="N10" s="386"/>
      <c r="O10" s="386"/>
      <c r="P10" s="386"/>
      <c r="Q10" s="386" t="s">
        <v>9</v>
      </c>
      <c r="R10" s="386"/>
      <c r="S10" s="1351" t="s">
        <v>780</v>
      </c>
      <c r="T10" s="1351"/>
      <c r="U10" s="1351"/>
      <c r="V10" s="388"/>
      <c r="W10" s="386"/>
      <c r="X10" s="386" t="s">
        <v>9</v>
      </c>
      <c r="Y10" s="386"/>
      <c r="Z10" s="386" t="s">
        <v>9</v>
      </c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 t="s">
        <v>9</v>
      </c>
    </row>
    <row r="11" spans="1:38" s="387" customFormat="1" ht="24.95" hidden="1" customHeight="1">
      <c r="A11" s="1351" t="s">
        <v>1202</v>
      </c>
      <c r="B11" s="1351"/>
      <c r="C11" s="1351"/>
      <c r="D11" s="388"/>
      <c r="E11" s="390">
        <v>17631</v>
      </c>
      <c r="F11" s="386" t="s">
        <v>9</v>
      </c>
      <c r="G11" s="386"/>
      <c r="H11" s="386"/>
      <c r="I11" s="386"/>
      <c r="J11" s="386"/>
      <c r="K11" s="386" t="s">
        <v>9</v>
      </c>
      <c r="L11" s="386"/>
      <c r="M11" s="386"/>
      <c r="N11" s="386"/>
      <c r="O11" s="386"/>
      <c r="P11" s="386"/>
      <c r="Q11" s="386" t="s">
        <v>9</v>
      </c>
      <c r="R11" s="386"/>
      <c r="S11" s="1351" t="s">
        <v>1202</v>
      </c>
      <c r="T11" s="1351"/>
      <c r="U11" s="1351"/>
      <c r="V11" s="388"/>
      <c r="W11" s="386"/>
      <c r="X11" s="386" t="s">
        <v>9</v>
      </c>
      <c r="Y11" s="386"/>
      <c r="Z11" s="386" t="s">
        <v>9</v>
      </c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 t="s">
        <v>9</v>
      </c>
    </row>
    <row r="12" spans="1:38" s="387" customFormat="1" ht="19.5" hidden="1" customHeight="1">
      <c r="A12" s="1351" t="s">
        <v>1203</v>
      </c>
      <c r="B12" s="1351"/>
      <c r="C12" s="1351"/>
      <c r="D12" s="388"/>
      <c r="E12" s="391"/>
      <c r="F12" s="392" t="s">
        <v>10</v>
      </c>
      <c r="G12" s="393"/>
      <c r="H12" s="393"/>
      <c r="I12" s="393"/>
      <c r="J12" s="393"/>
      <c r="K12" s="394" t="s">
        <v>10</v>
      </c>
      <c r="L12" s="394" t="s">
        <v>10</v>
      </c>
      <c r="M12" s="394" t="s">
        <v>10</v>
      </c>
      <c r="N12" s="394" t="s">
        <v>10</v>
      </c>
      <c r="O12" s="394" t="s">
        <v>10</v>
      </c>
      <c r="P12" s="394" t="s">
        <v>10</v>
      </c>
      <c r="Q12" s="394" t="s">
        <v>10</v>
      </c>
      <c r="R12" s="394" t="s">
        <v>10</v>
      </c>
      <c r="S12" s="1351" t="s">
        <v>1203</v>
      </c>
      <c r="T12" s="1351"/>
      <c r="U12" s="1351"/>
      <c r="V12" s="388"/>
      <c r="W12" s="394" t="s">
        <v>10</v>
      </c>
      <c r="X12" s="394" t="s">
        <v>10</v>
      </c>
      <c r="Y12" s="394" t="s">
        <v>10</v>
      </c>
      <c r="Z12" s="394" t="s">
        <v>10</v>
      </c>
      <c r="AA12" s="394"/>
      <c r="AB12" s="394" t="s">
        <v>10</v>
      </c>
      <c r="AC12" s="394"/>
      <c r="AD12" s="394"/>
      <c r="AE12" s="394"/>
      <c r="AF12" s="394"/>
      <c r="AG12" s="394"/>
      <c r="AH12" s="394"/>
      <c r="AI12" s="394"/>
      <c r="AJ12" s="394"/>
      <c r="AK12" s="394"/>
      <c r="AL12" s="394" t="s">
        <v>10</v>
      </c>
    </row>
    <row r="13" spans="1:38" s="387" customFormat="1" ht="19.5" hidden="1" customHeight="1">
      <c r="A13" s="1351" t="s">
        <v>1204</v>
      </c>
      <c r="B13" s="1351"/>
      <c r="C13" s="1351"/>
      <c r="D13" s="388"/>
      <c r="E13" s="391"/>
      <c r="F13" s="395" t="s">
        <v>10</v>
      </c>
      <c r="G13" s="394"/>
      <c r="H13" s="394"/>
      <c r="I13" s="394"/>
      <c r="J13" s="394"/>
      <c r="K13" s="394" t="s">
        <v>10</v>
      </c>
      <c r="L13" s="394" t="s">
        <v>10</v>
      </c>
      <c r="M13" s="394" t="s">
        <v>10</v>
      </c>
      <c r="N13" s="394" t="s">
        <v>10</v>
      </c>
      <c r="O13" s="394" t="s">
        <v>10</v>
      </c>
      <c r="P13" s="394" t="s">
        <v>10</v>
      </c>
      <c r="Q13" s="394" t="s">
        <v>10</v>
      </c>
      <c r="R13" s="394" t="s">
        <v>10</v>
      </c>
      <c r="S13" s="1351" t="s">
        <v>1204</v>
      </c>
      <c r="T13" s="1351"/>
      <c r="U13" s="1351"/>
      <c r="V13" s="388"/>
      <c r="W13" s="394" t="s">
        <v>10</v>
      </c>
      <c r="X13" s="394" t="s">
        <v>10</v>
      </c>
      <c r="Y13" s="394" t="s">
        <v>10</v>
      </c>
      <c r="Z13" s="394" t="s">
        <v>10</v>
      </c>
      <c r="AA13" s="394"/>
      <c r="AB13" s="394" t="s">
        <v>10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 t="s">
        <v>10</v>
      </c>
    </row>
    <row r="14" spans="1:38" s="387" customFormat="1" ht="19.5" hidden="1" customHeight="1">
      <c r="A14" s="1351" t="s">
        <v>1205</v>
      </c>
      <c r="B14" s="1351"/>
      <c r="C14" s="1351"/>
      <c r="D14" s="388"/>
      <c r="E14" s="391"/>
      <c r="F14" s="395" t="s">
        <v>10</v>
      </c>
      <c r="G14" s="394"/>
      <c r="H14" s="394"/>
      <c r="I14" s="394"/>
      <c r="J14" s="394"/>
      <c r="K14" s="394" t="s">
        <v>10</v>
      </c>
      <c r="L14" s="394" t="s">
        <v>10</v>
      </c>
      <c r="M14" s="394" t="s">
        <v>10</v>
      </c>
      <c r="N14" s="394" t="s">
        <v>10</v>
      </c>
      <c r="O14" s="394" t="s">
        <v>10</v>
      </c>
      <c r="P14" s="394" t="s">
        <v>10</v>
      </c>
      <c r="Q14" s="394" t="s">
        <v>10</v>
      </c>
      <c r="R14" s="394" t="s">
        <v>10</v>
      </c>
      <c r="S14" s="1351" t="s">
        <v>1205</v>
      </c>
      <c r="T14" s="1351"/>
      <c r="U14" s="1351"/>
      <c r="V14" s="388"/>
      <c r="W14" s="394" t="s">
        <v>10</v>
      </c>
      <c r="X14" s="394" t="s">
        <v>10</v>
      </c>
      <c r="Y14" s="394" t="s">
        <v>10</v>
      </c>
      <c r="Z14" s="394" t="s">
        <v>10</v>
      </c>
      <c r="AA14" s="394" t="s">
        <v>10</v>
      </c>
      <c r="AB14" s="394" t="s">
        <v>10</v>
      </c>
      <c r="AC14" s="394"/>
      <c r="AD14" s="394"/>
      <c r="AE14" s="394"/>
      <c r="AF14" s="394"/>
      <c r="AG14" s="394"/>
      <c r="AH14" s="394"/>
      <c r="AI14" s="394"/>
      <c r="AJ14" s="394" t="s">
        <v>10</v>
      </c>
      <c r="AK14" s="394" t="s">
        <v>10</v>
      </c>
      <c r="AL14" s="394" t="s">
        <v>10</v>
      </c>
    </row>
    <row r="15" spans="1:38" s="387" customFormat="1" ht="19.5" hidden="1" customHeight="1">
      <c r="A15" s="1351" t="s">
        <v>1206</v>
      </c>
      <c r="B15" s="1351"/>
      <c r="C15" s="1351"/>
      <c r="D15" s="388"/>
      <c r="E15" s="391"/>
      <c r="F15" s="395" t="s">
        <v>10</v>
      </c>
      <c r="G15" s="394"/>
      <c r="H15" s="394"/>
      <c r="I15" s="394"/>
      <c r="J15" s="394"/>
      <c r="K15" s="394" t="s">
        <v>10</v>
      </c>
      <c r="L15" s="394" t="s">
        <v>10</v>
      </c>
      <c r="M15" s="394" t="s">
        <v>10</v>
      </c>
      <c r="N15" s="394" t="s">
        <v>10</v>
      </c>
      <c r="O15" s="394" t="s">
        <v>10</v>
      </c>
      <c r="P15" s="394" t="s">
        <v>10</v>
      </c>
      <c r="Q15" s="394" t="s">
        <v>10</v>
      </c>
      <c r="R15" s="394" t="s">
        <v>10</v>
      </c>
      <c r="S15" s="1351" t="s">
        <v>1206</v>
      </c>
      <c r="T15" s="1351"/>
      <c r="U15" s="1351"/>
      <c r="V15" s="388"/>
      <c r="W15" s="394" t="s">
        <v>10</v>
      </c>
      <c r="X15" s="394" t="s">
        <v>10</v>
      </c>
      <c r="Y15" s="394" t="s">
        <v>10</v>
      </c>
      <c r="Z15" s="394" t="s">
        <v>10</v>
      </c>
      <c r="AA15" s="394" t="s">
        <v>10</v>
      </c>
      <c r="AB15" s="394" t="s">
        <v>10</v>
      </c>
      <c r="AC15" s="394"/>
      <c r="AD15" s="394"/>
      <c r="AE15" s="394"/>
      <c r="AF15" s="394"/>
      <c r="AG15" s="394"/>
      <c r="AH15" s="394"/>
      <c r="AI15" s="394"/>
      <c r="AJ15" s="394" t="s">
        <v>10</v>
      </c>
      <c r="AK15" s="394" t="s">
        <v>10</v>
      </c>
      <c r="AL15" s="394" t="s">
        <v>10</v>
      </c>
    </row>
    <row r="16" spans="1:38" s="387" customFormat="1" ht="17.100000000000001" hidden="1" customHeight="1">
      <c r="A16" s="1351" t="s">
        <v>1207</v>
      </c>
      <c r="B16" s="1351"/>
      <c r="C16" s="1351"/>
      <c r="D16" s="317"/>
      <c r="E16" s="391"/>
      <c r="F16" s="396">
        <v>0</v>
      </c>
      <c r="G16" s="396">
        <v>0</v>
      </c>
      <c r="H16" s="396">
        <v>0</v>
      </c>
      <c r="I16" s="396">
        <v>0</v>
      </c>
      <c r="J16" s="396">
        <v>0</v>
      </c>
      <c r="K16" s="396">
        <v>0</v>
      </c>
      <c r="L16" s="396">
        <v>0</v>
      </c>
      <c r="M16" s="396">
        <v>0</v>
      </c>
      <c r="N16" s="396">
        <v>0</v>
      </c>
      <c r="O16" s="396">
        <v>0</v>
      </c>
      <c r="P16" s="396">
        <v>0</v>
      </c>
      <c r="Q16" s="396">
        <v>0</v>
      </c>
      <c r="R16" s="396">
        <v>0</v>
      </c>
      <c r="S16" s="1351" t="s">
        <v>1207</v>
      </c>
      <c r="T16" s="1351"/>
      <c r="U16" s="1351"/>
      <c r="V16" s="317"/>
      <c r="W16" s="396">
        <v>0</v>
      </c>
      <c r="X16" s="396">
        <v>0</v>
      </c>
      <c r="Y16" s="396">
        <v>0</v>
      </c>
      <c r="Z16" s="396">
        <v>0</v>
      </c>
      <c r="AA16" s="396">
        <v>0</v>
      </c>
      <c r="AB16" s="396">
        <v>0</v>
      </c>
      <c r="AC16" s="396"/>
      <c r="AD16" s="396"/>
      <c r="AE16" s="396"/>
      <c r="AF16" s="396"/>
      <c r="AG16" s="396"/>
      <c r="AH16" s="396"/>
      <c r="AI16" s="396"/>
      <c r="AJ16" s="396">
        <v>0</v>
      </c>
      <c r="AK16" s="396">
        <v>0</v>
      </c>
      <c r="AL16" s="396">
        <v>0</v>
      </c>
    </row>
    <row r="17" spans="1:58" s="387" customFormat="1" ht="17.100000000000001" hidden="1" customHeight="1">
      <c r="A17" s="1351" t="s">
        <v>1208</v>
      </c>
      <c r="B17" s="1351"/>
      <c r="C17" s="1351"/>
      <c r="D17" s="388"/>
      <c r="E17" s="391"/>
      <c r="F17" s="397">
        <v>13367.838154574758</v>
      </c>
      <c r="G17" s="396">
        <v>0</v>
      </c>
      <c r="H17" s="396">
        <v>0</v>
      </c>
      <c r="I17" s="396">
        <v>0</v>
      </c>
      <c r="J17" s="396">
        <v>0</v>
      </c>
      <c r="K17" s="398">
        <v>94.252571804564056</v>
      </c>
      <c r="L17" s="396">
        <v>0</v>
      </c>
      <c r="M17" s="398">
        <v>54.686949063437474</v>
      </c>
      <c r="N17" s="398">
        <v>6.6085333674067881</v>
      </c>
      <c r="O17" s="398">
        <v>40.081608024850077</v>
      </c>
      <c r="P17" s="396">
        <v>0</v>
      </c>
      <c r="Q17" s="398">
        <v>24.230093245365726</v>
      </c>
      <c r="R17" s="398">
        <v>16.286863161545575</v>
      </c>
      <c r="S17" s="1351" t="s">
        <v>1208</v>
      </c>
      <c r="T17" s="1351"/>
      <c r="U17" s="1351"/>
      <c r="V17" s="388"/>
      <c r="W17" s="398">
        <v>8.8803062545150446</v>
      </c>
      <c r="X17" s="398">
        <v>4.3178282698899197</v>
      </c>
      <c r="Y17" s="398">
        <v>24.987195989366796</v>
      </c>
      <c r="Z17" s="398">
        <v>4.0803166777754427</v>
      </c>
      <c r="AA17" s="396">
        <v>0</v>
      </c>
      <c r="AB17" s="398">
        <v>10.824839305710512</v>
      </c>
      <c r="AC17" s="398"/>
      <c r="AD17" s="398"/>
      <c r="AE17" s="398"/>
      <c r="AF17" s="398"/>
      <c r="AG17" s="398"/>
      <c r="AH17" s="398"/>
      <c r="AI17" s="398"/>
      <c r="AJ17" s="396">
        <v>0</v>
      </c>
      <c r="AK17" s="396">
        <v>0</v>
      </c>
      <c r="AL17" s="396">
        <v>0</v>
      </c>
      <c r="AN17" s="397">
        <v>13367.838154574758</v>
      </c>
      <c r="AO17" s="399">
        <v>12599.531255358484</v>
      </c>
      <c r="AP17" s="399">
        <v>883.41804494600865</v>
      </c>
      <c r="AQ17" s="399">
        <v>1447.0469988801751</v>
      </c>
      <c r="AR17" s="399">
        <v>1187.1049677341509</v>
      </c>
      <c r="AS17" s="399">
        <v>7310.4628424750572</v>
      </c>
      <c r="AT17" s="399">
        <v>3239.0396497430406</v>
      </c>
      <c r="AU17" s="394" t="s">
        <v>10</v>
      </c>
      <c r="AV17" s="394" t="s">
        <v>10</v>
      </c>
      <c r="AW17" s="399">
        <v>3340.247919224948</v>
      </c>
      <c r="AX17" s="399">
        <v>417.36532794567876</v>
      </c>
      <c r="AY17" s="399">
        <v>577.20029491135983</v>
      </c>
      <c r="AZ17" s="399">
        <v>5358.0444905130062</v>
      </c>
      <c r="BA17" s="399">
        <v>2177.2015078924701</v>
      </c>
      <c r="BB17" s="399">
        <v>545.45012967914283</v>
      </c>
      <c r="BC17" s="399">
        <v>157.84997267647904</v>
      </c>
      <c r="BD17" s="394" t="s">
        <v>10</v>
      </c>
    </row>
    <row r="18" spans="1:58" s="387" customFormat="1" ht="17.100000000000001" hidden="1" customHeight="1">
      <c r="A18" s="1351" t="s">
        <v>1209</v>
      </c>
      <c r="B18" s="1351"/>
      <c r="C18" s="1351"/>
      <c r="D18" s="388"/>
      <c r="E18" s="391"/>
      <c r="F18" s="397">
        <v>13388.599999999951</v>
      </c>
      <c r="G18" s="398">
        <v>100</v>
      </c>
      <c r="H18" s="398">
        <v>10.667666946263559</v>
      </c>
      <c r="I18" s="398">
        <v>89.332333053736988</v>
      </c>
      <c r="J18" s="400">
        <v>11960.348743232586</v>
      </c>
      <c r="K18" s="398">
        <v>66.8932735692498</v>
      </c>
      <c r="L18" s="398">
        <v>49.001000821920755</v>
      </c>
      <c r="M18" s="398">
        <v>56.998521787884378</v>
      </c>
      <c r="N18" s="398">
        <v>6.3347644613798595</v>
      </c>
      <c r="O18" s="398">
        <v>33.908215071234338</v>
      </c>
      <c r="P18" s="398">
        <v>28.339569780614493</v>
      </c>
      <c r="Q18" s="398">
        <v>31.88602656084873</v>
      </c>
      <c r="R18" s="398">
        <v>22.008036478988767</v>
      </c>
      <c r="S18" s="1351" t="s">
        <v>1209</v>
      </c>
      <c r="T18" s="1351"/>
      <c r="U18" s="1351"/>
      <c r="V18" s="388"/>
      <c r="W18" s="398">
        <v>8.9164511906750263</v>
      </c>
      <c r="X18" s="398">
        <v>7.3182560134989707</v>
      </c>
      <c r="Y18" s="398">
        <v>6.8400342019406137</v>
      </c>
      <c r="Z18" s="398">
        <v>4.557962107534415</v>
      </c>
      <c r="AA18" s="396">
        <v>0</v>
      </c>
      <c r="AB18" s="398">
        <v>5.9672699343507905</v>
      </c>
      <c r="AC18" s="398"/>
      <c r="AD18" s="398"/>
      <c r="AE18" s="398"/>
      <c r="AF18" s="398"/>
      <c r="AG18" s="398"/>
      <c r="AH18" s="398"/>
      <c r="AI18" s="398"/>
      <c r="AJ18" s="396">
        <v>0</v>
      </c>
      <c r="AK18" s="396">
        <v>0</v>
      </c>
      <c r="AL18" s="398">
        <v>2.0991751162984631</v>
      </c>
      <c r="AN18" s="397">
        <v>13388.6</v>
      </c>
      <c r="AO18" s="399">
        <v>8956.0728250925367</v>
      </c>
      <c r="AP18" s="399">
        <v>848.13627467630045</v>
      </c>
      <c r="AQ18" s="399">
        <v>798.93390243048646</v>
      </c>
      <c r="AR18" s="399">
        <v>1193.7879841147126</v>
      </c>
      <c r="AS18" s="399">
        <v>7631.3040880926319</v>
      </c>
      <c r="AT18" s="399">
        <v>4269.0925521257805</v>
      </c>
      <c r="AU18" s="399">
        <v>6560.5479960436405</v>
      </c>
      <c r="AV18" s="399">
        <v>3794.2716396473397</v>
      </c>
      <c r="AW18" s="399">
        <v>915.78481916101828</v>
      </c>
      <c r="AX18" s="399">
        <v>405.81454825509616</v>
      </c>
      <c r="AY18" s="399">
        <v>979.81202462332044</v>
      </c>
      <c r="AZ18" s="399">
        <v>4539.8352830272597</v>
      </c>
      <c r="BA18" s="399">
        <v>2946.567972025879</v>
      </c>
      <c r="BB18" s="399">
        <v>610.24731472935059</v>
      </c>
      <c r="BC18" s="399">
        <v>281.05015962073503</v>
      </c>
      <c r="BD18" s="399">
        <v>1429.6512567674386</v>
      </c>
    </row>
    <row r="19" spans="1:58" s="387" customFormat="1" ht="17.100000000000001" hidden="1" customHeight="1">
      <c r="A19" s="1247" t="s">
        <v>1210</v>
      </c>
      <c r="B19" s="1247"/>
      <c r="C19" s="1247"/>
      <c r="D19" s="388"/>
      <c r="E19" s="391"/>
      <c r="F19" s="397">
        <v>13660.999999999885</v>
      </c>
      <c r="G19" s="398">
        <v>100</v>
      </c>
      <c r="H19" s="398">
        <v>30.1841582674992</v>
      </c>
      <c r="I19" s="398">
        <v>69.815841732501553</v>
      </c>
      <c r="J19" s="400">
        <v>9537.542139076957</v>
      </c>
      <c r="K19" s="398">
        <v>45.449641258887951</v>
      </c>
      <c r="L19" s="398">
        <v>33.296105414359083</v>
      </c>
      <c r="M19" s="398">
        <v>48.440529888332073</v>
      </c>
      <c r="N19" s="398">
        <v>5.3195793857065103</v>
      </c>
      <c r="O19" s="398">
        <v>24.42805317215873</v>
      </c>
      <c r="P19" s="398">
        <v>23.702338574272368</v>
      </c>
      <c r="Q19" s="398">
        <v>26.784183048978097</v>
      </c>
      <c r="R19" s="398">
        <v>15.009603399232073</v>
      </c>
      <c r="S19" s="1247" t="s">
        <v>1210</v>
      </c>
      <c r="T19" s="1247"/>
      <c r="U19" s="1247"/>
      <c r="V19" s="388"/>
      <c r="W19" s="398">
        <v>8.5705971360146158</v>
      </c>
      <c r="X19" s="398">
        <v>6.1064547580365414</v>
      </c>
      <c r="Y19" s="398">
        <v>4.9581800873083237</v>
      </c>
      <c r="Z19" s="398">
        <v>2.5544588835896853</v>
      </c>
      <c r="AA19" s="398">
        <v>3.8296832563733196</v>
      </c>
      <c r="AB19" s="398">
        <v>6.5814012824238768</v>
      </c>
      <c r="AC19" s="398"/>
      <c r="AD19" s="398"/>
      <c r="AE19" s="398"/>
      <c r="AF19" s="398"/>
      <c r="AG19" s="398"/>
      <c r="AH19" s="398"/>
      <c r="AI19" s="398"/>
      <c r="AJ19" s="398">
        <v>1.5448217921037901</v>
      </c>
      <c r="AK19" s="398">
        <v>1.5448217921037901</v>
      </c>
      <c r="AL19" s="398">
        <v>1.5434638839443544</v>
      </c>
      <c r="AN19" s="397">
        <v>13614.999999999931</v>
      </c>
      <c r="AO19" s="399">
        <v>6208.8754923766355</v>
      </c>
      <c r="AP19" s="399">
        <v>726.70773988136023</v>
      </c>
      <c r="AQ19" s="399">
        <v>899.08522919191864</v>
      </c>
      <c r="AR19" s="399">
        <v>1170.8292747509465</v>
      </c>
      <c r="AS19" s="399">
        <v>6616.4607880449976</v>
      </c>
      <c r="AT19" s="399">
        <v>3658.9872463208699</v>
      </c>
      <c r="AU19" s="399">
        <v>4548.580960655544</v>
      </c>
      <c r="AV19" s="399">
        <v>3236.9764726313228</v>
      </c>
      <c r="AW19" s="399">
        <v>677.33698172718414</v>
      </c>
      <c r="AX19" s="399">
        <v>408.84061304301656</v>
      </c>
      <c r="AY19" s="399">
        <v>834.20278449536477</v>
      </c>
      <c r="AZ19" s="399">
        <v>3337.1163438485778</v>
      </c>
      <c r="BA19" s="399">
        <v>2050.4619203690763</v>
      </c>
      <c r="BB19" s="399">
        <v>348.96462808718405</v>
      </c>
      <c r="BC19" s="399">
        <v>211.03810501929698</v>
      </c>
      <c r="BD19" s="399">
        <v>523.17302965315491</v>
      </c>
      <c r="BE19" s="387">
        <v>210.85260118563642</v>
      </c>
      <c r="BF19" s="387">
        <v>4078.4578609230357</v>
      </c>
    </row>
    <row r="20" spans="1:58" s="387" customFormat="1" ht="17.100000000000001" hidden="1" customHeight="1">
      <c r="A20" s="1247" t="s">
        <v>1157</v>
      </c>
      <c r="B20" s="1247"/>
      <c r="C20" s="1247"/>
      <c r="D20" s="388"/>
      <c r="E20" s="391"/>
      <c r="F20" s="401">
        <v>13884.21580122613</v>
      </c>
      <c r="G20" s="402">
        <v>100</v>
      </c>
      <c r="H20" s="402">
        <v>31.959976648065279</v>
      </c>
      <c r="I20" s="402">
        <v>68.040023351935218</v>
      </c>
      <c r="J20" s="403">
        <f>F20*I20/100</f>
        <v>9446.8236733873382</v>
      </c>
      <c r="K20" s="402">
        <v>46.837704727785955</v>
      </c>
      <c r="L20" s="402">
        <v>30.918403741670083</v>
      </c>
      <c r="M20" s="402">
        <v>43.257701079433097</v>
      </c>
      <c r="N20" s="402">
        <v>5.8350185141666211</v>
      </c>
      <c r="O20" s="402">
        <v>22.311868515514398</v>
      </c>
      <c r="P20" s="402">
        <v>19.344399932197771</v>
      </c>
      <c r="Q20" s="402">
        <v>25.178381282166551</v>
      </c>
      <c r="R20" s="404">
        <v>14.383044928114559</v>
      </c>
      <c r="S20" s="1247" t="s">
        <v>1157</v>
      </c>
      <c r="T20" s="1247"/>
      <c r="U20" s="1247"/>
      <c r="V20" s="388"/>
      <c r="W20" s="402">
        <v>5.0047200545872323</v>
      </c>
      <c r="X20" s="402">
        <v>4.5066059204939215</v>
      </c>
      <c r="Y20" s="402">
        <v>3.2097667789273787</v>
      </c>
      <c r="Z20" s="402">
        <v>2.3291500928197668</v>
      </c>
      <c r="AA20" s="402">
        <v>2.4053260678117616</v>
      </c>
      <c r="AB20" s="404">
        <v>7.9144494701392185</v>
      </c>
      <c r="AC20" s="404"/>
      <c r="AD20" s="404"/>
      <c r="AE20" s="404"/>
      <c r="AF20" s="404"/>
      <c r="AG20" s="404">
        <v>0</v>
      </c>
      <c r="AH20" s="404"/>
      <c r="AI20" s="404"/>
      <c r="AJ20" s="402">
        <v>3.1638701511291862</v>
      </c>
      <c r="AK20" s="402">
        <v>3.1638701511291862</v>
      </c>
      <c r="AL20" s="402">
        <v>1.3109576595375692</v>
      </c>
      <c r="AN20" s="397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</row>
    <row r="21" spans="1:58" s="387" customFormat="1" ht="17.100000000000001" hidden="1" customHeight="1">
      <c r="A21" s="1247" t="s">
        <v>1158</v>
      </c>
      <c r="B21" s="1247"/>
      <c r="C21" s="1247"/>
      <c r="D21" s="317"/>
      <c r="E21" s="391"/>
      <c r="F21" s="405">
        <v>0</v>
      </c>
      <c r="G21" s="382">
        <v>0</v>
      </c>
      <c r="H21" s="382">
        <v>0</v>
      </c>
      <c r="I21" s="382">
        <v>0</v>
      </c>
      <c r="J21" s="405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3">
        <v>0</v>
      </c>
      <c r="S21" s="1247" t="s">
        <v>1158</v>
      </c>
      <c r="T21" s="1247"/>
      <c r="U21" s="1247"/>
      <c r="V21" s="388"/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3">
        <v>0</v>
      </c>
      <c r="AC21" s="383"/>
      <c r="AD21" s="383"/>
      <c r="AE21" s="383"/>
      <c r="AF21" s="383"/>
      <c r="AG21" s="1371">
        <v>0</v>
      </c>
      <c r="AH21" s="1371"/>
      <c r="AI21" s="1371"/>
      <c r="AJ21" s="382">
        <v>0</v>
      </c>
      <c r="AK21" s="382">
        <v>0</v>
      </c>
      <c r="AL21" s="382">
        <v>0</v>
      </c>
      <c r="AN21" s="397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</row>
    <row r="22" spans="1:58" s="490" customFormat="1" ht="17.100000000000001" hidden="1" customHeight="1">
      <c r="A22" s="1374" t="s">
        <v>1211</v>
      </c>
      <c r="B22" s="1374"/>
      <c r="C22" s="1374"/>
      <c r="D22" s="487"/>
      <c r="E22" s="488"/>
      <c r="F22" s="401">
        <v>14412</v>
      </c>
      <c r="G22" s="402">
        <v>100</v>
      </c>
      <c r="H22" s="402">
        <v>36.9024536691077</v>
      </c>
      <c r="I22" s="402">
        <v>63.097546330892463</v>
      </c>
      <c r="J22" s="403">
        <f>F22*I22/100</f>
        <v>9093.6183772082222</v>
      </c>
      <c r="K22" s="402">
        <v>38.054037984144117</v>
      </c>
      <c r="L22" s="402">
        <v>23.042182113954709</v>
      </c>
      <c r="M22" s="402">
        <v>40.129342152462463</v>
      </c>
      <c r="N22" s="402">
        <v>9.0078709910734815</v>
      </c>
      <c r="O22" s="402">
        <v>23.667657294699584</v>
      </c>
      <c r="P22" s="402">
        <v>22.020343974793185</v>
      </c>
      <c r="Q22" s="402">
        <v>23.206907176580287</v>
      </c>
      <c r="R22" s="404">
        <v>12.210828783222437</v>
      </c>
      <c r="S22" s="1386" t="s">
        <v>1211</v>
      </c>
      <c r="T22" s="1386"/>
      <c r="U22" s="1386"/>
      <c r="V22" s="489"/>
      <c r="W22" s="402">
        <v>5.4748381442300618</v>
      </c>
      <c r="X22" s="402">
        <v>5.1244897688869111</v>
      </c>
      <c r="Y22" s="402">
        <v>3.0288521084220572</v>
      </c>
      <c r="Z22" s="402">
        <v>2.4648229911985209</v>
      </c>
      <c r="AA22" s="402">
        <v>1.5047947720592594</v>
      </c>
      <c r="AB22" s="404" t="s">
        <v>822</v>
      </c>
      <c r="AC22" s="404"/>
      <c r="AD22" s="404"/>
      <c r="AE22" s="404" t="s">
        <v>822</v>
      </c>
      <c r="AF22" s="404" t="s">
        <v>821</v>
      </c>
      <c r="AG22" s="497" t="s">
        <v>821</v>
      </c>
      <c r="AH22" s="498">
        <v>3.163735885968407</v>
      </c>
      <c r="AI22" s="497" t="s">
        <v>821</v>
      </c>
      <c r="AJ22" s="499">
        <v>3.8832363736535083</v>
      </c>
      <c r="AK22" s="499" t="s">
        <v>821</v>
      </c>
      <c r="AL22" s="499">
        <v>1.4402477984800641</v>
      </c>
      <c r="AN22" s="491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</row>
    <row r="23" spans="1:58" s="490" customFormat="1" ht="19.5" hidden="1" customHeight="1">
      <c r="A23" s="1374" t="s">
        <v>1212</v>
      </c>
      <c r="B23" s="1374"/>
      <c r="C23" s="1374"/>
      <c r="D23" s="487"/>
      <c r="E23" s="488"/>
      <c r="F23" s="401">
        <v>14563.000000000737</v>
      </c>
      <c r="G23" s="402">
        <v>100</v>
      </c>
      <c r="H23" s="402">
        <v>44.641924459145294</v>
      </c>
      <c r="I23" s="402">
        <v>55.358075540854294</v>
      </c>
      <c r="J23" s="403">
        <f>F23*I23/100</f>
        <v>8061.7965410150191</v>
      </c>
      <c r="K23" s="402">
        <v>38.764604804886808</v>
      </c>
      <c r="L23" s="402">
        <v>26.963021526697787</v>
      </c>
      <c r="M23" s="402">
        <v>31.862583569221641</v>
      </c>
      <c r="N23" s="402">
        <v>10.874997010534011</v>
      </c>
      <c r="O23" s="402">
        <v>23.651287116756748</v>
      </c>
      <c r="P23" s="402">
        <v>19.372337341254664</v>
      </c>
      <c r="Q23" s="402">
        <v>22.993241566829916</v>
      </c>
      <c r="R23" s="404">
        <v>14.799410565372433</v>
      </c>
      <c r="S23" s="1386" t="s">
        <v>1212</v>
      </c>
      <c r="T23" s="1386"/>
      <c r="U23" s="1386"/>
      <c r="V23" s="489"/>
      <c r="W23" s="402">
        <v>6.9268454349390076</v>
      </c>
      <c r="X23" s="402">
        <v>5.8295973048164438</v>
      </c>
      <c r="Y23" s="402">
        <v>5.627762043009267</v>
      </c>
      <c r="Z23" s="402">
        <v>3.6717508846580884</v>
      </c>
      <c r="AA23" s="402">
        <v>2.6559132423011937</v>
      </c>
      <c r="AB23" s="404" t="s">
        <v>821</v>
      </c>
      <c r="AC23" s="404" t="s">
        <v>821</v>
      </c>
      <c r="AD23" s="404" t="s">
        <v>821</v>
      </c>
      <c r="AE23" s="404" t="s">
        <v>821</v>
      </c>
      <c r="AF23" s="404" t="s">
        <v>821</v>
      </c>
      <c r="AG23" s="404" t="s">
        <v>821</v>
      </c>
      <c r="AH23" s="500">
        <v>5.7365314627381894</v>
      </c>
      <c r="AI23" s="404" t="s">
        <v>821</v>
      </c>
      <c r="AJ23" s="402">
        <v>6.4262541548153509</v>
      </c>
      <c r="AK23" s="402" t="s">
        <v>821</v>
      </c>
      <c r="AL23" s="402">
        <v>0.63153711882436725</v>
      </c>
      <c r="AN23" s="491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492"/>
      <c r="BB23" s="492"/>
      <c r="BC23" s="492"/>
      <c r="BD23" s="492"/>
    </row>
    <row r="24" spans="1:58" s="490" customFormat="1" ht="17.100000000000001" customHeight="1">
      <c r="A24" s="1247" t="s">
        <v>1161</v>
      </c>
      <c r="B24" s="1247"/>
      <c r="C24" s="1247"/>
      <c r="D24" s="32"/>
      <c r="E24" s="488"/>
      <c r="F24" s="401">
        <v>14821.000000244734</v>
      </c>
      <c r="G24" s="402">
        <v>100</v>
      </c>
      <c r="H24" s="402">
        <v>50.490188376544324</v>
      </c>
      <c r="I24" s="402">
        <v>49.509811623455626</v>
      </c>
      <c r="J24" s="403">
        <f>F24*I24/100</f>
        <v>7337.8491808335266</v>
      </c>
      <c r="K24" s="402">
        <v>8.6626223813076582</v>
      </c>
      <c r="L24" s="402">
        <v>15.671839856466189</v>
      </c>
      <c r="M24" s="402">
        <v>28.415931163335898</v>
      </c>
      <c r="N24" s="402">
        <v>8.920580310781677</v>
      </c>
      <c r="O24" s="402">
        <v>23.826359450112637</v>
      </c>
      <c r="P24" s="402">
        <v>16.527172333208245</v>
      </c>
      <c r="Q24" s="402">
        <v>19.978549951841732</v>
      </c>
      <c r="R24" s="404">
        <v>13.011500128738938</v>
      </c>
      <c r="S24" s="1250" t="s">
        <v>1161</v>
      </c>
      <c r="T24" s="1250"/>
      <c r="U24" s="1250"/>
      <c r="V24" s="529"/>
      <c r="W24" s="402">
        <v>3.4758403563447797</v>
      </c>
      <c r="X24" s="402">
        <v>5.1332744878888317</v>
      </c>
      <c r="Y24" s="402">
        <v>2.8686217092422597</v>
      </c>
      <c r="Z24" s="402">
        <v>4.5547333383744792</v>
      </c>
      <c r="AA24" s="402">
        <v>2.1098510156545802</v>
      </c>
      <c r="AB24" s="404" t="s">
        <v>821</v>
      </c>
      <c r="AC24" s="404" t="s">
        <v>821</v>
      </c>
      <c r="AD24" s="404" t="s">
        <v>821</v>
      </c>
      <c r="AE24" s="404" t="s">
        <v>821</v>
      </c>
      <c r="AF24" s="404" t="s">
        <v>821</v>
      </c>
      <c r="AG24" s="404" t="s">
        <v>821</v>
      </c>
      <c r="AH24" s="500">
        <v>4.9116955830147289</v>
      </c>
      <c r="AI24" s="404" t="s">
        <v>821</v>
      </c>
      <c r="AJ24" s="402">
        <v>4.0749409091529056</v>
      </c>
      <c r="AK24" s="402" t="s">
        <v>821</v>
      </c>
      <c r="AL24" s="402">
        <v>0.95856025484746488</v>
      </c>
      <c r="AN24" s="491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</row>
    <row r="25" spans="1:58" s="490" customFormat="1" ht="17.100000000000001" customHeight="1">
      <c r="A25" s="1247" t="s">
        <v>1162</v>
      </c>
      <c r="B25" s="1247"/>
      <c r="C25" s="1247"/>
      <c r="D25" s="32"/>
      <c r="E25" s="488"/>
      <c r="F25" s="401">
        <v>14935.000010349095</v>
      </c>
      <c r="G25" s="402">
        <v>100</v>
      </c>
      <c r="H25" s="402">
        <v>46.87617653306129</v>
      </c>
      <c r="I25" s="402">
        <v>53.123823466938759</v>
      </c>
      <c r="J25" s="403">
        <f>F25*I25/100</f>
        <v>7934.043040285138</v>
      </c>
      <c r="K25" s="402">
        <v>7.9313305149359437</v>
      </c>
      <c r="L25" s="402">
        <v>20.13790059229202</v>
      </c>
      <c r="M25" s="402">
        <v>29.170713329849214</v>
      </c>
      <c r="N25" s="402">
        <v>10.782034824318647</v>
      </c>
      <c r="O25" s="402">
        <v>26.483454170231898</v>
      </c>
      <c r="P25" s="402">
        <v>16.129187155292122</v>
      </c>
      <c r="Q25" s="402">
        <v>18.843721140382407</v>
      </c>
      <c r="R25" s="404">
        <v>14.664978622115109</v>
      </c>
      <c r="S25" s="1247" t="s">
        <v>1162</v>
      </c>
      <c r="T25" s="1247"/>
      <c r="U25" s="1247"/>
      <c r="V25" s="32"/>
      <c r="W25" s="402">
        <v>4.0262994523163123</v>
      </c>
      <c r="X25" s="402">
        <v>6.0926075539643874</v>
      </c>
      <c r="Y25" s="402">
        <v>4.4527456081689465</v>
      </c>
      <c r="Z25" s="402">
        <v>4.0652481429440543</v>
      </c>
      <c r="AA25" s="402">
        <v>1.3872043255035895</v>
      </c>
      <c r="AB25" s="404" t="s">
        <v>821</v>
      </c>
      <c r="AC25" s="404" t="s">
        <v>821</v>
      </c>
      <c r="AD25" s="404" t="s">
        <v>821</v>
      </c>
      <c r="AE25" s="404" t="s">
        <v>821</v>
      </c>
      <c r="AF25" s="404" t="s">
        <v>821</v>
      </c>
      <c r="AG25" s="404" t="s">
        <v>821</v>
      </c>
      <c r="AH25" s="500">
        <v>5.0374437057570773</v>
      </c>
      <c r="AI25" s="500">
        <v>5.7407940533837314</v>
      </c>
      <c r="AJ25" s="402">
        <v>1.9260826683294556</v>
      </c>
      <c r="AK25" s="402" t="s">
        <v>821</v>
      </c>
      <c r="AL25" s="402">
        <v>1.1924718328542314</v>
      </c>
      <c r="AN25" s="491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</row>
    <row r="26" spans="1:58" s="387" customFormat="1" ht="17.100000000000001" customHeight="1">
      <c r="A26" s="1247" t="s">
        <v>1163</v>
      </c>
      <c r="B26" s="1247"/>
      <c r="C26" s="1247"/>
      <c r="D26" s="317"/>
      <c r="E26" s="391"/>
      <c r="F26" s="401">
        <v>15207</v>
      </c>
      <c r="G26" s="382">
        <v>0</v>
      </c>
      <c r="H26" s="382">
        <v>0</v>
      </c>
      <c r="I26" s="382">
        <v>0</v>
      </c>
      <c r="J26" s="405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3">
        <v>0</v>
      </c>
      <c r="S26" s="1247" t="s">
        <v>1163</v>
      </c>
      <c r="T26" s="1247"/>
      <c r="U26" s="1247"/>
      <c r="V26" s="317"/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N26" s="397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</row>
    <row r="27" spans="1:58" s="490" customFormat="1" ht="17.100000000000001" customHeight="1">
      <c r="A27" s="1247" t="s">
        <v>1155</v>
      </c>
      <c r="B27" s="1247"/>
      <c r="C27" s="1247"/>
      <c r="D27" s="32"/>
      <c r="E27" s="488"/>
      <c r="F27" s="401">
        <v>15829.000000031147</v>
      </c>
      <c r="G27" s="402">
        <v>100</v>
      </c>
      <c r="H27" s="402">
        <v>52.434955466793696</v>
      </c>
      <c r="I27" s="402">
        <v>47.565044533206347</v>
      </c>
      <c r="J27" s="403">
        <f>F27*I27/100</f>
        <v>7529.0708991760466</v>
      </c>
      <c r="K27" s="402">
        <v>11.377052854672861</v>
      </c>
      <c r="L27" s="402">
        <v>20.283531879551035</v>
      </c>
      <c r="M27" s="402">
        <v>27.478960372831423</v>
      </c>
      <c r="N27" s="402">
        <v>9.5855461572387455</v>
      </c>
      <c r="O27" s="402">
        <v>25.755730354738699</v>
      </c>
      <c r="P27" s="402">
        <v>16.812868520235096</v>
      </c>
      <c r="Q27" s="402">
        <v>19.753125223267403</v>
      </c>
      <c r="R27" s="404">
        <v>12.229243971406104</v>
      </c>
      <c r="S27" s="1247" t="s">
        <v>1155</v>
      </c>
      <c r="T27" s="1247"/>
      <c r="U27" s="1247"/>
      <c r="V27" s="32"/>
      <c r="W27" s="402">
        <v>3.9750109760295333</v>
      </c>
      <c r="X27" s="402">
        <v>4.9732446199950537</v>
      </c>
      <c r="Y27" s="402">
        <v>3.6495580495899058</v>
      </c>
      <c r="Z27" s="402">
        <v>5.0189031359744858</v>
      </c>
      <c r="AA27" s="402">
        <v>1.7316463773638517</v>
      </c>
      <c r="AB27" s="404">
        <v>24.605027839392665</v>
      </c>
      <c r="AC27" s="404" t="s">
        <v>821</v>
      </c>
      <c r="AD27" s="404" t="s">
        <v>821</v>
      </c>
      <c r="AE27" s="404">
        <v>1.362676488458352</v>
      </c>
      <c r="AF27" s="404">
        <v>4.7211214369607681</v>
      </c>
      <c r="AG27" s="500">
        <v>2.7057146406182895</v>
      </c>
      <c r="AH27" s="500">
        <v>6.2178445973197727</v>
      </c>
      <c r="AI27" s="500">
        <v>6.0090807407233777</v>
      </c>
      <c r="AJ27" s="402">
        <v>2.6654338313906263</v>
      </c>
      <c r="AK27" s="402">
        <v>8.5806576010418141</v>
      </c>
      <c r="AL27" s="402">
        <v>1.4301807449956458</v>
      </c>
      <c r="AN27" s="491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  <c r="BD27" s="492"/>
    </row>
    <row r="28" spans="1:58" s="490" customFormat="1" ht="17.100000000000001" customHeight="1">
      <c r="A28" s="1247" t="s">
        <v>1149</v>
      </c>
      <c r="B28" s="1247"/>
      <c r="C28" s="1247"/>
      <c r="D28" s="32"/>
      <c r="E28" s="488"/>
      <c r="F28" s="401">
        <v>15486.999999856676</v>
      </c>
      <c r="G28" s="402">
        <v>100</v>
      </c>
      <c r="H28" s="402">
        <v>52.41133368127354</v>
      </c>
      <c r="I28" s="402">
        <v>47.588666318726204</v>
      </c>
      <c r="J28" s="403">
        <f>F28*I28/100</f>
        <v>7370.0567527129206</v>
      </c>
      <c r="K28" s="402">
        <v>14.608751748631759</v>
      </c>
      <c r="L28" s="402">
        <v>20.872907043318115</v>
      </c>
      <c r="M28" s="402">
        <v>26.143170110980407</v>
      </c>
      <c r="N28" s="402">
        <v>10.337531099874976</v>
      </c>
      <c r="O28" s="402">
        <v>26.917107921105742</v>
      </c>
      <c r="P28" s="402">
        <v>15.221740031236713</v>
      </c>
      <c r="Q28" s="402">
        <v>18.579963862758405</v>
      </c>
      <c r="R28" s="404">
        <v>13.575051798842136</v>
      </c>
      <c r="S28" s="1247" t="s">
        <v>1149</v>
      </c>
      <c r="T28" s="1247"/>
      <c r="U28" s="1247"/>
      <c r="V28" s="32"/>
      <c r="W28" s="402">
        <v>5.3904838389656362</v>
      </c>
      <c r="X28" s="402">
        <v>7.1031864729840395</v>
      </c>
      <c r="Y28" s="402">
        <v>6.2490623960982807</v>
      </c>
      <c r="Z28" s="402">
        <v>4.9563649312112084</v>
      </c>
      <c r="AA28" s="402">
        <v>1.903573539854799</v>
      </c>
      <c r="AB28" s="404">
        <v>28.636893574129317</v>
      </c>
      <c r="AC28" s="404">
        <v>28.318866088673605</v>
      </c>
      <c r="AD28" s="404">
        <v>2.1688948349096813</v>
      </c>
      <c r="AE28" s="404">
        <v>17.96500622090895</v>
      </c>
      <c r="AF28" s="404">
        <v>6.1347102556521715</v>
      </c>
      <c r="AG28" s="500">
        <v>3.2383479297187581</v>
      </c>
      <c r="AH28" s="500">
        <v>8.4261667270636345</v>
      </c>
      <c r="AI28" s="500">
        <v>7.441351411092703</v>
      </c>
      <c r="AJ28" s="402">
        <v>3.811038044518352</v>
      </c>
      <c r="AK28" s="402">
        <v>10.799652422143433</v>
      </c>
      <c r="AL28" s="402">
        <v>1.1477472055917852</v>
      </c>
      <c r="AN28" s="491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</row>
    <row r="29" spans="1:58" ht="17.100000000000001" customHeight="1">
      <c r="A29" s="1297" t="s">
        <v>576</v>
      </c>
      <c r="B29" s="1297"/>
      <c r="C29" s="683"/>
      <c r="D29" s="388"/>
      <c r="E29" s="391"/>
      <c r="F29" s="585"/>
      <c r="G29" s="402"/>
      <c r="H29" s="402"/>
      <c r="I29" s="402"/>
      <c r="J29" s="481"/>
      <c r="K29" s="586"/>
      <c r="L29" s="586"/>
      <c r="M29" s="586"/>
      <c r="N29" s="586"/>
      <c r="O29" s="586"/>
      <c r="P29" s="586"/>
      <c r="Q29" s="586"/>
      <c r="R29" s="587"/>
      <c r="S29" s="1297" t="s">
        <v>576</v>
      </c>
      <c r="T29" s="1297"/>
      <c r="U29" s="683"/>
      <c r="V29" s="317"/>
      <c r="W29" s="586"/>
      <c r="X29" s="586"/>
      <c r="Y29" s="586"/>
      <c r="Z29" s="586"/>
      <c r="AA29" s="586"/>
      <c r="AB29" s="587"/>
      <c r="AC29" s="587"/>
      <c r="AD29" s="587"/>
      <c r="AE29" s="587"/>
      <c r="AF29" s="587"/>
      <c r="AG29" s="587"/>
      <c r="AH29" s="587"/>
      <c r="AI29" s="587"/>
      <c r="AJ29" s="586"/>
      <c r="AK29" s="586"/>
      <c r="AL29" s="586"/>
      <c r="AN29" s="588"/>
      <c r="AO29" s="589"/>
      <c r="AP29" s="589"/>
      <c r="AQ29" s="589"/>
      <c r="AR29" s="589"/>
      <c r="AS29" s="589"/>
      <c r="AT29" s="589"/>
      <c r="AU29" s="589"/>
      <c r="AV29" s="589"/>
      <c r="AW29" s="589"/>
      <c r="AX29" s="589"/>
      <c r="AY29" s="589"/>
      <c r="AZ29" s="589"/>
      <c r="BA29" s="589"/>
      <c r="BB29" s="589"/>
      <c r="BC29" s="589"/>
      <c r="BD29" s="589"/>
    </row>
    <row r="30" spans="1:58" ht="17.100000000000001" customHeight="1">
      <c r="A30" s="322"/>
      <c r="B30" s="322" t="s">
        <v>58</v>
      </c>
      <c r="C30" s="322"/>
      <c r="D30" s="590"/>
      <c r="E30" s="591"/>
      <c r="F30" s="592">
        <v>10823.65074629825</v>
      </c>
      <c r="G30" s="593">
        <v>100</v>
      </c>
      <c r="H30" s="593">
        <v>49.697314792376162</v>
      </c>
      <c r="I30" s="593">
        <v>50.302685207623533</v>
      </c>
      <c r="J30" s="580">
        <f t="shared" ref="J30:J59" si="0">F30*I30/100</f>
        <v>5444.5869628830042</v>
      </c>
      <c r="K30" s="593">
        <v>16.284878299679978</v>
      </c>
      <c r="L30" s="593">
        <v>21.091513441801631</v>
      </c>
      <c r="M30" s="593">
        <v>26.245238854095387</v>
      </c>
      <c r="N30" s="593">
        <v>11.547000357511571</v>
      </c>
      <c r="O30" s="593">
        <v>28.787298511857173</v>
      </c>
      <c r="P30" s="593">
        <v>16.253830220918413</v>
      </c>
      <c r="Q30" s="593">
        <v>17.798657599321285</v>
      </c>
      <c r="R30" s="579">
        <v>14.545357061231821</v>
      </c>
      <c r="S30" s="322"/>
      <c r="T30" s="322" t="s">
        <v>58</v>
      </c>
      <c r="U30" s="322"/>
      <c r="V30" s="577"/>
      <c r="W30" s="593">
        <v>4.8117626769881969</v>
      </c>
      <c r="X30" s="593">
        <v>8.1656171435644289</v>
      </c>
      <c r="Y30" s="593">
        <v>6.239950619258769</v>
      </c>
      <c r="Z30" s="593">
        <v>4.8451454479584752</v>
      </c>
      <c r="AA30" s="593">
        <v>2.6159876802116764</v>
      </c>
      <c r="AB30" s="579">
        <v>29.255226187946704</v>
      </c>
      <c r="AC30" s="579">
        <v>28.800177167735907</v>
      </c>
      <c r="AD30" s="579">
        <v>2.0326802061919844</v>
      </c>
      <c r="AE30" s="579">
        <v>19.588784438483341</v>
      </c>
      <c r="AF30" s="579">
        <v>7.1552825548954075</v>
      </c>
      <c r="AG30" s="579">
        <v>3.8940124856651845</v>
      </c>
      <c r="AH30" s="579">
        <v>10.299879322425962</v>
      </c>
      <c r="AI30" s="579">
        <v>8.5521170300889437</v>
      </c>
      <c r="AJ30" s="593">
        <v>4.1988729087860479</v>
      </c>
      <c r="AK30" s="593">
        <v>10.110744625906884</v>
      </c>
      <c r="AL30" s="593">
        <v>0.90896229067239775</v>
      </c>
      <c r="AN30" s="588">
        <v>8611.2978275636742</v>
      </c>
      <c r="AO30" s="589">
        <v>4126.5327718824092</v>
      </c>
      <c r="AP30" s="589">
        <v>568.49960308689776</v>
      </c>
      <c r="AQ30" s="589">
        <v>484.15770420854994</v>
      </c>
      <c r="AR30" s="589">
        <v>544.21812152749987</v>
      </c>
      <c r="AS30" s="589">
        <v>4080.8349851160801</v>
      </c>
      <c r="AT30" s="589">
        <v>2372.0990690405642</v>
      </c>
      <c r="AU30" s="589">
        <v>3075.632778446005</v>
      </c>
      <c r="AV30" s="589">
        <v>1961.843580378629</v>
      </c>
      <c r="AW30" s="589">
        <v>438.51365701589128</v>
      </c>
      <c r="AX30" s="589">
        <v>323.56208399376311</v>
      </c>
      <c r="AY30" s="589">
        <v>608.2680809172341</v>
      </c>
      <c r="AZ30" s="589">
        <v>2236.20393375202</v>
      </c>
      <c r="BA30" s="589">
        <v>1437.7592741900714</v>
      </c>
      <c r="BB30" s="589">
        <v>201.88490053464443</v>
      </c>
      <c r="BC30" s="589">
        <v>152.72590012031108</v>
      </c>
      <c r="BD30" s="589">
        <v>374.67525410815989</v>
      </c>
      <c r="BE30" s="572">
        <v>153.77960110834528</v>
      </c>
      <c r="BF30" s="572">
        <v>2548.1893124217104</v>
      </c>
    </row>
    <row r="31" spans="1:58" ht="17.100000000000001" customHeight="1">
      <c r="A31" s="322"/>
      <c r="B31" s="322" t="s">
        <v>20</v>
      </c>
      <c r="C31" s="322"/>
      <c r="D31" s="590"/>
      <c r="E31" s="591"/>
      <c r="F31" s="592">
        <v>4663.3492535584382</v>
      </c>
      <c r="G31" s="593">
        <v>100</v>
      </c>
      <c r="H31" s="593">
        <v>58.710581491174608</v>
      </c>
      <c r="I31" s="593">
        <v>41.289418508825349</v>
      </c>
      <c r="J31" s="580">
        <f t="shared" si="0"/>
        <v>1925.4697898299264</v>
      </c>
      <c r="K31" s="593">
        <v>10.718455867125543</v>
      </c>
      <c r="L31" s="593">
        <v>20.365520789482119</v>
      </c>
      <c r="M31" s="593">
        <v>25.906268183305237</v>
      </c>
      <c r="N31" s="593">
        <v>7.5303485104401258</v>
      </c>
      <c r="O31" s="593">
        <v>22.576388690638304</v>
      </c>
      <c r="P31" s="593">
        <v>12.826254910050194</v>
      </c>
      <c r="Q31" s="593">
        <v>20.393378569985313</v>
      </c>
      <c r="R31" s="579">
        <v>11.32296972084047</v>
      </c>
      <c r="S31" s="322"/>
      <c r="T31" s="322" t="s">
        <v>20</v>
      </c>
      <c r="U31" s="322"/>
      <c r="V31" s="577"/>
      <c r="W31" s="593">
        <v>6.7336977815962182</v>
      </c>
      <c r="X31" s="593">
        <v>4.637280984189065</v>
      </c>
      <c r="Y31" s="593">
        <v>6.2702108636109282</v>
      </c>
      <c r="Z31" s="593">
        <v>5.2145057603572784</v>
      </c>
      <c r="AA31" s="593">
        <v>0.25005770334239807</v>
      </c>
      <c r="AB31" s="579">
        <v>27.201741306282663</v>
      </c>
      <c r="AC31" s="579">
        <v>27.201741306282663</v>
      </c>
      <c r="AD31" s="579">
        <v>2.4850494884887602</v>
      </c>
      <c r="AE31" s="579">
        <v>14.196211013674375</v>
      </c>
      <c r="AF31" s="579">
        <v>3.7659582004792953</v>
      </c>
      <c r="AG31" s="579">
        <v>1.7165480870679699</v>
      </c>
      <c r="AH31" s="579">
        <v>4.0772729109578076</v>
      </c>
      <c r="AI31" s="579">
        <v>4.863260329487094</v>
      </c>
      <c r="AJ31" s="593">
        <v>2.9108719000100058</v>
      </c>
      <c r="AK31" s="593">
        <v>12.398609947612171</v>
      </c>
      <c r="AL31" s="593">
        <v>1.7019678701924086</v>
      </c>
      <c r="AN31" s="588">
        <v>5003.702172436313</v>
      </c>
      <c r="AO31" s="589">
        <v>2082.342720494235</v>
      </c>
      <c r="AP31" s="589">
        <v>158.20813679446229</v>
      </c>
      <c r="AQ31" s="589">
        <v>414.92752498336858</v>
      </c>
      <c r="AR31" s="589">
        <v>626.61115322344642</v>
      </c>
      <c r="AS31" s="589">
        <v>2535.6258029289233</v>
      </c>
      <c r="AT31" s="589">
        <v>1286.8881772803045</v>
      </c>
      <c r="AU31" s="589">
        <v>1472.948182209549</v>
      </c>
      <c r="AV31" s="589">
        <v>1275.1328922526895</v>
      </c>
      <c r="AW31" s="589">
        <v>238.82332471129286</v>
      </c>
      <c r="AX31" s="589">
        <v>85.278529049253308</v>
      </c>
      <c r="AY31" s="589">
        <v>225.93470357813038</v>
      </c>
      <c r="AZ31" s="589">
        <v>1100.9124100965546</v>
      </c>
      <c r="BA31" s="589">
        <v>612.70264617900614</v>
      </c>
      <c r="BB31" s="589">
        <v>147.07972755253951</v>
      </c>
      <c r="BC31" s="589">
        <v>58.312204898985868</v>
      </c>
      <c r="BD31" s="589">
        <v>148.49777554499494</v>
      </c>
      <c r="BE31" s="572">
        <v>57.073000077291169</v>
      </c>
      <c r="BF31" s="572">
        <v>1530.268548501328</v>
      </c>
    </row>
    <row r="32" spans="1:58" ht="17.100000000000001" customHeight="1">
      <c r="A32" s="1297" t="s">
        <v>21</v>
      </c>
      <c r="B32" s="1297"/>
      <c r="C32" s="1297"/>
      <c r="D32" s="388"/>
      <c r="E32" s="591"/>
      <c r="F32" s="592"/>
      <c r="G32" s="593"/>
      <c r="H32" s="593"/>
      <c r="I32" s="593"/>
      <c r="J32" s="594"/>
      <c r="K32" s="593"/>
      <c r="L32" s="593"/>
      <c r="M32" s="593"/>
      <c r="N32" s="593"/>
      <c r="O32" s="593"/>
      <c r="P32" s="593"/>
      <c r="Q32" s="593"/>
      <c r="R32" s="579"/>
      <c r="S32" s="1297" t="s">
        <v>21</v>
      </c>
      <c r="T32" s="1297"/>
      <c r="U32" s="1297"/>
      <c r="V32" s="317"/>
      <c r="W32" s="593"/>
      <c r="X32" s="593"/>
      <c r="Y32" s="593"/>
      <c r="Z32" s="593"/>
      <c r="AA32" s="593"/>
      <c r="AB32" s="579"/>
      <c r="AC32" s="579"/>
      <c r="AD32" s="579"/>
      <c r="AE32" s="579"/>
      <c r="AF32" s="579"/>
      <c r="AG32" s="579"/>
      <c r="AH32" s="579"/>
      <c r="AI32" s="579"/>
      <c r="AJ32" s="593"/>
      <c r="AK32" s="593"/>
      <c r="AL32" s="593"/>
      <c r="AN32" s="588"/>
      <c r="AO32" s="589"/>
      <c r="AP32" s="589"/>
      <c r="AQ32" s="589"/>
      <c r="AR32" s="589"/>
      <c r="AS32" s="589"/>
      <c r="AT32" s="589"/>
      <c r="AU32" s="589"/>
      <c r="AV32" s="589"/>
      <c r="AW32" s="589"/>
      <c r="AX32" s="589"/>
      <c r="AY32" s="589"/>
      <c r="AZ32" s="589"/>
      <c r="BA32" s="589"/>
      <c r="BB32" s="589"/>
      <c r="BC32" s="589"/>
      <c r="BD32" s="589"/>
    </row>
    <row r="33" spans="1:58" ht="17.100000000000001" customHeight="1">
      <c r="A33" s="322"/>
      <c r="B33" s="699" t="s">
        <v>71</v>
      </c>
      <c r="C33" s="322"/>
      <c r="D33" s="590"/>
      <c r="E33" s="591"/>
      <c r="F33" s="592">
        <v>2406.9999999774318</v>
      </c>
      <c r="G33" s="593">
        <v>100</v>
      </c>
      <c r="H33" s="593">
        <v>47.712712275261048</v>
      </c>
      <c r="I33" s="593">
        <v>52.287287724738803</v>
      </c>
      <c r="J33" s="580">
        <f t="shared" si="0"/>
        <v>1258.5550155226626</v>
      </c>
      <c r="K33" s="593">
        <v>21.778328105056094</v>
      </c>
      <c r="L33" s="593">
        <v>24.616692171518618</v>
      </c>
      <c r="M33" s="593">
        <v>24.351027841496347</v>
      </c>
      <c r="N33" s="593">
        <v>15.403143376553292</v>
      </c>
      <c r="O33" s="593">
        <v>30.28360576224518</v>
      </c>
      <c r="P33" s="593">
        <v>16.776109510183236</v>
      </c>
      <c r="Q33" s="593">
        <v>19.007333154520946</v>
      </c>
      <c r="R33" s="579">
        <v>11.772223448061869</v>
      </c>
      <c r="S33" s="322"/>
      <c r="T33" s="699" t="s">
        <v>71</v>
      </c>
      <c r="U33" s="322"/>
      <c r="V33" s="577"/>
      <c r="W33" s="593">
        <v>5.2899228534263578</v>
      </c>
      <c r="X33" s="593">
        <v>10.624212280280378</v>
      </c>
      <c r="Y33" s="593">
        <v>7.5152921269161581</v>
      </c>
      <c r="Z33" s="593">
        <v>4.3135851830195415</v>
      </c>
      <c r="AA33" s="593">
        <v>0</v>
      </c>
      <c r="AB33" s="579">
        <v>27.718922136568867</v>
      </c>
      <c r="AC33" s="579">
        <v>27.16755798596062</v>
      </c>
      <c r="AD33" s="579">
        <v>2.1254623987013446</v>
      </c>
      <c r="AE33" s="579">
        <v>25.236244223999293</v>
      </c>
      <c r="AF33" s="579">
        <v>9.3115079294647529</v>
      </c>
      <c r="AG33" s="579">
        <v>5.5322566881485997</v>
      </c>
      <c r="AH33" s="579">
        <v>17.682978138983234</v>
      </c>
      <c r="AI33" s="579">
        <v>12.803114720575651</v>
      </c>
      <c r="AJ33" s="593">
        <v>5.1470974128764162</v>
      </c>
      <c r="AK33" s="593">
        <v>9.4471581247731287</v>
      </c>
      <c r="AL33" s="593">
        <v>1.9192097007806905</v>
      </c>
      <c r="AN33" s="588">
        <v>1763</v>
      </c>
      <c r="AO33" s="589">
        <v>870.70879702346508</v>
      </c>
      <c r="AP33" s="589">
        <v>157.85413818255407</v>
      </c>
      <c r="AQ33" s="589">
        <v>112.99555224031444</v>
      </c>
      <c r="AR33" s="589">
        <v>91.09850203593713</v>
      </c>
      <c r="AS33" s="589">
        <v>808.89313425078399</v>
      </c>
      <c r="AT33" s="589">
        <v>496.67173390697656</v>
      </c>
      <c r="AU33" s="589">
        <v>705.10210066595027</v>
      </c>
      <c r="AV33" s="589">
        <v>427.20574654869972</v>
      </c>
      <c r="AW33" s="589">
        <v>107.87386760385537</v>
      </c>
      <c r="AX33" s="589">
        <v>75.096039610889179</v>
      </c>
      <c r="AY33" s="589">
        <v>196.82316735587392</v>
      </c>
      <c r="AZ33" s="589">
        <v>468.90851119123209</v>
      </c>
      <c r="BA33" s="589">
        <v>197.96755693874107</v>
      </c>
      <c r="BB33" s="589">
        <v>33.183483037181432</v>
      </c>
      <c r="BC33" s="589">
        <v>47.135962917350177</v>
      </c>
      <c r="BD33" s="589">
        <v>28.201692309718116</v>
      </c>
      <c r="BE33" s="572">
        <v>40.77154550302015</v>
      </c>
      <c r="BF33" s="572">
        <v>449.68635136235122</v>
      </c>
    </row>
    <row r="34" spans="1:58" ht="13.5" customHeight="1">
      <c r="A34" s="322"/>
      <c r="B34" s="699" t="s">
        <v>72</v>
      </c>
      <c r="C34" s="322"/>
      <c r="D34" s="590"/>
      <c r="E34" s="591"/>
      <c r="F34" s="592">
        <v>1060.9999999896243</v>
      </c>
      <c r="G34" s="593">
        <v>100</v>
      </c>
      <c r="H34" s="593">
        <v>50.278761134131642</v>
      </c>
      <c r="I34" s="593">
        <v>49.721238865868308</v>
      </c>
      <c r="J34" s="580">
        <f t="shared" si="0"/>
        <v>527.54234436170384</v>
      </c>
      <c r="K34" s="593">
        <v>15.5751693129389</v>
      </c>
      <c r="L34" s="593">
        <v>22.460300137615274</v>
      </c>
      <c r="M34" s="593">
        <v>24.749438989241941</v>
      </c>
      <c r="N34" s="593">
        <v>11.795411167406101</v>
      </c>
      <c r="O34" s="593">
        <v>27.492325719704606</v>
      </c>
      <c r="P34" s="593">
        <v>18.014084315319533</v>
      </c>
      <c r="Q34" s="593">
        <v>20.710189806893126</v>
      </c>
      <c r="R34" s="579">
        <v>13.796388593815717</v>
      </c>
      <c r="S34" s="322"/>
      <c r="T34" s="699" t="s">
        <v>72</v>
      </c>
      <c r="U34" s="322"/>
      <c r="V34" s="577"/>
      <c r="W34" s="593">
        <v>2.4548594697289783</v>
      </c>
      <c r="X34" s="593">
        <v>9.2105444057561723</v>
      </c>
      <c r="Y34" s="593">
        <v>7.6265694359610183</v>
      </c>
      <c r="Z34" s="593">
        <v>3.5250268225494161</v>
      </c>
      <c r="AA34" s="593">
        <v>0</v>
      </c>
      <c r="AB34" s="579">
        <v>27.438056947769418</v>
      </c>
      <c r="AC34" s="579">
        <v>27.014469073342852</v>
      </c>
      <c r="AD34" s="579">
        <v>3.1854899526968872</v>
      </c>
      <c r="AE34" s="579">
        <v>19.125867182915432</v>
      </c>
      <c r="AF34" s="579">
        <v>6.0506996013669339</v>
      </c>
      <c r="AG34" s="579">
        <v>4.0185457647596063</v>
      </c>
      <c r="AH34" s="579">
        <v>9.7660696944186309</v>
      </c>
      <c r="AI34" s="579">
        <v>9.6143366244538591</v>
      </c>
      <c r="AJ34" s="593">
        <v>6.0474973949872206</v>
      </c>
      <c r="AK34" s="593">
        <v>13.991167705570323</v>
      </c>
      <c r="AL34" s="593">
        <v>1.5486116145670628</v>
      </c>
      <c r="AN34" s="588">
        <v>1099</v>
      </c>
      <c r="AO34" s="589">
        <v>545.88070980939415</v>
      </c>
      <c r="AP34" s="589">
        <v>81.286565926425084</v>
      </c>
      <c r="AQ34" s="589">
        <v>77.825275774166414</v>
      </c>
      <c r="AR34" s="589">
        <v>53.82620356813517</v>
      </c>
      <c r="AS34" s="589">
        <v>478.24426898327698</v>
      </c>
      <c r="AT34" s="589">
        <v>254.75082799487049</v>
      </c>
      <c r="AU34" s="589">
        <v>439.98450799425723</v>
      </c>
      <c r="AV34" s="589">
        <v>315.32988917225464</v>
      </c>
      <c r="AW34" s="589">
        <v>90.660666786572421</v>
      </c>
      <c r="AX34" s="589">
        <v>43.120957911361366</v>
      </c>
      <c r="AY34" s="589">
        <v>72.440987469182488</v>
      </c>
      <c r="AZ34" s="589">
        <v>253.83520022789202</v>
      </c>
      <c r="BA34" s="589">
        <v>184.10881672490444</v>
      </c>
      <c r="BB34" s="589">
        <v>23.204194646149862</v>
      </c>
      <c r="BC34" s="589">
        <v>16.481862000542463</v>
      </c>
      <c r="BD34" s="589">
        <v>37.52982639647238</v>
      </c>
      <c r="BE34" s="572">
        <v>20.726669128018607</v>
      </c>
      <c r="BF34" s="572">
        <v>297.1060563583427</v>
      </c>
    </row>
    <row r="35" spans="1:58" ht="17.100000000000001" customHeight="1">
      <c r="A35" s="322"/>
      <c r="B35" s="699" t="s">
        <v>73</v>
      </c>
      <c r="C35" s="322"/>
      <c r="D35" s="590"/>
      <c r="E35" s="591"/>
      <c r="F35" s="592">
        <v>5725.0000000805139</v>
      </c>
      <c r="G35" s="593">
        <v>100</v>
      </c>
      <c r="H35" s="593">
        <v>50.369782337693316</v>
      </c>
      <c r="I35" s="593">
        <v>49.630217662306734</v>
      </c>
      <c r="J35" s="580">
        <f t="shared" si="0"/>
        <v>2841.3299612070196</v>
      </c>
      <c r="K35" s="593">
        <v>15.50447359974229</v>
      </c>
      <c r="L35" s="593">
        <v>20.842523537922656</v>
      </c>
      <c r="M35" s="593">
        <v>27.027042063898811</v>
      </c>
      <c r="N35" s="593">
        <v>10.126377338571091</v>
      </c>
      <c r="O35" s="593">
        <v>28.893530681049732</v>
      </c>
      <c r="P35" s="593">
        <v>15.706484496024503</v>
      </c>
      <c r="Q35" s="593">
        <v>15.894553906709262</v>
      </c>
      <c r="R35" s="579">
        <v>16.345038912426872</v>
      </c>
      <c r="S35" s="322"/>
      <c r="T35" s="699" t="s">
        <v>73</v>
      </c>
      <c r="U35" s="322"/>
      <c r="V35" s="577"/>
      <c r="W35" s="593">
        <v>5.0160541410228356</v>
      </c>
      <c r="X35" s="593">
        <v>6.4249264163275326</v>
      </c>
      <c r="Y35" s="593">
        <v>5.8870751488197284</v>
      </c>
      <c r="Z35" s="593">
        <v>5.2865619659618552</v>
      </c>
      <c r="AA35" s="593">
        <v>5.1494573643744701</v>
      </c>
      <c r="AB35" s="579">
        <v>30.189378638613775</v>
      </c>
      <c r="AC35" s="579">
        <v>29.691783630421121</v>
      </c>
      <c r="AD35" s="579">
        <v>1.3854758195994177</v>
      </c>
      <c r="AE35" s="579">
        <v>19.276472193663</v>
      </c>
      <c r="AF35" s="579">
        <v>7.2289817609684244</v>
      </c>
      <c r="AG35" s="579">
        <v>2.4539337367661838</v>
      </c>
      <c r="AH35" s="579">
        <v>8.801778607661463</v>
      </c>
      <c r="AI35" s="579">
        <v>7.6915109338324923</v>
      </c>
      <c r="AJ35" s="593">
        <v>4.3042228268560665</v>
      </c>
      <c r="AK35" s="593">
        <v>8.8799534760786667</v>
      </c>
      <c r="AL35" s="593">
        <v>0.50230143283448547</v>
      </c>
      <c r="AN35" s="588">
        <v>5313</v>
      </c>
      <c r="AO35" s="589">
        <v>2560.2332801489679</v>
      </c>
      <c r="AP35" s="589">
        <v>344.54720405993982</v>
      </c>
      <c r="AQ35" s="589">
        <v>284.99902043375346</v>
      </c>
      <c r="AR35" s="589">
        <v>404.56258287446968</v>
      </c>
      <c r="AS35" s="589">
        <v>2635.763775093993</v>
      </c>
      <c r="AT35" s="589">
        <v>1511.6190821586922</v>
      </c>
      <c r="AU35" s="589">
        <v>1822.7017423556269</v>
      </c>
      <c r="AV35" s="589">
        <v>1148.6207823052839</v>
      </c>
      <c r="AW35" s="589">
        <v>226.97912262546356</v>
      </c>
      <c r="AX35" s="589">
        <v>207.69471513245961</v>
      </c>
      <c r="AY35" s="589">
        <v>332.0263560261958</v>
      </c>
      <c r="AZ35" s="589">
        <v>1391.7641671631718</v>
      </c>
      <c r="BA35" s="589">
        <v>1002.7387825390592</v>
      </c>
      <c r="BB35" s="589">
        <v>142.35616547785804</v>
      </c>
      <c r="BC35" s="589">
        <v>98.627709879195635</v>
      </c>
      <c r="BD35" s="589">
        <v>318.3261653359877</v>
      </c>
      <c r="BE35" s="572">
        <v>87.281386477306512</v>
      </c>
      <c r="BF35" s="572">
        <v>1591.2613455736257</v>
      </c>
    </row>
    <row r="36" spans="1:58" ht="17.100000000000001" customHeight="1">
      <c r="A36" s="322"/>
      <c r="B36" s="699" t="s">
        <v>318</v>
      </c>
      <c r="C36" s="322"/>
      <c r="D36" s="590"/>
      <c r="E36" s="591"/>
      <c r="F36" s="592">
        <v>5874.9999998090852</v>
      </c>
      <c r="G36" s="593">
        <v>100</v>
      </c>
      <c r="H36" s="593">
        <v>57.095669247600924</v>
      </c>
      <c r="I36" s="593">
        <v>42.904330752399225</v>
      </c>
      <c r="J36" s="580">
        <f t="shared" si="0"/>
        <v>2520.629431621544</v>
      </c>
      <c r="K36" s="593">
        <v>10.712670056509562</v>
      </c>
      <c r="L36" s="593">
        <v>19.225958744203407</v>
      </c>
      <c r="M36" s="593">
        <v>25.834447814584088</v>
      </c>
      <c r="N36" s="593">
        <v>8.1078360041163631</v>
      </c>
      <c r="O36" s="593">
        <v>23.334092011244863</v>
      </c>
      <c r="P36" s="593">
        <v>13.349178736021377</v>
      </c>
      <c r="Q36" s="593">
        <v>20.328070968368596</v>
      </c>
      <c r="R36" s="579">
        <v>11.521322433505988</v>
      </c>
      <c r="S36" s="322"/>
      <c r="T36" s="699" t="s">
        <v>318</v>
      </c>
      <c r="U36" s="322"/>
      <c r="V36" s="577"/>
      <c r="W36" s="593">
        <v>6.4558405193746911</v>
      </c>
      <c r="X36" s="593">
        <v>5.9199112511347582</v>
      </c>
      <c r="Y36" s="593">
        <v>5.9565320477201036</v>
      </c>
      <c r="Z36" s="593">
        <v>5.3056686706883776</v>
      </c>
      <c r="AA36" s="593">
        <v>0</v>
      </c>
      <c r="AB36" s="579">
        <v>28.176026225008833</v>
      </c>
      <c r="AC36" s="579">
        <v>28.176026225008833</v>
      </c>
      <c r="AD36" s="579">
        <v>2.6488565800371675</v>
      </c>
      <c r="AE36" s="579">
        <v>13.82639372009152</v>
      </c>
      <c r="AF36" s="579">
        <v>3.6578289845070588</v>
      </c>
      <c r="AG36" s="579">
        <v>3.0508433769994308</v>
      </c>
      <c r="AH36" s="579">
        <v>4.0308311908451699</v>
      </c>
      <c r="AI36" s="579">
        <v>4.4412597303797989</v>
      </c>
      <c r="AJ36" s="593">
        <v>2.310538264265023</v>
      </c>
      <c r="AK36" s="593">
        <v>12.82256082890034</v>
      </c>
      <c r="AL36" s="593">
        <v>1.3509566974127882</v>
      </c>
      <c r="AN36" s="588">
        <v>5222.9999999999909</v>
      </c>
      <c r="AO36" s="589">
        <v>2140.0827053948096</v>
      </c>
      <c r="AP36" s="589">
        <v>133.0198317124412</v>
      </c>
      <c r="AQ36" s="589">
        <v>404.26538074368437</v>
      </c>
      <c r="AR36" s="589">
        <v>614.34198627240448</v>
      </c>
      <c r="AS36" s="589">
        <v>2586.3296097169373</v>
      </c>
      <c r="AT36" s="589">
        <v>1336.5456022603228</v>
      </c>
      <c r="AU36" s="589">
        <v>1517.1626096397129</v>
      </c>
      <c r="AV36" s="589">
        <v>1290.510054605081</v>
      </c>
      <c r="AW36" s="589">
        <v>238.82332471129286</v>
      </c>
      <c r="AX36" s="589">
        <v>71.928900388306332</v>
      </c>
      <c r="AY36" s="589">
        <v>218.75227364411217</v>
      </c>
      <c r="AZ36" s="589">
        <v>1156.528465266277</v>
      </c>
      <c r="BA36" s="589">
        <v>639.32676416637321</v>
      </c>
      <c r="BB36" s="589">
        <v>142.22078492599459</v>
      </c>
      <c r="BC36" s="589">
        <v>43.792570222208653</v>
      </c>
      <c r="BD36" s="589">
        <v>136.11534561097673</v>
      </c>
      <c r="BE36" s="572">
        <v>57.073000077291169</v>
      </c>
      <c r="BF36" s="572">
        <v>1669.7841076287166</v>
      </c>
    </row>
    <row r="37" spans="1:58" ht="17.100000000000001" customHeight="1">
      <c r="A37" s="322"/>
      <c r="B37" s="699" t="s">
        <v>317</v>
      </c>
      <c r="C37" s="322"/>
      <c r="D37" s="590"/>
      <c r="E37" s="591"/>
      <c r="F37" s="592">
        <v>419</v>
      </c>
      <c r="G37" s="593">
        <v>100</v>
      </c>
      <c r="H37" s="593">
        <v>47.016706443914082</v>
      </c>
      <c r="I37" s="593">
        <v>52.983293556085918</v>
      </c>
      <c r="J37" s="580">
        <f t="shared" si="0"/>
        <v>222</v>
      </c>
      <c r="K37" s="593">
        <v>13.365155131264917</v>
      </c>
      <c r="L37" s="593">
        <v>18.854415274463008</v>
      </c>
      <c r="M37" s="593">
        <v>32.219570405727922</v>
      </c>
      <c r="N37" s="593">
        <v>11.694510739856803</v>
      </c>
      <c r="O37" s="593">
        <v>29.355608591885442</v>
      </c>
      <c r="P37" s="593">
        <v>18.854415274463008</v>
      </c>
      <c r="Q37" s="593">
        <v>22.911694510739856</v>
      </c>
      <c r="R37" s="579">
        <v>14.319809069212411</v>
      </c>
      <c r="S37" s="322"/>
      <c r="T37" s="699" t="s">
        <v>317</v>
      </c>
      <c r="U37" s="322"/>
      <c r="V37" s="577"/>
      <c r="W37" s="593">
        <v>3.5799522673031028</v>
      </c>
      <c r="X37" s="593">
        <v>7.3985680190930783</v>
      </c>
      <c r="Y37" s="593">
        <v>4.5346062052505962</v>
      </c>
      <c r="Z37" s="593">
        <v>2.8639618138424821</v>
      </c>
      <c r="AA37" s="593">
        <v>0</v>
      </c>
      <c r="AB37" s="579">
        <v>22.195704057279237</v>
      </c>
      <c r="AC37" s="579">
        <v>21.479713603818613</v>
      </c>
      <c r="AD37" s="579">
        <v>3.8186157517899764</v>
      </c>
      <c r="AE37" s="579">
        <v>13.365155131264917</v>
      </c>
      <c r="AF37" s="579">
        <v>7.8758949880668254</v>
      </c>
      <c r="AG37" s="579">
        <v>1.431980906921241</v>
      </c>
      <c r="AH37" s="579">
        <v>8.3532219570405726</v>
      </c>
      <c r="AI37" s="579">
        <v>9.785202863961814</v>
      </c>
      <c r="AJ37" s="593">
        <v>4.7732696897374698</v>
      </c>
      <c r="AK37" s="593">
        <v>8.3532219570405726</v>
      </c>
      <c r="AL37" s="593">
        <v>1.6706443914081146</v>
      </c>
      <c r="AN37" s="588">
        <v>217</v>
      </c>
      <c r="AO37" s="589">
        <v>91.97</v>
      </c>
      <c r="AP37" s="589">
        <v>10</v>
      </c>
      <c r="AQ37" s="589">
        <v>19</v>
      </c>
      <c r="AR37" s="589">
        <v>7</v>
      </c>
      <c r="AS37" s="589">
        <v>107.23</v>
      </c>
      <c r="AT37" s="589">
        <v>59.4</v>
      </c>
      <c r="AU37" s="589">
        <v>63.63</v>
      </c>
      <c r="AV37" s="589">
        <v>55.31</v>
      </c>
      <c r="AW37" s="589">
        <v>13</v>
      </c>
      <c r="AX37" s="589">
        <v>11</v>
      </c>
      <c r="AY37" s="589">
        <v>14.16</v>
      </c>
      <c r="AZ37" s="589">
        <v>66.08</v>
      </c>
      <c r="BA37" s="589">
        <v>26.32</v>
      </c>
      <c r="BB37" s="589">
        <v>8</v>
      </c>
      <c r="BC37" s="589">
        <v>5</v>
      </c>
      <c r="BD37" s="589">
        <v>3</v>
      </c>
      <c r="BE37" s="572">
        <v>5</v>
      </c>
      <c r="BF37" s="572">
        <v>70.62</v>
      </c>
    </row>
    <row r="38" spans="1:58" ht="17.100000000000001" customHeight="1">
      <c r="A38" s="1297" t="s">
        <v>22</v>
      </c>
      <c r="B38" s="1297"/>
      <c r="C38" s="1297"/>
      <c r="D38" s="388"/>
      <c r="E38" s="591"/>
      <c r="F38" s="592"/>
      <c r="G38" s="593"/>
      <c r="H38" s="593"/>
      <c r="I38" s="593"/>
      <c r="J38" s="594"/>
      <c r="K38" s="593"/>
      <c r="L38" s="593"/>
      <c r="M38" s="593"/>
      <c r="N38" s="593"/>
      <c r="O38" s="593"/>
      <c r="P38" s="593"/>
      <c r="Q38" s="593"/>
      <c r="R38" s="579"/>
      <c r="S38" s="1297" t="s">
        <v>22</v>
      </c>
      <c r="T38" s="1297"/>
      <c r="U38" s="1297"/>
      <c r="V38" s="317"/>
      <c r="W38" s="593"/>
      <c r="X38" s="593"/>
      <c r="Y38" s="593"/>
      <c r="Z38" s="593"/>
      <c r="AA38" s="593"/>
      <c r="AB38" s="579"/>
      <c r="AC38" s="579"/>
      <c r="AD38" s="579"/>
      <c r="AE38" s="579"/>
      <c r="AF38" s="579"/>
      <c r="AG38" s="579"/>
      <c r="AH38" s="579"/>
      <c r="AI38" s="579"/>
      <c r="AJ38" s="593"/>
      <c r="AK38" s="593"/>
      <c r="AL38" s="593"/>
      <c r="AN38" s="588"/>
      <c r="AO38" s="589"/>
      <c r="AP38" s="589"/>
      <c r="AQ38" s="589"/>
      <c r="AR38" s="589"/>
      <c r="AS38" s="589"/>
      <c r="AT38" s="589"/>
      <c r="AU38" s="589"/>
      <c r="AV38" s="589"/>
      <c r="AW38" s="589"/>
      <c r="AX38" s="589"/>
      <c r="AY38" s="589"/>
      <c r="AZ38" s="589"/>
      <c r="BA38" s="589"/>
      <c r="BB38" s="589"/>
      <c r="BC38" s="589"/>
      <c r="BD38" s="589"/>
    </row>
    <row r="39" spans="1:58" ht="17.100000000000001" customHeight="1">
      <c r="A39" s="1049" t="s">
        <v>59</v>
      </c>
      <c r="B39" s="1049"/>
      <c r="C39" s="323"/>
      <c r="D39" s="388"/>
      <c r="E39" s="591"/>
      <c r="F39" s="592">
        <v>15113.999999902675</v>
      </c>
      <c r="G39" s="593">
        <v>100</v>
      </c>
      <c r="H39" s="593">
        <v>52.186125442733868</v>
      </c>
      <c r="I39" s="593">
        <v>47.81387455726594</v>
      </c>
      <c r="J39" s="580">
        <f t="shared" si="0"/>
        <v>7226.5890005386391</v>
      </c>
      <c r="K39" s="593">
        <v>14.730924252033706</v>
      </c>
      <c r="L39" s="593">
        <v>21.148991455634309</v>
      </c>
      <c r="M39" s="593">
        <v>26.454065697397063</v>
      </c>
      <c r="N39" s="593">
        <v>10.199875876046846</v>
      </c>
      <c r="O39" s="593">
        <v>27.195023047154336</v>
      </c>
      <c r="P39" s="593">
        <v>15.32303575339844</v>
      </c>
      <c r="Q39" s="593">
        <v>18.512546359025205</v>
      </c>
      <c r="R39" s="579">
        <v>13.462231812811487</v>
      </c>
      <c r="S39" s="1049" t="s">
        <v>59</v>
      </c>
      <c r="T39" s="1049"/>
      <c r="U39" s="323"/>
      <c r="V39" s="317"/>
      <c r="W39" s="593">
        <v>5.3083150740136471</v>
      </c>
      <c r="X39" s="593">
        <v>7.2784867610688195</v>
      </c>
      <c r="Y39" s="593">
        <v>6.293262856253973</v>
      </c>
      <c r="Z39" s="593">
        <v>4.9146660557456157</v>
      </c>
      <c r="AA39" s="593">
        <v>1.8733979758774955</v>
      </c>
      <c r="AB39" s="579">
        <v>28.764393239080583</v>
      </c>
      <c r="AC39" s="579">
        <v>28.438517119771422</v>
      </c>
      <c r="AD39" s="579">
        <v>2.2224212192769404</v>
      </c>
      <c r="AE39" s="579">
        <v>18.247879996778575</v>
      </c>
      <c r="AF39" s="579">
        <v>6.2089553609092167</v>
      </c>
      <c r="AG39" s="579">
        <v>3.3182674597997361</v>
      </c>
      <c r="AH39" s="579">
        <v>8.4566515345503017</v>
      </c>
      <c r="AI39" s="579">
        <v>7.4543633968740881</v>
      </c>
      <c r="AJ39" s="593">
        <v>3.8720091435282753</v>
      </c>
      <c r="AK39" s="593">
        <v>10.982407744940325</v>
      </c>
      <c r="AL39" s="593">
        <v>1.1760725799225844</v>
      </c>
      <c r="AN39" s="588">
        <v>13420.999999999927</v>
      </c>
      <c r="AO39" s="589">
        <v>6065.4704290854961</v>
      </c>
      <c r="AP39" s="589">
        <v>680.06280317249957</v>
      </c>
      <c r="AQ39" s="589">
        <v>877.55358362229822</v>
      </c>
      <c r="AR39" s="589">
        <v>1155.8292747509465</v>
      </c>
      <c r="AS39" s="589">
        <v>6504.194965260187</v>
      </c>
      <c r="AT39" s="589">
        <v>3570.423955181629</v>
      </c>
      <c r="AU39" s="589">
        <v>4464.9100745795959</v>
      </c>
      <c r="AV39" s="589">
        <v>3172.3055865553729</v>
      </c>
      <c r="AW39" s="589">
        <v>630.38698172718432</v>
      </c>
      <c r="AX39" s="589">
        <v>388.30896747339631</v>
      </c>
      <c r="AY39" s="589">
        <v>794.13949335612415</v>
      </c>
      <c r="AZ39" s="589">
        <v>3260.287862835919</v>
      </c>
      <c r="BA39" s="589">
        <v>1995.9302747994564</v>
      </c>
      <c r="BB39" s="589">
        <v>322.9329825175638</v>
      </c>
      <c r="BC39" s="589">
        <v>206.98810501929697</v>
      </c>
      <c r="BD39" s="589">
        <v>500.6413840835346</v>
      </c>
      <c r="BE39" s="572">
        <v>168.80260118563641</v>
      </c>
      <c r="BF39" s="572">
        <v>4048.8945697837953</v>
      </c>
    </row>
    <row r="40" spans="1:58" ht="17.100000000000001" customHeight="1">
      <c r="A40" s="7"/>
      <c r="B40" s="661" t="s">
        <v>23</v>
      </c>
      <c r="C40" s="323"/>
      <c r="D40" s="388"/>
      <c r="E40" s="591"/>
      <c r="F40" s="592">
        <v>4946.0000000516202</v>
      </c>
      <c r="G40" s="593">
        <v>100</v>
      </c>
      <c r="H40" s="593">
        <v>49.25681491337437</v>
      </c>
      <c r="I40" s="593">
        <v>50.743185086625573</v>
      </c>
      <c r="J40" s="580">
        <f t="shared" si="0"/>
        <v>2509.7579344106944</v>
      </c>
      <c r="K40" s="593">
        <v>14.735533279145791</v>
      </c>
      <c r="L40" s="593">
        <v>18.991731931523677</v>
      </c>
      <c r="M40" s="593">
        <v>30.829627546149773</v>
      </c>
      <c r="N40" s="593">
        <v>11.638798002105583</v>
      </c>
      <c r="O40" s="593">
        <v>31.179430467789988</v>
      </c>
      <c r="P40" s="593">
        <v>15.38365023409545</v>
      </c>
      <c r="Q40" s="593">
        <v>19.626674422201575</v>
      </c>
      <c r="R40" s="579">
        <v>16.086756667977436</v>
      </c>
      <c r="S40" s="7"/>
      <c r="T40" s="661" t="s">
        <v>23</v>
      </c>
      <c r="U40" s="323"/>
      <c r="V40" s="317"/>
      <c r="W40" s="593">
        <v>6.2386218952334334</v>
      </c>
      <c r="X40" s="593">
        <v>6.6663465237827211</v>
      </c>
      <c r="Y40" s="593">
        <v>4.8152380229612994</v>
      </c>
      <c r="Z40" s="593">
        <v>5.3719145363229668</v>
      </c>
      <c r="AA40" s="593">
        <v>2.8336028389201973</v>
      </c>
      <c r="AB40" s="579">
        <v>24.857505206826929</v>
      </c>
      <c r="AC40" s="579">
        <v>24.71806704942265</v>
      </c>
      <c r="AD40" s="579">
        <v>1.5827249768574378</v>
      </c>
      <c r="AE40" s="579">
        <v>16.239965542811699</v>
      </c>
      <c r="AF40" s="579">
        <v>5.8639208654100585</v>
      </c>
      <c r="AG40" s="579">
        <v>4.2441965236642263</v>
      </c>
      <c r="AH40" s="579">
        <v>9.1078040554448769</v>
      </c>
      <c r="AI40" s="579">
        <v>8.0153474068718626</v>
      </c>
      <c r="AJ40" s="593">
        <v>4.7896302248337266</v>
      </c>
      <c r="AK40" s="593">
        <v>8.0961648432695448</v>
      </c>
      <c r="AL40" s="593">
        <v>1.0812965079074726</v>
      </c>
      <c r="AN40" s="588">
        <v>4652.0000000000064</v>
      </c>
      <c r="AO40" s="589">
        <v>1952.2260932037379</v>
      </c>
      <c r="AP40" s="589">
        <v>244.79035531946982</v>
      </c>
      <c r="AQ40" s="589">
        <v>207.52872993562849</v>
      </c>
      <c r="AR40" s="589">
        <v>386.4568516326699</v>
      </c>
      <c r="AS40" s="589">
        <v>2199.2320891667905</v>
      </c>
      <c r="AT40" s="589">
        <v>1082.021584822621</v>
      </c>
      <c r="AU40" s="589">
        <v>1383.521764080278</v>
      </c>
      <c r="AV40" s="589">
        <v>942.14036164142635</v>
      </c>
      <c r="AW40" s="589">
        <v>192.59483309108558</v>
      </c>
      <c r="AX40" s="589">
        <v>127.42228824896483</v>
      </c>
      <c r="AY40" s="589">
        <v>272.36518780311167</v>
      </c>
      <c r="AZ40" s="589">
        <v>1160.5903451809311</v>
      </c>
      <c r="BA40" s="589">
        <v>570.46312189101707</v>
      </c>
      <c r="BB40" s="589">
        <v>93.075519856564199</v>
      </c>
      <c r="BC40" s="589">
        <v>79.115588066954587</v>
      </c>
      <c r="BD40" s="589">
        <v>129.19608163271181</v>
      </c>
      <c r="BE40" s="572">
        <v>67.3488288789476</v>
      </c>
      <c r="BF40" s="572">
        <v>1576.5451284598782</v>
      </c>
    </row>
    <row r="41" spans="1:58" ht="17.100000000000001" customHeight="1">
      <c r="A41" s="121"/>
      <c r="B41" s="121" t="s">
        <v>1150</v>
      </c>
      <c r="C41" s="576"/>
      <c r="D41" s="590"/>
      <c r="E41" s="591"/>
      <c r="F41" s="592">
        <v>1492.000000031793</v>
      </c>
      <c r="G41" s="593">
        <v>100</v>
      </c>
      <c r="H41" s="593">
        <v>47.473807858120892</v>
      </c>
      <c r="I41" s="593">
        <v>52.526192141879072</v>
      </c>
      <c r="J41" s="580">
        <f t="shared" si="0"/>
        <v>783.69078677353536</v>
      </c>
      <c r="K41" s="593">
        <v>13.248132152347736</v>
      </c>
      <c r="L41" s="593">
        <v>16.833091684385142</v>
      </c>
      <c r="M41" s="593">
        <v>31.851954384955377</v>
      </c>
      <c r="N41" s="593">
        <v>10.04834502673171</v>
      </c>
      <c r="O41" s="593">
        <v>30.120341615424145</v>
      </c>
      <c r="P41" s="593">
        <v>15.760553427047261</v>
      </c>
      <c r="Q41" s="593">
        <v>15.60264314584488</v>
      </c>
      <c r="R41" s="579">
        <v>15.629592453748156</v>
      </c>
      <c r="S41" s="121"/>
      <c r="T41" s="121" t="s">
        <v>1150</v>
      </c>
      <c r="U41" s="576"/>
      <c r="V41" s="577"/>
      <c r="W41" s="593">
        <v>6.3131035353866842</v>
      </c>
      <c r="X41" s="593">
        <v>9.4648906823440093</v>
      </c>
      <c r="Y41" s="593">
        <v>6.7337181035668561</v>
      </c>
      <c r="Z41" s="593">
        <v>4.6350138218457122</v>
      </c>
      <c r="AA41" s="593">
        <v>3.6261772189058559</v>
      </c>
      <c r="AB41" s="579">
        <v>24.690516166418181</v>
      </c>
      <c r="AC41" s="579">
        <v>24.690516166418181</v>
      </c>
      <c r="AD41" s="579">
        <v>2.6900878762297862</v>
      </c>
      <c r="AE41" s="579">
        <v>13.251853668979386</v>
      </c>
      <c r="AF41" s="579">
        <v>5.2280177795556089</v>
      </c>
      <c r="AG41" s="579">
        <v>3.805312696832603</v>
      </c>
      <c r="AH41" s="579">
        <v>8.7524237850375783</v>
      </c>
      <c r="AI41" s="579">
        <v>6.1495197583291628</v>
      </c>
      <c r="AJ41" s="593">
        <v>5.6274920118167984</v>
      </c>
      <c r="AK41" s="593">
        <v>9.4791179649605155</v>
      </c>
      <c r="AL41" s="593">
        <v>0.83160729386060639</v>
      </c>
      <c r="AN41" s="588">
        <v>982</v>
      </c>
      <c r="AO41" s="589">
        <v>436.6775643931922</v>
      </c>
      <c r="AP41" s="589">
        <v>86.481866068380199</v>
      </c>
      <c r="AQ41" s="589">
        <v>45.894207351769644</v>
      </c>
      <c r="AR41" s="589">
        <v>59.87707956488515</v>
      </c>
      <c r="AS41" s="589">
        <v>465.41319227939067</v>
      </c>
      <c r="AT41" s="589">
        <v>202.92680569192066</v>
      </c>
      <c r="AU41" s="589">
        <v>312.71247389742189</v>
      </c>
      <c r="AV41" s="589">
        <v>222.85687666774817</v>
      </c>
      <c r="AW41" s="589">
        <v>44.568374476128255</v>
      </c>
      <c r="AX41" s="589">
        <v>32.962702064809179</v>
      </c>
      <c r="AY41" s="589">
        <v>130.02467236678689</v>
      </c>
      <c r="AZ41" s="589">
        <v>259.04205147072861</v>
      </c>
      <c r="BA41" s="589">
        <v>128.36562895355712</v>
      </c>
      <c r="BB41" s="589">
        <v>33.322846992345411</v>
      </c>
      <c r="BC41" s="589">
        <v>10.447359735973599</v>
      </c>
      <c r="BD41" s="589">
        <v>12.180693069306923</v>
      </c>
      <c r="BE41" s="572">
        <v>20.790833791025268</v>
      </c>
      <c r="BF41" s="572">
        <v>351.03549872164342</v>
      </c>
    </row>
    <row r="42" spans="1:58" ht="17.100000000000001" customHeight="1">
      <c r="A42" s="121"/>
      <c r="B42" s="121" t="s">
        <v>1151</v>
      </c>
      <c r="C42" s="576"/>
      <c r="D42" s="590"/>
      <c r="E42" s="591"/>
      <c r="F42" s="592">
        <v>1019.999999999246</v>
      </c>
      <c r="G42" s="593">
        <v>100</v>
      </c>
      <c r="H42" s="593">
        <v>49.615627177355151</v>
      </c>
      <c r="I42" s="593">
        <v>50.384372822644849</v>
      </c>
      <c r="J42" s="580">
        <f t="shared" si="0"/>
        <v>513.92060279059751</v>
      </c>
      <c r="K42" s="593">
        <v>15.153998306337197</v>
      </c>
      <c r="L42" s="593">
        <v>18.081472219934682</v>
      </c>
      <c r="M42" s="593">
        <v>33.742149806278945</v>
      </c>
      <c r="N42" s="593">
        <v>17.02089121759948</v>
      </c>
      <c r="O42" s="593">
        <v>35.718896915466495</v>
      </c>
      <c r="P42" s="593">
        <v>19.447136884437441</v>
      </c>
      <c r="Q42" s="593">
        <v>20.213463523135143</v>
      </c>
      <c r="R42" s="579">
        <v>11.008057473905293</v>
      </c>
      <c r="S42" s="121"/>
      <c r="T42" s="121" t="s">
        <v>1151</v>
      </c>
      <c r="U42" s="576"/>
      <c r="V42" s="577"/>
      <c r="W42" s="593">
        <v>3.7594268475963579</v>
      </c>
      <c r="X42" s="593">
        <v>7.4142785319342055</v>
      </c>
      <c r="Y42" s="593">
        <v>4.0001389219869035</v>
      </c>
      <c r="Z42" s="593">
        <v>3.5274007039309767</v>
      </c>
      <c r="AA42" s="593">
        <v>2.320261437910212</v>
      </c>
      <c r="AB42" s="579">
        <v>23.17233380095751</v>
      </c>
      <c r="AC42" s="579">
        <v>22.97625536958482</v>
      </c>
      <c r="AD42" s="579">
        <v>1.1111111109955389</v>
      </c>
      <c r="AE42" s="579">
        <v>17.423520150203252</v>
      </c>
      <c r="AF42" s="579">
        <v>7.730405387577437</v>
      </c>
      <c r="AG42" s="579">
        <v>3.5934018682864819</v>
      </c>
      <c r="AH42" s="579">
        <v>9.6699611019322695</v>
      </c>
      <c r="AI42" s="579">
        <v>9.0857214681938672</v>
      </c>
      <c r="AJ42" s="593">
        <v>6.7698724563980015</v>
      </c>
      <c r="AK42" s="593">
        <v>7.7119155353193456</v>
      </c>
      <c r="AL42" s="593">
        <v>2.1515837104142026</v>
      </c>
      <c r="AN42" s="588">
        <v>3669.9999999999945</v>
      </c>
      <c r="AO42" s="589">
        <v>1515.5485288105458</v>
      </c>
      <c r="AP42" s="589">
        <v>158.30848925108961</v>
      </c>
      <c r="AQ42" s="589">
        <v>161.63452258385877</v>
      </c>
      <c r="AR42" s="589">
        <v>326.57977206778475</v>
      </c>
      <c r="AS42" s="589">
        <v>1733.818896887399</v>
      </c>
      <c r="AT42" s="589">
        <v>879.0947791307002</v>
      </c>
      <c r="AU42" s="589">
        <v>1070.8092901828556</v>
      </c>
      <c r="AV42" s="589">
        <v>719.28348497367858</v>
      </c>
      <c r="AW42" s="589">
        <v>148.02645861495733</v>
      </c>
      <c r="AX42" s="589">
        <v>94.45958618415564</v>
      </c>
      <c r="AY42" s="589">
        <v>142.34051543632481</v>
      </c>
      <c r="AZ42" s="589">
        <v>901.54829371020185</v>
      </c>
      <c r="BA42" s="589">
        <v>442.09749293745995</v>
      </c>
      <c r="BB42" s="589">
        <v>59.752672864218766</v>
      </c>
      <c r="BC42" s="589">
        <v>68.66822833098098</v>
      </c>
      <c r="BD42" s="589">
        <v>117.01538856340487</v>
      </c>
      <c r="BE42" s="572">
        <v>46.557995087922343</v>
      </c>
      <c r="BF42" s="572">
        <v>1225.509629738234</v>
      </c>
    </row>
    <row r="43" spans="1:58" ht="17.100000000000001" customHeight="1">
      <c r="A43" s="121"/>
      <c r="B43" s="121" t="s">
        <v>1152</v>
      </c>
      <c r="C43" s="576"/>
      <c r="D43" s="590"/>
      <c r="E43" s="591"/>
      <c r="F43" s="592">
        <v>1216.0000000707414</v>
      </c>
      <c r="G43" s="593">
        <v>100</v>
      </c>
      <c r="H43" s="593">
        <v>46.445195354030929</v>
      </c>
      <c r="I43" s="593">
        <v>53.554804645969092</v>
      </c>
      <c r="J43" s="580">
        <f t="shared" si="0"/>
        <v>651.2264245328696</v>
      </c>
      <c r="K43" s="593">
        <v>18.719418906250045</v>
      </c>
      <c r="L43" s="593">
        <v>22.175738491951471</v>
      </c>
      <c r="M43" s="593">
        <v>30.053084935890805</v>
      </c>
      <c r="N43" s="593">
        <v>9.8514992406289501</v>
      </c>
      <c r="O43" s="593">
        <v>29.027420481053571</v>
      </c>
      <c r="P43" s="593">
        <v>13.615193666743544</v>
      </c>
      <c r="Q43" s="593">
        <v>22.108595975298645</v>
      </c>
      <c r="R43" s="579">
        <v>17.917287543683688</v>
      </c>
      <c r="S43" s="121"/>
      <c r="T43" s="121" t="s">
        <v>1152</v>
      </c>
      <c r="U43" s="576"/>
      <c r="V43" s="577"/>
      <c r="W43" s="593">
        <v>3.2021819703801997</v>
      </c>
      <c r="X43" s="593">
        <v>5.0408899850427531</v>
      </c>
      <c r="Y43" s="593">
        <v>2.698083014756163</v>
      </c>
      <c r="Z43" s="593">
        <v>7.1668646445749173</v>
      </c>
      <c r="AA43" s="593">
        <v>1.1007085021759768</v>
      </c>
      <c r="AB43" s="579">
        <v>26.071790888862424</v>
      </c>
      <c r="AC43" s="579">
        <v>25.907317204661467</v>
      </c>
      <c r="AD43" s="579">
        <v>0.58593749997172706</v>
      </c>
      <c r="AE43" s="579">
        <v>14.93367750953672</v>
      </c>
      <c r="AF43" s="579">
        <v>5.2060021176026012</v>
      </c>
      <c r="AG43" s="579">
        <v>5.0026943691481964</v>
      </c>
      <c r="AH43" s="579">
        <v>9.4603412241933249</v>
      </c>
      <c r="AI43" s="579">
        <v>7.0173447102044237</v>
      </c>
      <c r="AJ43" s="593">
        <v>3.0857090637527849</v>
      </c>
      <c r="AK43" s="593">
        <v>6.003851777201862</v>
      </c>
      <c r="AL43" s="593">
        <v>0.9971217104598199</v>
      </c>
      <c r="AN43" s="588"/>
      <c r="AO43" s="589"/>
      <c r="AP43" s="589"/>
      <c r="AQ43" s="589"/>
      <c r="AR43" s="589"/>
      <c r="AS43" s="589"/>
      <c r="AT43" s="589"/>
      <c r="AU43" s="589"/>
      <c r="AV43" s="589"/>
      <c r="AW43" s="589"/>
      <c r="AX43" s="589"/>
      <c r="AY43" s="589"/>
      <c r="AZ43" s="589"/>
      <c r="BA43" s="589"/>
      <c r="BB43" s="589"/>
      <c r="BC43" s="589"/>
      <c r="BD43" s="589"/>
    </row>
    <row r="44" spans="1:58" ht="17.100000000000001" customHeight="1">
      <c r="A44" s="121"/>
      <c r="B44" s="121" t="s">
        <v>1153</v>
      </c>
      <c r="C44" s="576"/>
      <c r="D44" s="590"/>
      <c r="E44" s="591"/>
      <c r="F44" s="592">
        <v>1217.9999999498373</v>
      </c>
      <c r="G44" s="593">
        <v>100</v>
      </c>
      <c r="H44" s="593">
        <v>53.947444964138555</v>
      </c>
      <c r="I44" s="593">
        <v>46.052555035861467</v>
      </c>
      <c r="J44" s="580">
        <f t="shared" si="0"/>
        <v>560.92012031369143</v>
      </c>
      <c r="K44" s="593">
        <v>12.229755964309033</v>
      </c>
      <c r="L44" s="593">
        <v>19.21948577136396</v>
      </c>
      <c r="M44" s="593">
        <v>27.913528584839142</v>
      </c>
      <c r="N44" s="593">
        <v>10.864229901573449</v>
      </c>
      <c r="O44" s="593">
        <v>30.823723517989421</v>
      </c>
      <c r="P44" s="593">
        <v>13.284592137771892</v>
      </c>
      <c r="Q44" s="593">
        <v>21.586701657716432</v>
      </c>
      <c r="R44" s="579">
        <v>19.072336832801646</v>
      </c>
      <c r="S44" s="121"/>
      <c r="T44" s="121" t="s">
        <v>1153</v>
      </c>
      <c r="U44" s="576"/>
      <c r="V44" s="577"/>
      <c r="W44" s="593">
        <v>11.255012117372114</v>
      </c>
      <c r="X44" s="593">
        <v>4.2346852907157722</v>
      </c>
      <c r="Y44" s="593">
        <v>5.2614525490847797</v>
      </c>
      <c r="Z44" s="593">
        <v>6.0272516819169475</v>
      </c>
      <c r="AA44" s="593">
        <v>4.0226724347569869</v>
      </c>
      <c r="AB44" s="579">
        <v>25.260995430849913</v>
      </c>
      <c r="AC44" s="579">
        <v>25.023178413985647</v>
      </c>
      <c r="AD44" s="579">
        <v>1.6163491716400822</v>
      </c>
      <c r="AE44" s="579">
        <v>20.213268880306341</v>
      </c>
      <c r="AF44" s="579">
        <v>5.7366486066906637</v>
      </c>
      <c r="AG44" s="579">
        <v>4.5695592806311458</v>
      </c>
      <c r="AH44" s="579">
        <v>8.7204000971524316</v>
      </c>
      <c r="AI44" s="579">
        <v>10.400901256194754</v>
      </c>
      <c r="AJ44" s="593">
        <v>3.8060762589439001</v>
      </c>
      <c r="AK44" s="593">
        <v>8.8127665879528827</v>
      </c>
      <c r="AL44" s="593">
        <v>0.57489249681281351</v>
      </c>
      <c r="AN44" s="588">
        <v>4112</v>
      </c>
      <c r="AO44" s="589">
        <v>1905.5762061050821</v>
      </c>
      <c r="AP44" s="589">
        <v>222.31662999437495</v>
      </c>
      <c r="AQ44" s="589">
        <v>313.01326567640194</v>
      </c>
      <c r="AR44" s="589">
        <v>422.58701483603153</v>
      </c>
      <c r="AS44" s="589">
        <v>2107.8890696787666</v>
      </c>
      <c r="AT44" s="589">
        <v>1391.4869692478362</v>
      </c>
      <c r="AU44" s="589">
        <v>1574.6442066502791</v>
      </c>
      <c r="AV44" s="589">
        <v>1196.9853799098275</v>
      </c>
      <c r="AW44" s="589">
        <v>271.48119441493088</v>
      </c>
      <c r="AX44" s="589">
        <v>162.55017669180376</v>
      </c>
      <c r="AY44" s="589">
        <v>251.33072965983081</v>
      </c>
      <c r="AZ44" s="589">
        <v>1014.3144967865683</v>
      </c>
      <c r="BA44" s="589">
        <v>639.24486032479024</v>
      </c>
      <c r="BB44" s="589">
        <v>126.92027137067309</v>
      </c>
      <c r="BC44" s="589">
        <v>69.630150695794015</v>
      </c>
      <c r="BD44" s="589">
        <v>141.44395629444332</v>
      </c>
      <c r="BE44" s="572">
        <v>65.106799951014864</v>
      </c>
      <c r="BF44" s="572">
        <v>1202.554407118804</v>
      </c>
    </row>
    <row r="45" spans="1:58" ht="17.100000000000001" customHeight="1">
      <c r="A45" s="121"/>
      <c r="B45" s="661" t="s">
        <v>25</v>
      </c>
      <c r="C45" s="576"/>
      <c r="D45" s="590"/>
      <c r="E45" s="591"/>
      <c r="F45" s="592">
        <v>4607.999999930139</v>
      </c>
      <c r="G45" s="593">
        <v>100</v>
      </c>
      <c r="H45" s="593">
        <v>47.334270245467621</v>
      </c>
      <c r="I45" s="593">
        <v>52.665729754532663</v>
      </c>
      <c r="J45" s="580">
        <f t="shared" si="0"/>
        <v>2426.8368270520723</v>
      </c>
      <c r="K45" s="593">
        <v>15.675253802568811</v>
      </c>
      <c r="L45" s="593">
        <v>24.15481130359878</v>
      </c>
      <c r="M45" s="593">
        <v>29.881349051912519</v>
      </c>
      <c r="N45" s="593">
        <v>8.9803136444602689</v>
      </c>
      <c r="O45" s="593">
        <v>29.399970151865219</v>
      </c>
      <c r="P45" s="593">
        <v>17.662539882819388</v>
      </c>
      <c r="Q45" s="593">
        <v>21.172498614837775</v>
      </c>
      <c r="R45" s="579">
        <v>13.763852909463983</v>
      </c>
      <c r="S45" s="121"/>
      <c r="T45" s="661" t="s">
        <v>25</v>
      </c>
      <c r="U45" s="576"/>
      <c r="V45" s="577"/>
      <c r="W45" s="593">
        <v>7.6336070613332492</v>
      </c>
      <c r="X45" s="593">
        <v>7.1648947405895296</v>
      </c>
      <c r="Y45" s="593">
        <v>5.7784032834806105</v>
      </c>
      <c r="Z45" s="593">
        <v>6.8541306961779958</v>
      </c>
      <c r="AA45" s="593">
        <v>2.172710073874569</v>
      </c>
      <c r="AB45" s="579">
        <v>36.984384200536645</v>
      </c>
      <c r="AC45" s="579">
        <v>36.398489594507474</v>
      </c>
      <c r="AD45" s="579">
        <v>3.7797643442422104</v>
      </c>
      <c r="AE45" s="579">
        <v>21.789070553199981</v>
      </c>
      <c r="AF45" s="579">
        <v>8.199071337664984</v>
      </c>
      <c r="AG45" s="579">
        <v>3.9935319445648654</v>
      </c>
      <c r="AH45" s="579">
        <v>10.487177187357487</v>
      </c>
      <c r="AI45" s="579">
        <v>8.821353639421794</v>
      </c>
      <c r="AJ45" s="593">
        <v>5.6609707465457095</v>
      </c>
      <c r="AK45" s="593">
        <v>16.735268596151702</v>
      </c>
      <c r="AL45" s="593">
        <v>2.0308383863238637</v>
      </c>
      <c r="AN45" s="588">
        <v>4008</v>
      </c>
      <c r="AO45" s="589">
        <v>1882.1322602647026</v>
      </c>
      <c r="AP45" s="589">
        <v>199.37031854264933</v>
      </c>
      <c r="AQ45" s="589">
        <v>275.37730064904059</v>
      </c>
      <c r="AR45" s="589">
        <v>272.49934721544935</v>
      </c>
      <c r="AS45" s="589">
        <v>1812.9564265642866</v>
      </c>
      <c r="AT45" s="589">
        <v>939.75251044625884</v>
      </c>
      <c r="AU45" s="589">
        <v>1241.0072854809723</v>
      </c>
      <c r="AV45" s="589">
        <v>913.00022468383122</v>
      </c>
      <c r="AW45" s="589">
        <v>159.95801304469717</v>
      </c>
      <c r="AX45" s="589">
        <v>75.467945092877315</v>
      </c>
      <c r="AY45" s="589">
        <v>222.17059675239872</v>
      </c>
      <c r="AZ45" s="589">
        <v>974.91654192871511</v>
      </c>
      <c r="BA45" s="589">
        <v>651.26132696477134</v>
      </c>
      <c r="BB45" s="589">
        <v>82.993552439437238</v>
      </c>
      <c r="BC45" s="589">
        <v>49.000536191188871</v>
      </c>
      <c r="BD45" s="589">
        <v>172.51243812842381</v>
      </c>
      <c r="BE45" s="572">
        <v>36.346972355673969</v>
      </c>
      <c r="BF45" s="572">
        <v>1113.6206374265714</v>
      </c>
    </row>
    <row r="46" spans="1:58" s="574" customFormat="1" ht="17.100000000000001" customHeight="1">
      <c r="A46" s="121"/>
      <c r="B46" s="121" t="s">
        <v>1136</v>
      </c>
      <c r="C46" s="576"/>
      <c r="D46" s="590"/>
      <c r="E46" s="591"/>
      <c r="F46" s="592">
        <v>2229.9999999700453</v>
      </c>
      <c r="G46" s="593">
        <v>100</v>
      </c>
      <c r="H46" s="593">
        <v>49.563345962965563</v>
      </c>
      <c r="I46" s="593">
        <v>50.436654037034458</v>
      </c>
      <c r="J46" s="580">
        <f t="shared" si="0"/>
        <v>1124.7373850107604</v>
      </c>
      <c r="K46" s="593">
        <v>11.927934968716924</v>
      </c>
      <c r="L46" s="593">
        <v>20.377833629741779</v>
      </c>
      <c r="M46" s="593">
        <v>27.617725286493773</v>
      </c>
      <c r="N46" s="593">
        <v>8.4569733684411226</v>
      </c>
      <c r="O46" s="593">
        <v>27.179226757372028</v>
      </c>
      <c r="P46" s="593">
        <v>17.12104361931457</v>
      </c>
      <c r="Q46" s="593">
        <v>16.74050479184427</v>
      </c>
      <c r="R46" s="579">
        <v>14.677685042669053</v>
      </c>
      <c r="S46" s="121"/>
      <c r="T46" s="121" t="s">
        <v>1136</v>
      </c>
      <c r="U46" s="576"/>
      <c r="V46" s="577"/>
      <c r="W46" s="593">
        <v>3.5762259823777507</v>
      </c>
      <c r="X46" s="593">
        <v>7.2740387574685732</v>
      </c>
      <c r="Y46" s="593">
        <v>4.3831802389166725</v>
      </c>
      <c r="Z46" s="593">
        <v>5.7699259128350526</v>
      </c>
      <c r="AA46" s="593">
        <v>1.7963257630792429</v>
      </c>
      <c r="AB46" s="579">
        <v>34.821363076608449</v>
      </c>
      <c r="AC46" s="579">
        <v>33.995589688983962</v>
      </c>
      <c r="AD46" s="579">
        <v>4.3211233699853455</v>
      </c>
      <c r="AE46" s="579">
        <v>20.307018929438303</v>
      </c>
      <c r="AF46" s="579">
        <v>7.4167503060699689</v>
      </c>
      <c r="AG46" s="579">
        <v>2.4529812488862142</v>
      </c>
      <c r="AH46" s="579">
        <v>11.211212361540694</v>
      </c>
      <c r="AI46" s="579">
        <v>8.6077085915785965</v>
      </c>
      <c r="AJ46" s="593">
        <v>3.5911785433790033</v>
      </c>
      <c r="AK46" s="593">
        <v>13.613260123251914</v>
      </c>
      <c r="AL46" s="593">
        <v>0.94848798437286108</v>
      </c>
      <c r="AN46" s="588">
        <v>885.00000000000125</v>
      </c>
      <c r="AO46" s="589">
        <v>396.58703007518761</v>
      </c>
      <c r="AP46" s="589">
        <v>66.018358395989978</v>
      </c>
      <c r="AQ46" s="589">
        <v>47.243358395989993</v>
      </c>
      <c r="AR46" s="589">
        <v>48.843107769423625</v>
      </c>
      <c r="AS46" s="589">
        <v>484.92963659147841</v>
      </c>
      <c r="AT46" s="589">
        <v>219.91290726817033</v>
      </c>
      <c r="AU46" s="589">
        <v>287.22030075187956</v>
      </c>
      <c r="AV46" s="589">
        <v>222.18408521303255</v>
      </c>
      <c r="AW46" s="589">
        <v>49.857142857142875</v>
      </c>
      <c r="AX46" s="589">
        <v>24.438596491228086</v>
      </c>
      <c r="AY46" s="589">
        <v>85.547180451127801</v>
      </c>
      <c r="AZ46" s="589">
        <v>297.56629072681687</v>
      </c>
      <c r="BA46" s="589">
        <v>133.91503759398498</v>
      </c>
      <c r="BB46" s="589">
        <v>26.976190476190471</v>
      </c>
      <c r="BC46" s="589">
        <v>3.3095238095238093</v>
      </c>
      <c r="BD46" s="589">
        <v>33.833583959899755</v>
      </c>
      <c r="BE46" s="574">
        <v>15.238345864661648</v>
      </c>
      <c r="BF46" s="574">
        <v>201.76647869674184</v>
      </c>
    </row>
    <row r="47" spans="1:58" ht="17.100000000000001" customHeight="1">
      <c r="A47" s="121"/>
      <c r="B47" s="121" t="s">
        <v>1137</v>
      </c>
      <c r="C47" s="576"/>
      <c r="D47" s="590"/>
      <c r="E47" s="591"/>
      <c r="F47" s="592">
        <v>2377.999999960105</v>
      </c>
      <c r="G47" s="593">
        <v>100</v>
      </c>
      <c r="H47" s="593">
        <v>45.243925901465246</v>
      </c>
      <c r="I47" s="593">
        <v>54.756074098534725</v>
      </c>
      <c r="J47" s="580">
        <f t="shared" si="0"/>
        <v>1302.0994420413108</v>
      </c>
      <c r="K47" s="593">
        <v>19.189350101777165</v>
      </c>
      <c r="L47" s="593">
        <v>27.696720560423437</v>
      </c>
      <c r="M47" s="593">
        <v>32.004091270962313</v>
      </c>
      <c r="N47" s="593">
        <v>9.4710827006110243</v>
      </c>
      <c r="O47" s="593">
        <v>31.482500753099913</v>
      </c>
      <c r="P47" s="593">
        <v>18.170334949101797</v>
      </c>
      <c r="Q47" s="593">
        <v>25.328657666691573</v>
      </c>
      <c r="R47" s="579">
        <v>12.906895105824676</v>
      </c>
      <c r="S47" s="121"/>
      <c r="T47" s="121" t="s">
        <v>1137</v>
      </c>
      <c r="U47" s="576"/>
      <c r="V47" s="577"/>
      <c r="W47" s="593">
        <v>11.438468207717154</v>
      </c>
      <c r="X47" s="593">
        <v>7.0625435388901332</v>
      </c>
      <c r="Y47" s="593">
        <v>7.0867915885217876</v>
      </c>
      <c r="Z47" s="593">
        <v>7.8708576376678083</v>
      </c>
      <c r="AA47" s="593">
        <v>2.5256692887931407</v>
      </c>
      <c r="AB47" s="579">
        <v>39.01278500220846</v>
      </c>
      <c r="AC47" s="579">
        <v>38.651839800283312</v>
      </c>
      <c r="AD47" s="579">
        <v>3.2720979744309107</v>
      </c>
      <c r="AE47" s="579">
        <v>23.178883472039065</v>
      </c>
      <c r="AF47" s="579">
        <v>8.9327029190201603</v>
      </c>
      <c r="AG47" s="579">
        <v>5.4382031183978503</v>
      </c>
      <c r="AH47" s="579">
        <v>9.8082039163591404</v>
      </c>
      <c r="AI47" s="579">
        <v>9.0217020232282792</v>
      </c>
      <c r="AJ47" s="593">
        <v>7.6019449320281041</v>
      </c>
      <c r="AK47" s="593">
        <v>19.662972084204522</v>
      </c>
      <c r="AL47" s="593">
        <v>3.0458263578792821</v>
      </c>
      <c r="AN47" s="588">
        <v>3123</v>
      </c>
      <c r="AO47" s="589">
        <v>1485.545230189515</v>
      </c>
      <c r="AP47" s="589">
        <v>133.35196014665945</v>
      </c>
      <c r="AQ47" s="589">
        <v>228.13394225305066</v>
      </c>
      <c r="AR47" s="589">
        <v>223.65623944602578</v>
      </c>
      <c r="AS47" s="589">
        <v>1328.0267899728085</v>
      </c>
      <c r="AT47" s="589">
        <v>719.83960317808737</v>
      </c>
      <c r="AU47" s="589">
        <v>953.78698472909241</v>
      </c>
      <c r="AV47" s="589">
        <v>690.81613947079779</v>
      </c>
      <c r="AW47" s="589">
        <v>110.10087018755436</v>
      </c>
      <c r="AX47" s="589">
        <v>51.029348601649218</v>
      </c>
      <c r="AY47" s="589">
        <v>136.62341630127111</v>
      </c>
      <c r="AZ47" s="589">
        <v>677.35025120189732</v>
      </c>
      <c r="BA47" s="589">
        <v>517.34628937078594</v>
      </c>
      <c r="BB47" s="589">
        <v>56.017361963246749</v>
      </c>
      <c r="BC47" s="589">
        <v>45.691012381665061</v>
      </c>
      <c r="BD47" s="589">
        <v>138.67885416852405</v>
      </c>
      <c r="BE47" s="572">
        <v>21.108626491012323</v>
      </c>
      <c r="BF47" s="572">
        <v>911.85415872982878</v>
      </c>
    </row>
    <row r="48" spans="1:58" ht="17.100000000000001" customHeight="1">
      <c r="A48" s="121"/>
      <c r="B48" s="661" t="s">
        <v>26</v>
      </c>
      <c r="C48" s="576"/>
      <c r="D48" s="590"/>
      <c r="E48" s="591"/>
      <c r="F48" s="592">
        <v>4815.9999999663351</v>
      </c>
      <c r="G48" s="593">
        <v>100</v>
      </c>
      <c r="H48" s="593">
        <v>57.376316426980189</v>
      </c>
      <c r="I48" s="593">
        <v>42.623683573020017</v>
      </c>
      <c r="J48" s="580">
        <f t="shared" si="0"/>
        <v>2052.7566008622948</v>
      </c>
      <c r="K48" s="593">
        <v>15.177236121318218</v>
      </c>
      <c r="L48" s="593">
        <v>21.783825711082681</v>
      </c>
      <c r="M48" s="593">
        <v>19.983573027296185</v>
      </c>
      <c r="N48" s="593">
        <v>9.8774490346759389</v>
      </c>
      <c r="O48" s="593">
        <v>21.424390584194168</v>
      </c>
      <c r="P48" s="593">
        <v>14.168246560577336</v>
      </c>
      <c r="Q48" s="593">
        <v>14.381083324585664</v>
      </c>
      <c r="R48" s="579">
        <v>11.275955466474214</v>
      </c>
      <c r="S48" s="121"/>
      <c r="T48" s="661" t="s">
        <v>26</v>
      </c>
      <c r="U48" s="576"/>
      <c r="V48" s="577"/>
      <c r="W48" s="593">
        <v>2.8431632764802033</v>
      </c>
      <c r="X48" s="593">
        <v>8.6405660384856802</v>
      </c>
      <c r="Y48" s="593">
        <v>8.3762695390716342</v>
      </c>
      <c r="Z48" s="593">
        <v>2.392467526834023</v>
      </c>
      <c r="AA48" s="593">
        <v>0.89030094384391689</v>
      </c>
      <c r="AB48" s="579">
        <v>26.546876168863676</v>
      </c>
      <c r="AC48" s="579">
        <v>26.227974965344725</v>
      </c>
      <c r="AD48" s="579">
        <v>1.3344109102022303</v>
      </c>
      <c r="AE48" s="579">
        <v>18.510061348831091</v>
      </c>
      <c r="AF48" s="579">
        <v>5.172574629157392</v>
      </c>
      <c r="AG48" s="579">
        <v>2.1776798834143971</v>
      </c>
      <c r="AH48" s="579">
        <v>6.2087439788068446</v>
      </c>
      <c r="AI48" s="579">
        <v>5.167171434492035</v>
      </c>
      <c r="AJ48" s="593">
        <v>1.3716329305631487</v>
      </c>
      <c r="AK48" s="593">
        <v>8.2545412243549041</v>
      </c>
      <c r="AL48" s="593">
        <v>0.58105654039634458</v>
      </c>
      <c r="AN48" s="588">
        <v>649</v>
      </c>
      <c r="AO48" s="589">
        <v>325.53586951197434</v>
      </c>
      <c r="AP48" s="589">
        <v>13.585499316005466</v>
      </c>
      <c r="AQ48" s="589">
        <v>81.63428736122718</v>
      </c>
      <c r="AR48" s="589">
        <v>74.286061066795355</v>
      </c>
      <c r="AS48" s="589">
        <v>384.11737985033886</v>
      </c>
      <c r="AT48" s="589">
        <v>157.16289066490751</v>
      </c>
      <c r="AU48" s="589">
        <v>265.73681836807009</v>
      </c>
      <c r="AV48" s="589">
        <v>120.17962032028478</v>
      </c>
      <c r="AW48" s="589">
        <v>6.352941176470579</v>
      </c>
      <c r="AX48" s="589">
        <v>22.868557439750369</v>
      </c>
      <c r="AY48" s="589">
        <v>48.272979140782617</v>
      </c>
      <c r="AZ48" s="589">
        <v>110.46647893970156</v>
      </c>
      <c r="BA48" s="589">
        <v>134.96096561887902</v>
      </c>
      <c r="BB48" s="589">
        <v>19.94363885088918</v>
      </c>
      <c r="BC48" s="589">
        <v>9.2418300653594692</v>
      </c>
      <c r="BD48" s="589">
        <v>57.48890802795561</v>
      </c>
      <c r="BE48" s="572" t="s">
        <v>134</v>
      </c>
      <c r="BF48" s="572">
        <v>156.17439677854202</v>
      </c>
    </row>
    <row r="49" spans="1:58" ht="17.100000000000001" customHeight="1">
      <c r="A49" s="121"/>
      <c r="B49" s="121" t="s">
        <v>1138</v>
      </c>
      <c r="C49" s="323"/>
      <c r="D49" s="388"/>
      <c r="E49" s="591"/>
      <c r="F49" s="592">
        <v>1355.9999999543588</v>
      </c>
      <c r="G49" s="593">
        <v>100</v>
      </c>
      <c r="H49" s="593">
        <v>52.384887113964716</v>
      </c>
      <c r="I49" s="593">
        <v>47.615112886035192</v>
      </c>
      <c r="J49" s="580">
        <f t="shared" si="0"/>
        <v>645.66093071290516</v>
      </c>
      <c r="K49" s="593">
        <v>22.341270148080252</v>
      </c>
      <c r="L49" s="593">
        <v>24.444454881282294</v>
      </c>
      <c r="M49" s="593">
        <v>27.459716721172651</v>
      </c>
      <c r="N49" s="593">
        <v>9.5340291467629381</v>
      </c>
      <c r="O49" s="593">
        <v>30.985646604895063</v>
      </c>
      <c r="P49" s="593">
        <v>16.130196315149032</v>
      </c>
      <c r="Q49" s="593">
        <v>15.505251876459761</v>
      </c>
      <c r="R49" s="579">
        <v>14.42240005611845</v>
      </c>
      <c r="S49" s="121"/>
      <c r="T49" s="121" t="s">
        <v>1138</v>
      </c>
      <c r="U49" s="323"/>
      <c r="V49" s="317"/>
      <c r="W49" s="593">
        <v>3.5454098507696008</v>
      </c>
      <c r="X49" s="593">
        <v>16.320312246450079</v>
      </c>
      <c r="Y49" s="593">
        <v>14.996883340147738</v>
      </c>
      <c r="Z49" s="593">
        <v>1.1610316920442221</v>
      </c>
      <c r="AA49" s="593">
        <v>0</v>
      </c>
      <c r="AB49" s="579">
        <v>36.327479673168348</v>
      </c>
      <c r="AC49" s="579">
        <v>36.327479673168348</v>
      </c>
      <c r="AD49" s="579">
        <v>0.37926675094437723</v>
      </c>
      <c r="AE49" s="579">
        <v>16.795702761216049</v>
      </c>
      <c r="AF49" s="579">
        <v>3.2689471295662638</v>
      </c>
      <c r="AG49" s="579">
        <v>1.0682901168843832</v>
      </c>
      <c r="AH49" s="579">
        <v>5.966274384628405</v>
      </c>
      <c r="AI49" s="579">
        <v>3.7429446169030269</v>
      </c>
      <c r="AJ49" s="593">
        <v>3.4650452792968212</v>
      </c>
      <c r="AK49" s="593">
        <v>15.857610002537687</v>
      </c>
      <c r="AL49" s="593">
        <v>1.4692534605040375</v>
      </c>
      <c r="AN49" s="588">
        <v>194</v>
      </c>
      <c r="AO49" s="589">
        <v>143.40506329113924</v>
      </c>
      <c r="AP49" s="589">
        <v>46.644936708860754</v>
      </c>
      <c r="AQ49" s="589">
        <v>21.531645569620252</v>
      </c>
      <c r="AR49" s="589">
        <v>15</v>
      </c>
      <c r="AS49" s="589">
        <v>112.26582278481013</v>
      </c>
      <c r="AT49" s="589">
        <v>88.563291139240505</v>
      </c>
      <c r="AU49" s="589">
        <v>83.670886075949369</v>
      </c>
      <c r="AV49" s="589">
        <v>64.670886075949369</v>
      </c>
      <c r="AW49" s="589">
        <v>46.95</v>
      </c>
      <c r="AX49" s="589">
        <v>20.531645569620252</v>
      </c>
      <c r="AY49" s="589">
        <v>40.063291139240505</v>
      </c>
      <c r="AZ49" s="589">
        <v>76.82848101265823</v>
      </c>
      <c r="BA49" s="589">
        <v>54.531645569620252</v>
      </c>
      <c r="BB49" s="589">
        <v>26.031645569620256</v>
      </c>
      <c r="BC49" s="589">
        <v>4.05</v>
      </c>
      <c r="BD49" s="589">
        <v>22.531645569620252</v>
      </c>
      <c r="BE49" s="572">
        <v>42.05</v>
      </c>
      <c r="BF49" s="572">
        <v>29.563291139240508</v>
      </c>
    </row>
    <row r="50" spans="1:58" ht="17.100000000000001" customHeight="1">
      <c r="A50" s="121"/>
      <c r="B50" s="121" t="s">
        <v>1139</v>
      </c>
      <c r="C50" s="323"/>
      <c r="D50" s="388"/>
      <c r="E50" s="591"/>
      <c r="F50" s="592">
        <v>1871.0000000228572</v>
      </c>
      <c r="G50" s="593">
        <v>100</v>
      </c>
      <c r="H50" s="593">
        <v>62.358142777778461</v>
      </c>
      <c r="I50" s="593">
        <v>37.641857222221539</v>
      </c>
      <c r="J50" s="580">
        <f t="shared" si="0"/>
        <v>704.27914863636897</v>
      </c>
      <c r="K50" s="593">
        <v>13.039116446026041</v>
      </c>
      <c r="L50" s="593">
        <v>19.874473914059994</v>
      </c>
      <c r="M50" s="593">
        <v>18.160271494094715</v>
      </c>
      <c r="N50" s="593">
        <v>7.3211036842454726</v>
      </c>
      <c r="O50" s="593">
        <v>17.970519889623375</v>
      </c>
      <c r="P50" s="593">
        <v>11.325129974913098</v>
      </c>
      <c r="Q50" s="593">
        <v>13.909749167681049</v>
      </c>
      <c r="R50" s="579">
        <v>9.6249584490590756</v>
      </c>
      <c r="S50" s="121"/>
      <c r="T50" s="121" t="s">
        <v>1139</v>
      </c>
      <c r="U50" s="323"/>
      <c r="V50" s="317"/>
      <c r="W50" s="593">
        <v>2.8840786268728351</v>
      </c>
      <c r="X50" s="593">
        <v>8.1571267378820043</v>
      </c>
      <c r="Y50" s="593">
        <v>4.3057011284737445</v>
      </c>
      <c r="Z50" s="593">
        <v>4.47565291741381</v>
      </c>
      <c r="AA50" s="593">
        <v>0</v>
      </c>
      <c r="AB50" s="579">
        <v>20.146866465989564</v>
      </c>
      <c r="AC50" s="579">
        <v>20.146866465989564</v>
      </c>
      <c r="AD50" s="579">
        <v>1.3034444620944068</v>
      </c>
      <c r="AE50" s="579">
        <v>16.474290897287521</v>
      </c>
      <c r="AF50" s="579">
        <v>4.4588898835280455</v>
      </c>
      <c r="AG50" s="579">
        <v>1.7005745011469626</v>
      </c>
      <c r="AH50" s="579">
        <v>8.7264451803352596</v>
      </c>
      <c r="AI50" s="579">
        <v>7.9295628654290837</v>
      </c>
      <c r="AJ50" s="593">
        <v>0.47908264906927328</v>
      </c>
      <c r="AK50" s="593">
        <v>5.4927992609813892</v>
      </c>
      <c r="AL50" s="593">
        <v>0.43081806848902748</v>
      </c>
      <c r="AN50" s="588"/>
      <c r="AO50" s="589"/>
      <c r="AP50" s="589"/>
      <c r="AQ50" s="589"/>
      <c r="AR50" s="589"/>
      <c r="AS50" s="589"/>
      <c r="AT50" s="589"/>
      <c r="AU50" s="589"/>
      <c r="AV50" s="589"/>
      <c r="AW50" s="589"/>
      <c r="AX50" s="589"/>
      <c r="AY50" s="589"/>
      <c r="AZ50" s="589"/>
      <c r="BA50" s="589"/>
      <c r="BB50" s="589"/>
      <c r="BC50" s="589"/>
      <c r="BD50" s="589"/>
    </row>
    <row r="51" spans="1:58" ht="17.100000000000001" customHeight="1">
      <c r="A51" s="121"/>
      <c r="B51" s="121" t="s">
        <v>1140</v>
      </c>
      <c r="C51" s="323"/>
      <c r="D51" s="388"/>
      <c r="E51" s="591"/>
      <c r="F51" s="592">
        <v>1588.999999989127</v>
      </c>
      <c r="G51" s="593">
        <v>100</v>
      </c>
      <c r="H51" s="593">
        <v>55.769885367034078</v>
      </c>
      <c r="I51" s="593">
        <v>44.230114632965908</v>
      </c>
      <c r="J51" s="580">
        <f t="shared" si="0"/>
        <v>702.8165215130191</v>
      </c>
      <c r="K51" s="593">
        <v>11.581258633916702</v>
      </c>
      <c r="L51" s="593">
        <v>21.761537515741892</v>
      </c>
      <c r="M51" s="593">
        <v>15.750562530166039</v>
      </c>
      <c r="N51" s="593">
        <v>13.180532432249278</v>
      </c>
      <c r="O51" s="593">
        <v>17.331960694919289</v>
      </c>
      <c r="P51" s="593">
        <v>15.84166837602805</v>
      </c>
      <c r="Q51" s="593">
        <v>13.97673697548864</v>
      </c>
      <c r="R51" s="579">
        <v>10.534883443943897</v>
      </c>
      <c r="S51" s="121"/>
      <c r="T51" s="121" t="s">
        <v>1140</v>
      </c>
      <c r="U51" s="323"/>
      <c r="V51" s="317"/>
      <c r="W51" s="593">
        <v>2.1957126941661791</v>
      </c>
      <c r="X51" s="593">
        <v>2.6561601692132961</v>
      </c>
      <c r="Y51" s="593">
        <v>7.5194295027942832</v>
      </c>
      <c r="Z51" s="593">
        <v>0.99044557974849989</v>
      </c>
      <c r="AA51" s="593">
        <v>2.6983570456586978</v>
      </c>
      <c r="AB51" s="579">
        <v>25.736253011421262</v>
      </c>
      <c r="AC51" s="579">
        <v>24.769715443046788</v>
      </c>
      <c r="AD51" s="579">
        <v>2.1859613849220225</v>
      </c>
      <c r="AE51" s="579">
        <v>22.370097069192408</v>
      </c>
      <c r="AF51" s="579">
        <v>7.6374097760889601</v>
      </c>
      <c r="AG51" s="579">
        <v>3.6861737119944631</v>
      </c>
      <c r="AH51" s="579">
        <v>3.4511416009261939</v>
      </c>
      <c r="AI51" s="579">
        <v>3.1299261212240284</v>
      </c>
      <c r="AJ51" s="593">
        <v>0.63613540501256294</v>
      </c>
      <c r="AK51" s="593">
        <v>5.0182026155637667</v>
      </c>
      <c r="AL51" s="593">
        <v>0</v>
      </c>
      <c r="AN51" s="588"/>
      <c r="AO51" s="589"/>
      <c r="AP51" s="589"/>
      <c r="AQ51" s="589"/>
      <c r="AR51" s="589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</row>
    <row r="52" spans="1:58" ht="17.100000000000001" customHeight="1">
      <c r="A52" s="121"/>
      <c r="B52" s="661" t="s">
        <v>28</v>
      </c>
      <c r="C52" s="323"/>
      <c r="D52" s="388"/>
      <c r="E52" s="591"/>
      <c r="F52" s="592">
        <v>743.99999995456085</v>
      </c>
      <c r="G52" s="593">
        <v>100</v>
      </c>
      <c r="H52" s="593">
        <v>68.113220668269292</v>
      </c>
      <c r="I52" s="593">
        <v>31.88677933173069</v>
      </c>
      <c r="J52" s="580">
        <f t="shared" si="0"/>
        <v>237.23763821358725</v>
      </c>
      <c r="K52" s="593">
        <v>5.9625038491390026</v>
      </c>
      <c r="L52" s="593">
        <v>12.764080128421673</v>
      </c>
      <c r="M52" s="593">
        <v>18.02320830100075</v>
      </c>
      <c r="N52" s="593">
        <v>10.274662966826408</v>
      </c>
      <c r="O52" s="593">
        <v>24.404822214187298</v>
      </c>
      <c r="P52" s="593">
        <v>7.9053348159147632</v>
      </c>
      <c r="Q52" s="593">
        <v>21.37489659924821</v>
      </c>
      <c r="R52" s="579">
        <v>8.2987061898442711</v>
      </c>
      <c r="S52" s="121"/>
      <c r="T52" s="661" t="s">
        <v>28</v>
      </c>
      <c r="U52" s="323"/>
      <c r="V52" s="317"/>
      <c r="W52" s="593">
        <v>0.67918609742826686</v>
      </c>
      <c r="X52" s="593">
        <v>3.2345403146063649</v>
      </c>
      <c r="Y52" s="593">
        <v>5.8242084912601788</v>
      </c>
      <c r="Z52" s="593">
        <v>6.1892682967069446</v>
      </c>
      <c r="AA52" s="593">
        <v>0</v>
      </c>
      <c r="AB52" s="579">
        <v>18.180135265320846</v>
      </c>
      <c r="AC52" s="579">
        <v>18.180135265320846</v>
      </c>
      <c r="AD52" s="579">
        <v>2.577741305028034</v>
      </c>
      <c r="AE52" s="579">
        <v>7.9665270582552505</v>
      </c>
      <c r="AF52" s="579">
        <v>2.885428207597577</v>
      </c>
      <c r="AG52" s="579">
        <v>0.36370545983616437</v>
      </c>
      <c r="AH52" s="579">
        <v>6.1027002064671487</v>
      </c>
      <c r="AI52" s="579">
        <v>10.0637700364324</v>
      </c>
      <c r="AJ52" s="593">
        <v>2.8770130504465876</v>
      </c>
      <c r="AK52" s="593">
        <v>12.196896660176165</v>
      </c>
      <c r="AL52" s="593">
        <v>0.36370545983616437</v>
      </c>
      <c r="AN52" s="588"/>
      <c r="AO52" s="589"/>
      <c r="AP52" s="589"/>
      <c r="AQ52" s="589"/>
      <c r="AR52" s="589"/>
      <c r="AS52" s="589"/>
      <c r="AT52" s="589"/>
      <c r="AU52" s="589"/>
      <c r="AV52" s="589"/>
      <c r="AW52" s="589"/>
      <c r="AX52" s="589"/>
      <c r="AY52" s="589"/>
      <c r="AZ52" s="589"/>
      <c r="BA52" s="589"/>
      <c r="BB52" s="589"/>
      <c r="BC52" s="589"/>
      <c r="BD52" s="589"/>
    </row>
    <row r="53" spans="1:58" ht="17.100000000000001" customHeight="1">
      <c r="A53" s="1049" t="s">
        <v>29</v>
      </c>
      <c r="B53" s="1049"/>
      <c r="C53" s="323"/>
      <c r="D53" s="388"/>
      <c r="E53" s="591"/>
      <c r="F53" s="592">
        <v>372.99999995399594</v>
      </c>
      <c r="G53" s="593">
        <v>100</v>
      </c>
      <c r="H53" s="593">
        <v>61.536795658986122</v>
      </c>
      <c r="I53" s="593">
        <v>38.463204341013849</v>
      </c>
      <c r="J53" s="580">
        <f t="shared" si="0"/>
        <v>143.46775217428703</v>
      </c>
      <c r="K53" s="593">
        <v>9.6583088085976065</v>
      </c>
      <c r="L53" s="593">
        <v>9.6859370480511231</v>
      </c>
      <c r="M53" s="593">
        <v>13.545647607896019</v>
      </c>
      <c r="N53" s="593">
        <v>15.915335531997352</v>
      </c>
      <c r="O53" s="593">
        <v>15.655957209069715</v>
      </c>
      <c r="P53" s="593">
        <v>11.117226505951956</v>
      </c>
      <c r="Q53" s="593">
        <v>21.311728344106314</v>
      </c>
      <c r="R53" s="579">
        <v>18.146529731996782</v>
      </c>
      <c r="S53" s="1049" t="s">
        <v>29</v>
      </c>
      <c r="T53" s="1049"/>
      <c r="U53" s="323"/>
      <c r="V53" s="317"/>
      <c r="W53" s="593">
        <v>8.7199710068732976</v>
      </c>
      <c r="X53" s="593">
        <v>0</v>
      </c>
      <c r="Y53" s="593">
        <v>4.4580550103846495</v>
      </c>
      <c r="Z53" s="593">
        <v>6.6460078370038564</v>
      </c>
      <c r="AA53" s="593">
        <v>3.1262906283435159</v>
      </c>
      <c r="AB53" s="579">
        <v>23.470593476814091</v>
      </c>
      <c r="AC53" s="579">
        <v>23.470593476814091</v>
      </c>
      <c r="AD53" s="579">
        <v>0</v>
      </c>
      <c r="AE53" s="579">
        <v>6.5029304863426685</v>
      </c>
      <c r="AF53" s="579">
        <v>3.1262906283435159</v>
      </c>
      <c r="AG53" s="579">
        <v>0</v>
      </c>
      <c r="AH53" s="579">
        <v>7.1909190584113407</v>
      </c>
      <c r="AI53" s="579">
        <v>6.91410435178223</v>
      </c>
      <c r="AJ53" s="593">
        <v>1.3404825738918702</v>
      </c>
      <c r="AK53" s="593">
        <v>3.3943871431218899</v>
      </c>
      <c r="AL53" s="593">
        <v>0</v>
      </c>
      <c r="AN53" s="588"/>
      <c r="AO53" s="589"/>
      <c r="AP53" s="589"/>
      <c r="AQ53" s="589"/>
      <c r="AR53" s="589"/>
      <c r="AS53" s="589"/>
      <c r="AT53" s="589"/>
      <c r="AU53" s="589"/>
      <c r="AV53" s="589"/>
      <c r="AW53" s="589"/>
      <c r="AX53" s="589"/>
      <c r="AY53" s="589"/>
      <c r="AZ53" s="589"/>
      <c r="BA53" s="589"/>
      <c r="BB53" s="589"/>
      <c r="BC53" s="589"/>
      <c r="BD53" s="589"/>
    </row>
    <row r="54" spans="1:58" ht="17.100000000000001" customHeight="1">
      <c r="A54" s="1369" t="s">
        <v>152</v>
      </c>
      <c r="B54" s="1369"/>
      <c r="C54" s="1369"/>
      <c r="D54" s="590"/>
      <c r="E54" s="591"/>
      <c r="F54" s="592"/>
      <c r="G54" s="593"/>
      <c r="H54" s="593"/>
      <c r="I54" s="593"/>
      <c r="J54" s="594"/>
      <c r="K54" s="593"/>
      <c r="L54" s="593"/>
      <c r="M54" s="593"/>
      <c r="N54" s="593"/>
      <c r="O54" s="593"/>
      <c r="P54" s="593"/>
      <c r="Q54" s="593"/>
      <c r="R54" s="579"/>
      <c r="S54" s="1369" t="s">
        <v>152</v>
      </c>
      <c r="T54" s="1369"/>
      <c r="U54" s="1369"/>
      <c r="V54" s="577"/>
      <c r="W54" s="593"/>
      <c r="X54" s="593"/>
      <c r="Y54" s="593"/>
      <c r="Z54" s="593"/>
      <c r="AA54" s="593"/>
      <c r="AB54" s="579"/>
      <c r="AC54" s="579"/>
      <c r="AD54" s="579"/>
      <c r="AE54" s="579"/>
      <c r="AF54" s="579"/>
      <c r="AG54" s="579"/>
      <c r="AH54" s="579"/>
      <c r="AI54" s="579"/>
      <c r="AJ54" s="593"/>
      <c r="AK54" s="593"/>
      <c r="AL54" s="593"/>
      <c r="AN54" s="588"/>
      <c r="AO54" s="589"/>
      <c r="AP54" s="589"/>
      <c r="AQ54" s="589"/>
      <c r="AR54" s="589"/>
      <c r="AS54" s="589"/>
      <c r="AT54" s="589"/>
      <c r="AU54" s="589"/>
      <c r="AV54" s="589"/>
      <c r="AW54" s="589"/>
      <c r="AX54" s="589"/>
      <c r="AY54" s="589"/>
      <c r="AZ54" s="589"/>
      <c r="BA54" s="589"/>
      <c r="BB54" s="589"/>
      <c r="BC54" s="589"/>
      <c r="BD54" s="589"/>
    </row>
    <row r="55" spans="1:58" ht="17.100000000000001" customHeight="1">
      <c r="A55" s="1370" t="s">
        <v>30</v>
      </c>
      <c r="B55" s="1370" t="s">
        <v>30</v>
      </c>
      <c r="C55" s="698"/>
      <c r="D55" s="590"/>
      <c r="E55" s="591"/>
      <c r="F55" s="592">
        <v>5399.0975168316691</v>
      </c>
      <c r="G55" s="593">
        <v>100</v>
      </c>
      <c r="H55" s="593">
        <v>45.748286739760893</v>
      </c>
      <c r="I55" s="593">
        <v>54.2517132602392</v>
      </c>
      <c r="J55" s="580">
        <f t="shared" si="0"/>
        <v>2929.1029034722119</v>
      </c>
      <c r="K55" s="593">
        <v>17.162496423079435</v>
      </c>
      <c r="L55" s="593">
        <v>25.761046176521042</v>
      </c>
      <c r="M55" s="593">
        <v>32.663987916908908</v>
      </c>
      <c r="N55" s="593">
        <v>14.962073366577942</v>
      </c>
      <c r="O55" s="593">
        <v>33.007247625770333</v>
      </c>
      <c r="P55" s="593">
        <v>20.475968529926767</v>
      </c>
      <c r="Q55" s="593">
        <v>28.594971464427978</v>
      </c>
      <c r="R55" s="579">
        <v>15.384680108319298</v>
      </c>
      <c r="S55" s="1370" t="s">
        <v>30</v>
      </c>
      <c r="T55" s="1370" t="s">
        <v>30</v>
      </c>
      <c r="U55" s="698"/>
      <c r="V55" s="577"/>
      <c r="W55" s="593">
        <v>6.7185560263688142</v>
      </c>
      <c r="X55" s="593">
        <v>10.172141404041565</v>
      </c>
      <c r="Y55" s="593">
        <v>7.973755237893382</v>
      </c>
      <c r="Z55" s="593">
        <v>6.1105081508766075</v>
      </c>
      <c r="AA55" s="593">
        <v>1.334282768690584</v>
      </c>
      <c r="AB55" s="579">
        <v>35.705649826470868</v>
      </c>
      <c r="AC55" s="579">
        <v>35.494971582481611</v>
      </c>
      <c r="AD55" s="579">
        <v>3.0646308582405508</v>
      </c>
      <c r="AE55" s="579">
        <v>20.708790205644974</v>
      </c>
      <c r="AF55" s="579">
        <v>9.485037011869748</v>
      </c>
      <c r="AG55" s="579">
        <v>5.0197303211301776</v>
      </c>
      <c r="AH55" s="579">
        <v>9.7709995605551505</v>
      </c>
      <c r="AI55" s="579">
        <v>8.1228222247567157</v>
      </c>
      <c r="AJ55" s="593">
        <v>4.8003950749168336</v>
      </c>
      <c r="AK55" s="593">
        <v>11.981292237348363</v>
      </c>
      <c r="AL55" s="593">
        <v>1.1173010608784224</v>
      </c>
      <c r="AN55" s="588">
        <v>7201.5156732287614</v>
      </c>
      <c r="AO55" s="589">
        <v>3220.7796552931291</v>
      </c>
      <c r="AP55" s="589">
        <v>428.86872125193696</v>
      </c>
      <c r="AQ55" s="589">
        <v>439.12482825688244</v>
      </c>
      <c r="AR55" s="589">
        <v>587.75130826881571</v>
      </c>
      <c r="AS55" s="589">
        <v>3683.6790599550704</v>
      </c>
      <c r="AT55" s="589">
        <v>2340.0776587841574</v>
      </c>
      <c r="AU55" s="589">
        <v>2579.81225891855</v>
      </c>
      <c r="AV55" s="589">
        <v>2136.8417912762588</v>
      </c>
      <c r="AW55" s="589">
        <v>358.38139379673009</v>
      </c>
      <c r="AX55" s="589">
        <v>249.62608690023777</v>
      </c>
      <c r="AY55" s="589">
        <v>382.58920712490681</v>
      </c>
      <c r="AZ55" s="589">
        <v>1593.2005755343982</v>
      </c>
      <c r="BA55" s="589">
        <v>1172.886320660936</v>
      </c>
      <c r="BB55" s="589">
        <v>154.06283302487074</v>
      </c>
      <c r="BC55" s="589">
        <v>116.57212977759291</v>
      </c>
      <c r="BD55" s="589">
        <v>271.0531563236238</v>
      </c>
      <c r="BE55" s="572">
        <v>113.38737307378345</v>
      </c>
      <c r="BF55" s="572">
        <v>2059.5715674165526</v>
      </c>
    </row>
    <row r="56" spans="1:58" s="574" customFormat="1" ht="17.100000000000001" customHeight="1">
      <c r="A56" s="699"/>
      <c r="B56" s="699" t="s">
        <v>31</v>
      </c>
      <c r="C56" s="699"/>
      <c r="D56" s="590"/>
      <c r="E56" s="591"/>
      <c r="F56" s="592">
        <v>3744.1589521779106</v>
      </c>
      <c r="G56" s="593">
        <v>100</v>
      </c>
      <c r="H56" s="593">
        <v>47.370842230843991</v>
      </c>
      <c r="I56" s="593">
        <v>52.629157769156109</v>
      </c>
      <c r="J56" s="580">
        <f t="shared" si="0"/>
        <v>1970.5193220696947</v>
      </c>
      <c r="K56" s="593">
        <v>17.802902157099883</v>
      </c>
      <c r="L56" s="593">
        <v>25.363971768518645</v>
      </c>
      <c r="M56" s="593">
        <v>32.184909300609988</v>
      </c>
      <c r="N56" s="593">
        <v>13.872702246981049</v>
      </c>
      <c r="O56" s="593">
        <v>33.358657996966159</v>
      </c>
      <c r="P56" s="593">
        <v>18.955580277529954</v>
      </c>
      <c r="Q56" s="593">
        <v>26.019511952427987</v>
      </c>
      <c r="R56" s="579">
        <v>15.683109268391227</v>
      </c>
      <c r="S56" s="699"/>
      <c r="T56" s="699" t="s">
        <v>31</v>
      </c>
      <c r="U56" s="699"/>
      <c r="V56" s="577"/>
      <c r="W56" s="593">
        <v>7.1992837596748283</v>
      </c>
      <c r="X56" s="593">
        <v>10.877919456856562</v>
      </c>
      <c r="Y56" s="593">
        <v>7.3874653362654019</v>
      </c>
      <c r="Z56" s="593">
        <v>6.0788817834407238</v>
      </c>
      <c r="AA56" s="593">
        <v>1.1266302707984941</v>
      </c>
      <c r="AB56" s="579">
        <v>36.992243426866281</v>
      </c>
      <c r="AC56" s="579">
        <v>36.824362886376456</v>
      </c>
      <c r="AD56" s="579">
        <v>2.635554612645695</v>
      </c>
      <c r="AE56" s="579">
        <v>19.447580440777013</v>
      </c>
      <c r="AF56" s="579">
        <v>9.1551872710914957</v>
      </c>
      <c r="AG56" s="579">
        <v>5.1804639618295862</v>
      </c>
      <c r="AH56" s="579">
        <v>8.790214586594578</v>
      </c>
      <c r="AI56" s="579">
        <v>7.6766634698634872</v>
      </c>
      <c r="AJ56" s="593">
        <v>4.5279085500614205</v>
      </c>
      <c r="AK56" s="593">
        <v>11.85787761634958</v>
      </c>
      <c r="AL56" s="593">
        <v>1.3711906760527217</v>
      </c>
      <c r="AN56" s="588">
        <v>4649.4295073599178</v>
      </c>
      <c r="AO56" s="589">
        <v>2061.2652339977917</v>
      </c>
      <c r="AP56" s="589">
        <v>191.28114274954285</v>
      </c>
      <c r="AQ56" s="589">
        <v>245.65080016662378</v>
      </c>
      <c r="AR56" s="589">
        <v>405.56686937730501</v>
      </c>
      <c r="AS56" s="589">
        <v>2282.7391559272301</v>
      </c>
      <c r="AT56" s="589">
        <v>1358.3524673530726</v>
      </c>
      <c r="AU56" s="589">
        <v>1593.8728939520286</v>
      </c>
      <c r="AV56" s="589">
        <v>1299.9074733704226</v>
      </c>
      <c r="AW56" s="589">
        <v>234.42754277281341</v>
      </c>
      <c r="AX56" s="589">
        <v>115.64841000342167</v>
      </c>
      <c r="AY56" s="589">
        <v>214.36857360840847</v>
      </c>
      <c r="AZ56" s="589">
        <v>824.31547503417448</v>
      </c>
      <c r="BA56" s="589">
        <v>630.32251823877448</v>
      </c>
      <c r="BB56" s="589">
        <v>69.642648843203531</v>
      </c>
      <c r="BC56" s="589">
        <v>50.853376910552726</v>
      </c>
      <c r="BD56" s="589">
        <v>156.30739018929961</v>
      </c>
      <c r="BE56" s="574">
        <v>71.276950318747382</v>
      </c>
      <c r="BF56" s="574">
        <v>1429.6478652193862</v>
      </c>
    </row>
    <row r="57" spans="1:58" ht="17.100000000000001" customHeight="1">
      <c r="A57" s="699"/>
      <c r="B57" s="1368" t="s">
        <v>32</v>
      </c>
      <c r="C57" s="1368"/>
      <c r="D57" s="590"/>
      <c r="E57" s="591"/>
      <c r="F57" s="592">
        <v>1069.1628777571552</v>
      </c>
      <c r="G57" s="593">
        <v>100</v>
      </c>
      <c r="H57" s="593">
        <v>45.746997167676604</v>
      </c>
      <c r="I57" s="593">
        <v>54.25300283232346</v>
      </c>
      <c r="J57" s="580">
        <f t="shared" si="0"/>
        <v>580.05296635174045</v>
      </c>
      <c r="K57" s="593">
        <v>11.556072292862014</v>
      </c>
      <c r="L57" s="593">
        <v>26.235070763940506</v>
      </c>
      <c r="M57" s="593">
        <v>28.028255306018696</v>
      </c>
      <c r="N57" s="593">
        <v>16.079565930703328</v>
      </c>
      <c r="O57" s="593">
        <v>28.109194661838544</v>
      </c>
      <c r="P57" s="593">
        <v>25.082012236040292</v>
      </c>
      <c r="Q57" s="593">
        <v>31.715294072368629</v>
      </c>
      <c r="R57" s="579">
        <v>11.085617889077172</v>
      </c>
      <c r="S57" s="699"/>
      <c r="T57" s="1368" t="s">
        <v>32</v>
      </c>
      <c r="U57" s="1368"/>
      <c r="V57" s="577"/>
      <c r="W57" s="593">
        <v>5.3611330266252448</v>
      </c>
      <c r="X57" s="593">
        <v>6.2621342789618204</v>
      </c>
      <c r="Y57" s="593">
        <v>9.4946428013798894</v>
      </c>
      <c r="Z57" s="593">
        <v>5.742912318403695</v>
      </c>
      <c r="AA57" s="593">
        <v>0</v>
      </c>
      <c r="AB57" s="579">
        <v>28.792315831307935</v>
      </c>
      <c r="AC57" s="579">
        <v>28.605253593962438</v>
      </c>
      <c r="AD57" s="579">
        <v>4.4856425683915333</v>
      </c>
      <c r="AE57" s="579">
        <v>21.801419774006582</v>
      </c>
      <c r="AF57" s="579">
        <v>8.5368580085895136</v>
      </c>
      <c r="AG57" s="579">
        <v>4.7090645018581361</v>
      </c>
      <c r="AH57" s="579">
        <v>8.7842715469215271</v>
      </c>
      <c r="AI57" s="579">
        <v>8.6186115230180711</v>
      </c>
      <c r="AJ57" s="593">
        <v>3.3731801960188621</v>
      </c>
      <c r="AK57" s="593">
        <v>9.3646354937645064</v>
      </c>
      <c r="AL57" s="593">
        <v>0.36333242253163545</v>
      </c>
      <c r="AN57" s="588">
        <v>1624.3534084262792</v>
      </c>
      <c r="AO57" s="589">
        <v>739.16050267599178</v>
      </c>
      <c r="AP57" s="589">
        <v>193.82301017028288</v>
      </c>
      <c r="AQ57" s="589">
        <v>142.6081782663226</v>
      </c>
      <c r="AR57" s="589">
        <v>133.96508293373296</v>
      </c>
      <c r="AS57" s="589">
        <v>936.48563033690857</v>
      </c>
      <c r="AT57" s="589">
        <v>613.11865501342515</v>
      </c>
      <c r="AU57" s="589">
        <v>605.98391002960057</v>
      </c>
      <c r="AV57" s="589">
        <v>499.49941526948072</v>
      </c>
      <c r="AW57" s="589">
        <v>62.819127360002284</v>
      </c>
      <c r="AX57" s="589">
        <v>83.242664519444091</v>
      </c>
      <c r="AY57" s="589">
        <v>129.97624979398304</v>
      </c>
      <c r="AZ57" s="589">
        <v>469.87143536017157</v>
      </c>
      <c r="BA57" s="589">
        <v>386.12676275692451</v>
      </c>
      <c r="BB57" s="589">
        <v>61.894967569244592</v>
      </c>
      <c r="BC57" s="589">
        <v>61.282798946064617</v>
      </c>
      <c r="BD57" s="589">
        <v>98.792978521154467</v>
      </c>
      <c r="BE57" s="572">
        <v>22.498161911897508</v>
      </c>
      <c r="BF57" s="572">
        <v>429.51433019142678</v>
      </c>
    </row>
    <row r="58" spans="1:58" ht="17.100000000000001" customHeight="1">
      <c r="A58" s="699"/>
      <c r="B58" s="1368" t="s">
        <v>33</v>
      </c>
      <c r="C58" s="1368"/>
      <c r="D58" s="590"/>
      <c r="E58" s="591"/>
      <c r="F58" s="592">
        <v>585.7756868966062</v>
      </c>
      <c r="G58" s="593">
        <v>100</v>
      </c>
      <c r="H58" s="593">
        <v>35.379596060702958</v>
      </c>
      <c r="I58" s="593">
        <v>64.620403939297049</v>
      </c>
      <c r="J58" s="580">
        <f t="shared" si="0"/>
        <v>378.53061505077886</v>
      </c>
      <c r="K58" s="593">
        <v>23.302047407151676</v>
      </c>
      <c r="L58" s="593">
        <v>27.433871166204572</v>
      </c>
      <c r="M58" s="593">
        <v>44.187340387452764</v>
      </c>
      <c r="N58" s="593">
        <v>19.885454668436704</v>
      </c>
      <c r="O58" s="593">
        <v>39.701072929269579</v>
      </c>
      <c r="P58" s="593">
        <v>21.786989726731079</v>
      </c>
      <c r="Q58" s="593">
        <v>39.361544454513549</v>
      </c>
      <c r="R58" s="579">
        <v>21.323867412489133</v>
      </c>
      <c r="S58" s="699"/>
      <c r="T58" s="1368" t="s">
        <v>33</v>
      </c>
      <c r="U58" s="1368"/>
      <c r="V58" s="577"/>
      <c r="W58" s="593">
        <v>6.1234224739244114</v>
      </c>
      <c r="X58" s="593">
        <v>12.797530763150796</v>
      </c>
      <c r="Y58" s="593">
        <v>8.9452637391160099</v>
      </c>
      <c r="Z58" s="593">
        <v>6.9835965638964961</v>
      </c>
      <c r="AA58" s="593">
        <v>5.096899778824036</v>
      </c>
      <c r="AB58" s="579">
        <v>40.100282755105489</v>
      </c>
      <c r="AC58" s="579">
        <v>39.572946161403607</v>
      </c>
      <c r="AD58" s="579">
        <v>3.2135559480157614</v>
      </c>
      <c r="AE58" s="579">
        <v>26.775909305280361</v>
      </c>
      <c r="AF58" s="579">
        <v>13.323993974215211</v>
      </c>
      <c r="AG58" s="579">
        <v>4.5593835631146487</v>
      </c>
      <c r="AH58" s="579">
        <v>17.8409620202134</v>
      </c>
      <c r="AI58" s="579">
        <v>10.069659228828163</v>
      </c>
      <c r="AJ58" s="593">
        <v>9.1470384837188661</v>
      </c>
      <c r="AK58" s="593">
        <v>17.546078016329254</v>
      </c>
      <c r="AL58" s="593">
        <v>0.87064043695964954</v>
      </c>
      <c r="AN58" s="588">
        <v>927.73275744256864</v>
      </c>
      <c r="AO58" s="589">
        <v>420.35391861934164</v>
      </c>
      <c r="AP58" s="589">
        <v>43.764568332111352</v>
      </c>
      <c r="AQ58" s="589">
        <v>50.865849823936031</v>
      </c>
      <c r="AR58" s="589">
        <v>48.21935595777731</v>
      </c>
      <c r="AS58" s="589">
        <v>464.4542736909263</v>
      </c>
      <c r="AT58" s="589">
        <v>368.60653641765589</v>
      </c>
      <c r="AU58" s="589">
        <v>379.95545493691634</v>
      </c>
      <c r="AV58" s="589">
        <v>337.43490263635357</v>
      </c>
      <c r="AW58" s="589">
        <v>61.134723663914343</v>
      </c>
      <c r="AX58" s="589">
        <v>50.735012377372037</v>
      </c>
      <c r="AY58" s="589">
        <v>38.244383722515359</v>
      </c>
      <c r="AZ58" s="589">
        <v>299.01366514005434</v>
      </c>
      <c r="BA58" s="589">
        <v>156.43703966523694</v>
      </c>
      <c r="BB58" s="589">
        <v>22.525216612422607</v>
      </c>
      <c r="BC58" s="589">
        <v>4.4359539209755532</v>
      </c>
      <c r="BD58" s="589">
        <v>15.952787613169686</v>
      </c>
      <c r="BE58" s="572">
        <v>19.612260843138539</v>
      </c>
      <c r="BF58" s="572">
        <v>200.40937200574032</v>
      </c>
    </row>
    <row r="59" spans="1:58" ht="17.100000000000001" customHeight="1" thickBot="1">
      <c r="A59" s="1373" t="s">
        <v>34</v>
      </c>
      <c r="B59" s="1373"/>
      <c r="C59" s="696"/>
      <c r="D59" s="595"/>
      <c r="E59" s="596"/>
      <c r="F59" s="597">
        <v>10087.902483024985</v>
      </c>
      <c r="G59" s="598">
        <v>100</v>
      </c>
      <c r="H59" s="598">
        <v>55.977430821584981</v>
      </c>
      <c r="I59" s="598">
        <v>44.022569178414997</v>
      </c>
      <c r="J59" s="584">
        <f t="shared" si="0"/>
        <v>4440.9538492407182</v>
      </c>
      <c r="K59" s="598">
        <v>13.241974407788787</v>
      </c>
      <c r="L59" s="598">
        <v>18.256749730099422</v>
      </c>
      <c r="M59" s="598">
        <v>22.653194738702396</v>
      </c>
      <c r="N59" s="598">
        <v>7.8624521911867422</v>
      </c>
      <c r="O59" s="598">
        <v>23.657633693243074</v>
      </c>
      <c r="P59" s="598">
        <v>12.409649798616158</v>
      </c>
      <c r="Q59" s="598">
        <v>13.219880062958453</v>
      </c>
      <c r="R59" s="583">
        <v>12.606529380180099</v>
      </c>
      <c r="S59" s="1373" t="s">
        <v>34</v>
      </c>
      <c r="T59" s="1373"/>
      <c r="U59" s="696"/>
      <c r="V59" s="599"/>
      <c r="W59" s="598">
        <v>4.6796927442611338</v>
      </c>
      <c r="X59" s="598">
        <v>5.4606659415432706</v>
      </c>
      <c r="Y59" s="598">
        <v>5.3259978784641975</v>
      </c>
      <c r="Z59" s="598">
        <v>4.3386615184503308</v>
      </c>
      <c r="AA59" s="598">
        <v>2.2082609011888334</v>
      </c>
      <c r="AB59" s="583">
        <v>24.85365871501709</v>
      </c>
      <c r="AC59" s="583">
        <v>24.478177361028216</v>
      </c>
      <c r="AD59" s="583">
        <v>1.6894922884001189</v>
      </c>
      <c r="AE59" s="583">
        <v>16.496518859573158</v>
      </c>
      <c r="AF59" s="583">
        <v>4.3415980699914796</v>
      </c>
      <c r="AG59" s="583">
        <v>2.2849428723065697</v>
      </c>
      <c r="AH59" s="583">
        <v>7.7064052479974343</v>
      </c>
      <c r="AI59" s="583">
        <v>7.0766247115595009</v>
      </c>
      <c r="AJ59" s="598">
        <v>3.2815290514375053</v>
      </c>
      <c r="AK59" s="598">
        <v>10.167232689419258</v>
      </c>
      <c r="AL59" s="598">
        <v>1.1640421395084886</v>
      </c>
      <c r="AN59" s="600">
        <v>6413.4843267712195</v>
      </c>
      <c r="AO59" s="601">
        <v>2988.0958370835174</v>
      </c>
      <c r="AP59" s="601">
        <v>297.83901862942298</v>
      </c>
      <c r="AQ59" s="601">
        <v>459.96040093503609</v>
      </c>
      <c r="AR59" s="601">
        <v>583.07796648213071</v>
      </c>
      <c r="AS59" s="601">
        <v>2932.7817280899344</v>
      </c>
      <c r="AT59" s="601">
        <v>1318.90958753671</v>
      </c>
      <c r="AU59" s="601">
        <v>1968.7687017370035</v>
      </c>
      <c r="AV59" s="601">
        <v>1100.1346813550622</v>
      </c>
      <c r="AW59" s="601">
        <v>318.9555879304541</v>
      </c>
      <c r="AX59" s="601">
        <v>159.21452614277874</v>
      </c>
      <c r="AY59" s="601">
        <v>451.61357737045751</v>
      </c>
      <c r="AZ59" s="601">
        <v>1743.9157683141723</v>
      </c>
      <c r="BA59" s="601">
        <v>877.57559970814157</v>
      </c>
      <c r="BB59" s="601">
        <v>194.9017950623132</v>
      </c>
      <c r="BC59" s="601">
        <v>94.465975241704029</v>
      </c>
      <c r="BD59" s="601">
        <v>252.11987332953106</v>
      </c>
      <c r="BE59" s="572">
        <v>97.465228111852994</v>
      </c>
      <c r="BF59" s="572">
        <v>2018.8862935064808</v>
      </c>
    </row>
    <row r="60" spans="1:58" s="407" customFormat="1" ht="57.75" customHeight="1">
      <c r="A60" s="406"/>
      <c r="B60" s="1372" t="s">
        <v>775</v>
      </c>
      <c r="C60" s="1372"/>
      <c r="D60" s="1372"/>
      <c r="E60" s="1372"/>
      <c r="F60" s="1372"/>
      <c r="G60" s="1372"/>
      <c r="H60" s="1372"/>
      <c r="I60" s="1372"/>
      <c r="J60" s="1372"/>
      <c r="K60" s="1372" t="s">
        <v>1054</v>
      </c>
      <c r="L60" s="1372"/>
      <c r="M60" s="1372"/>
      <c r="N60" s="1372"/>
      <c r="O60" s="1372"/>
      <c r="P60" s="1372"/>
      <c r="Q60" s="1372"/>
      <c r="R60" s="1372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</row>
    <row r="61" spans="1:58" ht="26.1" customHeight="1">
      <c r="E61" s="574"/>
      <c r="K61" s="575"/>
      <c r="L61" s="575"/>
      <c r="M61" s="575"/>
      <c r="N61" s="575"/>
      <c r="O61" s="575"/>
      <c r="P61" s="575"/>
      <c r="Q61" s="575"/>
      <c r="R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</row>
    <row r="62" spans="1:58" ht="26.1" customHeight="1">
      <c r="E62" s="574"/>
    </row>
    <row r="63" spans="1:58" ht="26.1" customHeight="1">
      <c r="E63" s="574"/>
    </row>
    <row r="64" spans="1:58" ht="26.1" customHeight="1">
      <c r="E64" s="574"/>
    </row>
    <row r="65" spans="1:22" ht="26.1" customHeight="1">
      <c r="E65" s="574"/>
    </row>
    <row r="66" spans="1:22" ht="26.1" customHeight="1">
      <c r="E66" s="574"/>
    </row>
    <row r="67" spans="1:22" ht="26.1" customHeight="1">
      <c r="E67" s="574"/>
    </row>
    <row r="68" spans="1:22" ht="26.1" customHeight="1">
      <c r="E68" s="574"/>
    </row>
    <row r="69" spans="1:22" ht="26.1" customHeight="1">
      <c r="E69" s="574"/>
    </row>
    <row r="70" spans="1:22" ht="26.1" customHeight="1">
      <c r="E70" s="574"/>
    </row>
    <row r="71" spans="1:22" ht="26.1" customHeight="1">
      <c r="A71" s="572"/>
      <c r="B71" s="572"/>
      <c r="C71" s="572"/>
      <c r="D71" s="572"/>
      <c r="E71" s="574"/>
      <c r="S71" s="572"/>
      <c r="T71" s="572"/>
      <c r="U71" s="572"/>
      <c r="V71" s="572"/>
    </row>
    <row r="72" spans="1:22" ht="26.1" customHeight="1">
      <c r="A72" s="572"/>
      <c r="B72" s="572"/>
      <c r="C72" s="572"/>
      <c r="D72" s="572"/>
      <c r="E72" s="574"/>
      <c r="S72" s="572"/>
      <c r="T72" s="572"/>
      <c r="U72" s="572"/>
      <c r="V72" s="572"/>
    </row>
    <row r="73" spans="1:22" ht="26.1" customHeight="1">
      <c r="A73" s="572"/>
      <c r="B73" s="572"/>
      <c r="C73" s="572"/>
      <c r="D73" s="572"/>
      <c r="E73" s="574"/>
      <c r="S73" s="572"/>
      <c r="T73" s="572"/>
      <c r="U73" s="572"/>
      <c r="V73" s="572"/>
    </row>
    <row r="74" spans="1:22" ht="26.1" customHeight="1">
      <c r="A74" s="572"/>
      <c r="B74" s="572"/>
      <c r="C74" s="572"/>
      <c r="D74" s="572"/>
      <c r="E74" s="574"/>
      <c r="S74" s="572"/>
      <c r="T74" s="572"/>
      <c r="U74" s="572"/>
      <c r="V74" s="572"/>
    </row>
    <row r="75" spans="1:22" ht="26.1" customHeight="1">
      <c r="A75" s="572"/>
      <c r="B75" s="572"/>
      <c r="C75" s="572"/>
      <c r="D75" s="572"/>
      <c r="E75" s="574"/>
      <c r="S75" s="572"/>
      <c r="T75" s="572"/>
      <c r="U75" s="572"/>
      <c r="V75" s="572"/>
    </row>
    <row r="76" spans="1:22" ht="26.1" customHeight="1">
      <c r="A76" s="572"/>
      <c r="B76" s="572"/>
      <c r="C76" s="572"/>
      <c r="D76" s="572"/>
      <c r="E76" s="574"/>
      <c r="S76" s="572"/>
      <c r="T76" s="572"/>
      <c r="U76" s="572"/>
      <c r="V76" s="572"/>
    </row>
    <row r="77" spans="1:22" ht="26.1" customHeight="1">
      <c r="A77" s="572"/>
      <c r="B77" s="572"/>
      <c r="C77" s="572"/>
      <c r="D77" s="572"/>
      <c r="E77" s="574"/>
      <c r="S77" s="572"/>
      <c r="T77" s="572"/>
      <c r="U77" s="572"/>
      <c r="V77" s="572"/>
    </row>
    <row r="78" spans="1:22" ht="26.1" customHeight="1">
      <c r="A78" s="572"/>
      <c r="B78" s="572"/>
      <c r="C78" s="572"/>
      <c r="D78" s="572"/>
      <c r="E78" s="574"/>
      <c r="S78" s="572"/>
      <c r="T78" s="572"/>
      <c r="U78" s="572"/>
      <c r="V78" s="572"/>
    </row>
    <row r="79" spans="1:22" ht="26.1" customHeight="1">
      <c r="A79" s="572"/>
      <c r="B79" s="572"/>
      <c r="C79" s="572"/>
      <c r="D79" s="572"/>
      <c r="E79" s="574"/>
      <c r="S79" s="572"/>
      <c r="T79" s="572"/>
      <c r="U79" s="572"/>
      <c r="V79" s="572"/>
    </row>
    <row r="80" spans="1:22" ht="26.1" customHeight="1">
      <c r="A80" s="572"/>
      <c r="B80" s="572"/>
      <c r="C80" s="572"/>
      <c r="D80" s="572"/>
      <c r="E80" s="574"/>
      <c r="S80" s="572"/>
      <c r="T80" s="572"/>
      <c r="U80" s="572"/>
      <c r="V80" s="572"/>
    </row>
    <row r="81" spans="5:5" s="572" customFormat="1" ht="26.1" customHeight="1">
      <c r="E81" s="574"/>
    </row>
    <row r="82" spans="5:5" s="572" customFormat="1" ht="15">
      <c r="E82" s="574"/>
    </row>
    <row r="83" spans="5:5" s="572" customFormat="1" ht="15">
      <c r="E83" s="574"/>
    </row>
    <row r="84" spans="5:5" s="572" customFormat="1" ht="15">
      <c r="E84" s="574"/>
    </row>
    <row r="85" spans="5:5" s="572" customFormat="1" ht="15">
      <c r="E85" s="574"/>
    </row>
    <row r="86" spans="5:5" s="572" customFormat="1" ht="15">
      <c r="E86" s="574"/>
    </row>
    <row r="87" spans="5:5" s="572" customFormat="1" ht="15">
      <c r="E87" s="574"/>
    </row>
    <row r="88" spans="5:5" s="572" customFormat="1" ht="15">
      <c r="E88" s="574"/>
    </row>
    <row r="89" spans="5:5" s="572" customFormat="1" ht="15">
      <c r="E89" s="574"/>
    </row>
    <row r="90" spans="5:5" s="572" customFormat="1" ht="15">
      <c r="E90" s="574"/>
    </row>
    <row r="91" spans="5:5" s="572" customFormat="1" ht="15">
      <c r="E91" s="574"/>
    </row>
    <row r="92" spans="5:5" s="572" customFormat="1" ht="15">
      <c r="E92" s="574"/>
    </row>
    <row r="93" spans="5:5" s="572" customFormat="1" ht="15">
      <c r="E93" s="574"/>
    </row>
    <row r="94" spans="5:5" s="572" customFormat="1" ht="15">
      <c r="E94" s="574"/>
    </row>
    <row r="95" spans="5:5" s="572" customFormat="1" ht="15">
      <c r="E95" s="574"/>
    </row>
    <row r="96" spans="5:5" s="572" customFormat="1" ht="15">
      <c r="E96" s="574"/>
    </row>
    <row r="97" spans="5:5" s="572" customFormat="1" ht="15">
      <c r="E97" s="574"/>
    </row>
    <row r="98" spans="5:5" s="572" customFormat="1" ht="15">
      <c r="E98" s="574"/>
    </row>
    <row r="99" spans="5:5" s="572" customFormat="1" ht="15">
      <c r="E99" s="574"/>
    </row>
    <row r="100" spans="5:5" s="572" customFormat="1" ht="15">
      <c r="E100" s="574"/>
    </row>
    <row r="101" spans="5:5" s="572" customFormat="1" ht="15">
      <c r="E101" s="574"/>
    </row>
    <row r="102" spans="5:5" s="572" customFormat="1" ht="15">
      <c r="E102" s="574"/>
    </row>
    <row r="103" spans="5:5" s="572" customFormat="1" ht="15">
      <c r="E103" s="574"/>
    </row>
    <row r="104" spans="5:5" s="572" customFormat="1" ht="15">
      <c r="E104" s="574"/>
    </row>
    <row r="105" spans="5:5" s="572" customFormat="1" ht="15">
      <c r="E105" s="574"/>
    </row>
    <row r="106" spans="5:5" s="572" customFormat="1" ht="15">
      <c r="E106" s="574"/>
    </row>
    <row r="107" spans="5:5" s="572" customFormat="1" ht="15">
      <c r="E107" s="574"/>
    </row>
    <row r="108" spans="5:5" s="572" customFormat="1" ht="15">
      <c r="E108" s="574"/>
    </row>
    <row r="109" spans="5:5" s="572" customFormat="1" ht="15">
      <c r="E109" s="574"/>
    </row>
    <row r="110" spans="5:5" s="572" customFormat="1" ht="15">
      <c r="E110" s="574"/>
    </row>
    <row r="111" spans="5:5" s="572" customFormat="1" ht="15">
      <c r="E111" s="574"/>
    </row>
    <row r="112" spans="5:5" s="572" customFormat="1" ht="15">
      <c r="E112" s="574"/>
    </row>
    <row r="113" spans="5:5" s="572" customFormat="1" ht="15">
      <c r="E113" s="574"/>
    </row>
    <row r="114" spans="5:5" s="572" customFormat="1" ht="15">
      <c r="E114" s="574"/>
    </row>
    <row r="115" spans="5:5" s="572" customFormat="1" ht="15">
      <c r="E115" s="574"/>
    </row>
    <row r="116" spans="5:5" s="572" customFormat="1" ht="15">
      <c r="E116" s="574"/>
    </row>
    <row r="117" spans="5:5" s="572" customFormat="1" ht="15">
      <c r="E117" s="574"/>
    </row>
    <row r="118" spans="5:5" s="572" customFormat="1" ht="15">
      <c r="E118" s="574"/>
    </row>
    <row r="119" spans="5:5" s="572" customFormat="1" ht="15">
      <c r="E119" s="574"/>
    </row>
    <row r="120" spans="5:5" s="572" customFormat="1" ht="15">
      <c r="E120" s="574"/>
    </row>
    <row r="121" spans="5:5" s="572" customFormat="1" ht="15">
      <c r="E121" s="574"/>
    </row>
    <row r="122" spans="5:5" s="572" customFormat="1" ht="15">
      <c r="E122" s="574"/>
    </row>
    <row r="123" spans="5:5" s="572" customFormat="1" ht="15">
      <c r="E123" s="574"/>
    </row>
    <row r="124" spans="5:5" s="572" customFormat="1" ht="15">
      <c r="E124" s="574"/>
    </row>
    <row r="125" spans="5:5" s="572" customFormat="1" ht="15">
      <c r="E125" s="574"/>
    </row>
    <row r="126" spans="5:5" s="572" customFormat="1" ht="15">
      <c r="E126" s="574"/>
    </row>
    <row r="127" spans="5:5" s="572" customFormat="1" ht="15">
      <c r="E127" s="574"/>
    </row>
    <row r="128" spans="5:5" s="572" customFormat="1" ht="15">
      <c r="E128" s="574"/>
    </row>
    <row r="129" spans="5:5" s="572" customFormat="1" ht="15">
      <c r="E129" s="574"/>
    </row>
    <row r="130" spans="5:5" s="572" customFormat="1" ht="15">
      <c r="E130" s="574"/>
    </row>
    <row r="131" spans="5:5" s="572" customFormat="1" ht="15">
      <c r="E131" s="574"/>
    </row>
    <row r="132" spans="5:5" s="572" customFormat="1" ht="15">
      <c r="E132" s="574"/>
    </row>
    <row r="133" spans="5:5" s="572" customFormat="1" ht="15">
      <c r="E133" s="574"/>
    </row>
    <row r="134" spans="5:5" s="572" customFormat="1" ht="15">
      <c r="E134" s="574"/>
    </row>
    <row r="135" spans="5:5" s="572" customFormat="1" ht="15">
      <c r="E135" s="574"/>
    </row>
    <row r="136" spans="5:5" s="572" customFormat="1" ht="15">
      <c r="E136" s="574"/>
    </row>
    <row r="137" spans="5:5" s="572" customFormat="1" ht="15">
      <c r="E137" s="574"/>
    </row>
    <row r="138" spans="5:5" s="572" customFormat="1" ht="15">
      <c r="E138" s="574"/>
    </row>
    <row r="139" spans="5:5" s="572" customFormat="1" ht="15">
      <c r="E139" s="574"/>
    </row>
    <row r="140" spans="5:5" s="572" customFormat="1" ht="15">
      <c r="E140" s="574"/>
    </row>
    <row r="141" spans="5:5" s="572" customFormat="1" ht="15">
      <c r="E141" s="574"/>
    </row>
    <row r="142" spans="5:5" s="572" customFormat="1" ht="15">
      <c r="E142" s="574"/>
    </row>
    <row r="143" spans="5:5" s="572" customFormat="1" ht="15">
      <c r="E143" s="574"/>
    </row>
    <row r="144" spans="5:5" s="572" customFormat="1" ht="15">
      <c r="E144" s="574"/>
    </row>
    <row r="145" spans="5:5" s="572" customFormat="1" ht="15">
      <c r="E145" s="574"/>
    </row>
    <row r="146" spans="5:5" s="572" customFormat="1" ht="15">
      <c r="E146" s="574"/>
    </row>
    <row r="147" spans="5:5" s="572" customFormat="1" ht="15">
      <c r="E147" s="574"/>
    </row>
    <row r="148" spans="5:5" s="572" customFormat="1" ht="15">
      <c r="E148" s="574"/>
    </row>
    <row r="149" spans="5:5" s="572" customFormat="1" ht="15">
      <c r="E149" s="574"/>
    </row>
    <row r="150" spans="5:5" s="572" customFormat="1" ht="15">
      <c r="E150" s="574"/>
    </row>
    <row r="151" spans="5:5" s="572" customFormat="1" ht="15">
      <c r="E151" s="574"/>
    </row>
    <row r="152" spans="5:5" s="572" customFormat="1" ht="15">
      <c r="E152" s="574"/>
    </row>
    <row r="153" spans="5:5" s="572" customFormat="1" ht="15">
      <c r="E153" s="574"/>
    </row>
    <row r="154" spans="5:5" s="572" customFormat="1" ht="15">
      <c r="E154" s="574"/>
    </row>
    <row r="155" spans="5:5" s="572" customFormat="1" ht="15">
      <c r="E155" s="574"/>
    </row>
    <row r="156" spans="5:5" s="572" customFormat="1" ht="15">
      <c r="E156" s="574"/>
    </row>
    <row r="157" spans="5:5" s="572" customFormat="1" ht="15">
      <c r="E157" s="574"/>
    </row>
    <row r="158" spans="5:5" s="572" customFormat="1" ht="15">
      <c r="E158" s="574"/>
    </row>
    <row r="159" spans="5:5" s="572" customFormat="1" ht="15">
      <c r="E159" s="574"/>
    </row>
    <row r="160" spans="5:5" s="572" customFormat="1" ht="15">
      <c r="E160" s="574"/>
    </row>
    <row r="161" spans="5:5" s="572" customFormat="1" ht="15">
      <c r="E161" s="574"/>
    </row>
    <row r="162" spans="5:5" s="572" customFormat="1" ht="15">
      <c r="E162" s="574"/>
    </row>
    <row r="163" spans="5:5" s="572" customFormat="1" ht="15">
      <c r="E163" s="574"/>
    </row>
    <row r="164" spans="5:5" s="572" customFormat="1" ht="15">
      <c r="E164" s="574"/>
    </row>
    <row r="165" spans="5:5" s="572" customFormat="1" ht="15">
      <c r="E165" s="574"/>
    </row>
    <row r="166" spans="5:5" s="572" customFormat="1" ht="15">
      <c r="E166" s="574"/>
    </row>
    <row r="167" spans="5:5" s="572" customFormat="1" ht="15">
      <c r="E167" s="574"/>
    </row>
    <row r="168" spans="5:5" s="572" customFormat="1" ht="15">
      <c r="E168" s="574"/>
    </row>
    <row r="169" spans="5:5" s="572" customFormat="1" ht="15">
      <c r="E169" s="574"/>
    </row>
    <row r="170" spans="5:5" s="572" customFormat="1" ht="15">
      <c r="E170" s="574"/>
    </row>
    <row r="171" spans="5:5" s="572" customFormat="1" ht="15">
      <c r="E171" s="574"/>
    </row>
    <row r="172" spans="5:5" s="572" customFormat="1" ht="15">
      <c r="E172" s="574"/>
    </row>
    <row r="173" spans="5:5" s="572" customFormat="1" ht="15">
      <c r="E173" s="574"/>
    </row>
    <row r="174" spans="5:5" s="572" customFormat="1" ht="15">
      <c r="E174" s="574"/>
    </row>
    <row r="175" spans="5:5" s="572" customFormat="1" ht="15">
      <c r="E175" s="574"/>
    </row>
    <row r="176" spans="5:5" s="572" customFormat="1" ht="15">
      <c r="E176" s="574"/>
    </row>
    <row r="177" spans="5:5" s="572" customFormat="1" ht="15">
      <c r="E177" s="574"/>
    </row>
    <row r="178" spans="5:5" s="572" customFormat="1" ht="15">
      <c r="E178" s="574"/>
    </row>
    <row r="179" spans="5:5" s="572" customFormat="1" ht="15">
      <c r="E179" s="574"/>
    </row>
    <row r="180" spans="5:5" s="572" customFormat="1" ht="15">
      <c r="E180" s="574"/>
    </row>
    <row r="181" spans="5:5" s="572" customFormat="1" ht="15">
      <c r="E181" s="574"/>
    </row>
    <row r="182" spans="5:5" s="572" customFormat="1" ht="15">
      <c r="E182" s="574"/>
    </row>
    <row r="183" spans="5:5" s="572" customFormat="1" ht="15">
      <c r="E183" s="574"/>
    </row>
    <row r="184" spans="5:5" s="572" customFormat="1" ht="15">
      <c r="E184" s="574"/>
    </row>
    <row r="185" spans="5:5" s="572" customFormat="1" ht="15">
      <c r="E185" s="574"/>
    </row>
    <row r="186" spans="5:5" s="572" customFormat="1" ht="15">
      <c r="E186" s="574"/>
    </row>
    <row r="187" spans="5:5" s="572" customFormat="1" ht="15">
      <c r="E187" s="574"/>
    </row>
    <row r="188" spans="5:5" s="572" customFormat="1" ht="15">
      <c r="E188" s="574"/>
    </row>
    <row r="189" spans="5:5" s="572" customFormat="1" ht="15">
      <c r="E189" s="574"/>
    </row>
    <row r="190" spans="5:5" s="572" customFormat="1" ht="15">
      <c r="E190" s="574"/>
    </row>
    <row r="191" spans="5:5" s="572" customFormat="1" ht="15">
      <c r="E191" s="574"/>
    </row>
    <row r="192" spans="5:5" s="572" customFormat="1" ht="15">
      <c r="E192" s="574"/>
    </row>
    <row r="193" spans="5:5" s="572" customFormat="1" ht="15">
      <c r="E193" s="574"/>
    </row>
    <row r="194" spans="5:5" s="572" customFormat="1" ht="15">
      <c r="E194" s="574"/>
    </row>
    <row r="195" spans="5:5" s="572" customFormat="1" ht="15">
      <c r="E195" s="574"/>
    </row>
    <row r="196" spans="5:5" s="572" customFormat="1" ht="15">
      <c r="E196" s="574"/>
    </row>
    <row r="197" spans="5:5" s="572" customFormat="1" ht="15">
      <c r="E197" s="574"/>
    </row>
    <row r="198" spans="5:5" s="572" customFormat="1" ht="15">
      <c r="E198" s="574"/>
    </row>
    <row r="199" spans="5:5" s="572" customFormat="1" ht="15">
      <c r="E199" s="574"/>
    </row>
    <row r="200" spans="5:5" s="572" customFormat="1" ht="15">
      <c r="E200" s="574"/>
    </row>
    <row r="201" spans="5:5" s="572" customFormat="1" ht="15">
      <c r="E201" s="574"/>
    </row>
    <row r="202" spans="5:5" s="572" customFormat="1" ht="15">
      <c r="E202" s="574"/>
    </row>
    <row r="203" spans="5:5" s="572" customFormat="1" ht="15">
      <c r="E203" s="574"/>
    </row>
  </sheetData>
  <mergeCells count="103">
    <mergeCell ref="Z5:Z8"/>
    <mergeCell ref="S10:U10"/>
    <mergeCell ref="S11:U11"/>
    <mergeCell ref="S15:U15"/>
    <mergeCell ref="S16:U16"/>
    <mergeCell ref="S17:U17"/>
    <mergeCell ref="S18:U18"/>
    <mergeCell ref="S12:U12"/>
    <mergeCell ref="S13:U13"/>
    <mergeCell ref="A23:C23"/>
    <mergeCell ref="A22:C22"/>
    <mergeCell ref="A25:C25"/>
    <mergeCell ref="A18:C18"/>
    <mergeCell ref="A19:C19"/>
    <mergeCell ref="A20:C20"/>
    <mergeCell ref="S24:U24"/>
    <mergeCell ref="J3:J8"/>
    <mergeCell ref="A16:C16"/>
    <mergeCell ref="A17:C17"/>
    <mergeCell ref="I3:I8"/>
    <mergeCell ref="A13:C13"/>
    <mergeCell ref="A3:C8"/>
    <mergeCell ref="E3:E8"/>
    <mergeCell ref="F3:F8"/>
    <mergeCell ref="G3:G8"/>
    <mergeCell ref="H3:H8"/>
    <mergeCell ref="A9:C9"/>
    <mergeCell ref="A10:C10"/>
    <mergeCell ref="S22:U22"/>
    <mergeCell ref="S23:U23"/>
    <mergeCell ref="S14:U14"/>
    <mergeCell ref="S3:V9"/>
    <mergeCell ref="A12:C12"/>
    <mergeCell ref="AG21:AI21"/>
    <mergeCell ref="AH6:AH8"/>
    <mergeCell ref="AI6:AI8"/>
    <mergeCell ref="S21:U21"/>
    <mergeCell ref="A21:C21"/>
    <mergeCell ref="A11:C11"/>
    <mergeCell ref="AJ6:AJ8"/>
    <mergeCell ref="B60:J60"/>
    <mergeCell ref="K60:R60"/>
    <mergeCell ref="Q5:Q8"/>
    <mergeCell ref="R5:R8"/>
    <mergeCell ref="AB5:AJ5"/>
    <mergeCell ref="T58:U58"/>
    <mergeCell ref="S59:T59"/>
    <mergeCell ref="A27:C27"/>
    <mergeCell ref="W5:W8"/>
    <mergeCell ref="X5:X8"/>
    <mergeCell ref="Y5:Y8"/>
    <mergeCell ref="S25:U25"/>
    <mergeCell ref="S19:U19"/>
    <mergeCell ref="S20:U20"/>
    <mergeCell ref="AF6:AG6"/>
    <mergeCell ref="S54:U54"/>
    <mergeCell ref="A59:B59"/>
    <mergeCell ref="B58:C58"/>
    <mergeCell ref="A54:C54"/>
    <mergeCell ref="B57:C57"/>
    <mergeCell ref="A55:B55"/>
    <mergeCell ref="A24:C24"/>
    <mergeCell ref="A29:B29"/>
    <mergeCell ref="A26:C26"/>
    <mergeCell ref="A28:C28"/>
    <mergeCell ref="S26:U26"/>
    <mergeCell ref="S28:U28"/>
    <mergeCell ref="S29:T29"/>
    <mergeCell ref="S32:U32"/>
    <mergeCell ref="S38:U38"/>
    <mergeCell ref="S27:U27"/>
    <mergeCell ref="S39:T39"/>
    <mergeCell ref="S53:T53"/>
    <mergeCell ref="A32:C32"/>
    <mergeCell ref="A38:C38"/>
    <mergeCell ref="A39:B39"/>
    <mergeCell ref="A53:B53"/>
    <mergeCell ref="S55:T55"/>
    <mergeCell ref="T57:U57"/>
    <mergeCell ref="A15:C15"/>
    <mergeCell ref="A14:C14"/>
    <mergeCell ref="AL4:AL8"/>
    <mergeCell ref="K3:N3"/>
    <mergeCell ref="O3:Q3"/>
    <mergeCell ref="K4:M4"/>
    <mergeCell ref="O4:Q4"/>
    <mergeCell ref="AA5:AA8"/>
    <mergeCell ref="K5:K8"/>
    <mergeCell ref="L5:L8"/>
    <mergeCell ref="M5:M8"/>
    <mergeCell ref="N5:N8"/>
    <mergeCell ref="O5:O8"/>
    <mergeCell ref="P5:P8"/>
    <mergeCell ref="AK5:AK8"/>
    <mergeCell ref="AB6:AE6"/>
    <mergeCell ref="AB7:AB8"/>
    <mergeCell ref="AE7:AE8"/>
    <mergeCell ref="AF7:AF8"/>
    <mergeCell ref="AG7:AG8"/>
    <mergeCell ref="W4:AA4"/>
    <mergeCell ref="AB4:AK4"/>
    <mergeCell ref="AE3:AG3"/>
    <mergeCell ref="AB3:AD3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0" max="53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BC212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5" width="10.5703125" style="572" hidden="1" customWidth="1"/>
    <col min="6" max="10" width="16.7109375" style="572" customWidth="1"/>
    <col min="11" max="18" width="13.42578125" style="572" customWidth="1"/>
    <col min="19" max="19" width="2.28515625" style="324" customWidth="1"/>
    <col min="20" max="20" width="17.28515625" style="324" customWidth="1"/>
    <col min="21" max="21" width="2.28515625" style="324" customWidth="1"/>
    <col min="22" max="22" width="1.7109375" style="325" customWidth="1"/>
    <col min="23" max="27" width="16.7109375" style="572" customWidth="1"/>
    <col min="28" max="31" width="9.28515625" style="572" customWidth="1"/>
    <col min="32" max="32" width="16.85546875" style="572" customWidth="1"/>
    <col min="33" max="33" width="8.140625" style="572" customWidth="1"/>
    <col min="34" max="34" width="9.5703125" style="572" customWidth="1"/>
    <col min="35" max="35" width="8.85546875" style="572" customWidth="1"/>
    <col min="36" max="36" width="11.7109375" style="572" customWidth="1"/>
    <col min="37" max="37" width="8.85546875" style="572" customWidth="1"/>
    <col min="38" max="38" width="6.7109375" style="572" customWidth="1"/>
    <col min="39" max="52" width="9.140625" style="572"/>
    <col min="53" max="53" width="9.7109375" style="572" bestFit="1" customWidth="1"/>
    <col min="54" max="16384" width="9.140625" style="572"/>
  </cols>
  <sheetData>
    <row r="1" spans="1:51" s="326" customFormat="1" ht="35.1" customHeight="1">
      <c r="A1" s="684"/>
      <c r="B1" s="684"/>
      <c r="C1" s="684"/>
      <c r="D1" s="684"/>
      <c r="E1" s="684"/>
      <c r="F1" s="684"/>
      <c r="G1" s="684"/>
      <c r="H1" s="684"/>
      <c r="I1" s="684"/>
      <c r="J1" s="684" t="s">
        <v>577</v>
      </c>
      <c r="K1" s="384" t="s">
        <v>795</v>
      </c>
      <c r="L1" s="684"/>
      <c r="M1" s="684"/>
      <c r="S1" s="684"/>
      <c r="T1" s="684"/>
      <c r="U1" s="684"/>
      <c r="V1" s="684"/>
      <c r="W1" s="684"/>
      <c r="X1" s="385"/>
      <c r="Z1" s="385"/>
      <c r="AA1" s="684" t="s">
        <v>577</v>
      </c>
      <c r="AB1" s="384" t="s">
        <v>794</v>
      </c>
      <c r="AC1" s="384"/>
      <c r="AD1" s="684"/>
      <c r="AE1" s="684"/>
      <c r="AF1" s="385"/>
      <c r="AG1" s="385"/>
      <c r="AH1" s="385"/>
      <c r="AI1" s="385"/>
      <c r="AJ1" s="385"/>
      <c r="AK1" s="385"/>
      <c r="AL1" s="385"/>
    </row>
    <row r="2" spans="1:51" ht="14.25" customHeight="1" thickBot="1">
      <c r="A2" s="572"/>
      <c r="B2" s="312"/>
      <c r="C2" s="312"/>
      <c r="D2" s="313"/>
      <c r="J2" s="573"/>
      <c r="K2" s="573"/>
      <c r="L2" s="573"/>
      <c r="M2" s="573"/>
      <c r="N2" s="573"/>
      <c r="O2" s="573"/>
      <c r="P2" s="573"/>
      <c r="Q2" s="573"/>
      <c r="R2" s="314" t="s">
        <v>1296</v>
      </c>
      <c r="S2" s="572"/>
      <c r="T2" s="312"/>
      <c r="U2" s="312"/>
      <c r="V2" s="313"/>
      <c r="W2" s="573"/>
      <c r="X2" s="573"/>
      <c r="Y2" s="573"/>
      <c r="Z2" s="314"/>
      <c r="AA2" s="314"/>
      <c r="AB2" s="573"/>
      <c r="AC2" s="573"/>
      <c r="AD2" s="573"/>
      <c r="AE2" s="573"/>
      <c r="AF2" s="573"/>
      <c r="AG2" s="573"/>
      <c r="AH2" s="573"/>
      <c r="AI2" s="314"/>
      <c r="AJ2" s="314"/>
      <c r="AK2" s="314"/>
      <c r="AL2" s="314" t="s">
        <v>1296</v>
      </c>
    </row>
    <row r="3" spans="1:51" s="479" customFormat="1" ht="16.5" customHeight="1">
      <c r="A3" s="1381" t="s">
        <v>18</v>
      </c>
      <c r="B3" s="1381"/>
      <c r="C3" s="1381"/>
      <c r="D3" s="692"/>
      <c r="E3" s="1384" t="s">
        <v>2</v>
      </c>
      <c r="F3" s="1395" t="s">
        <v>19</v>
      </c>
      <c r="G3" s="1401" t="s">
        <v>2</v>
      </c>
      <c r="H3" s="1395" t="s">
        <v>386</v>
      </c>
      <c r="I3" s="1398" t="s">
        <v>387</v>
      </c>
      <c r="J3" s="1392" t="s">
        <v>388</v>
      </c>
      <c r="K3" s="1413" t="s">
        <v>1064</v>
      </c>
      <c r="L3" s="1413"/>
      <c r="M3" s="1413"/>
      <c r="N3" s="1413"/>
      <c r="O3" s="1413"/>
      <c r="P3" s="1413"/>
      <c r="Q3" s="1413"/>
      <c r="R3" s="1413"/>
      <c r="S3" s="1387" t="s">
        <v>18</v>
      </c>
      <c r="T3" s="1387"/>
      <c r="U3" s="1387"/>
      <c r="V3" s="1388"/>
      <c r="W3" s="482"/>
      <c r="X3" s="482"/>
      <c r="Y3" s="482"/>
      <c r="Z3" s="482"/>
      <c r="AA3" s="700" t="s">
        <v>3</v>
      </c>
      <c r="AB3" s="1391" t="s">
        <v>1055</v>
      </c>
      <c r="AC3" s="1391"/>
      <c r="AD3" s="1391"/>
      <c r="AE3" s="530"/>
      <c r="AF3" s="530"/>
      <c r="AG3" s="530"/>
      <c r="AH3" s="530"/>
      <c r="AI3" s="530"/>
      <c r="AJ3" s="530"/>
      <c r="AK3" s="530"/>
      <c r="AL3" s="530"/>
    </row>
    <row r="4" spans="1:51" s="479" customFormat="1" ht="16.5" customHeight="1">
      <c r="A4" s="1382"/>
      <c r="B4" s="1382"/>
      <c r="C4" s="1382"/>
      <c r="D4" s="694"/>
      <c r="E4" s="1352"/>
      <c r="F4" s="1396"/>
      <c r="G4" s="1402"/>
      <c r="H4" s="1396"/>
      <c r="I4" s="1399"/>
      <c r="J4" s="1393"/>
      <c r="K4" s="1404" t="s">
        <v>482</v>
      </c>
      <c r="L4" s="1404"/>
      <c r="M4" s="1405"/>
      <c r="N4" s="704" t="s">
        <v>483</v>
      </c>
      <c r="O4" s="1406" t="s">
        <v>484</v>
      </c>
      <c r="P4" s="1404"/>
      <c r="Q4" s="1405"/>
      <c r="R4" s="704" t="s">
        <v>485</v>
      </c>
      <c r="S4" s="1389"/>
      <c r="T4" s="1389"/>
      <c r="U4" s="1389"/>
      <c r="V4" s="1390"/>
      <c r="W4" s="1367" t="s">
        <v>486</v>
      </c>
      <c r="X4" s="1367"/>
      <c r="Y4" s="1367"/>
      <c r="Z4" s="1367"/>
      <c r="AA4" s="1366"/>
      <c r="AB4" s="1403" t="s">
        <v>487</v>
      </c>
      <c r="AC4" s="1403"/>
      <c r="AD4" s="1403"/>
      <c r="AE4" s="1403"/>
      <c r="AF4" s="1403"/>
      <c r="AG4" s="1403"/>
      <c r="AH4" s="1403"/>
      <c r="AI4" s="1403"/>
      <c r="AJ4" s="1403"/>
      <c r="AK4" s="1403"/>
      <c r="AL4" s="1396" t="s">
        <v>133</v>
      </c>
    </row>
    <row r="5" spans="1:51" s="479" customFormat="1" ht="16.5" customHeight="1">
      <c r="A5" s="1382"/>
      <c r="B5" s="1382"/>
      <c r="C5" s="1382"/>
      <c r="D5" s="694"/>
      <c r="E5" s="1352"/>
      <c r="F5" s="1396"/>
      <c r="G5" s="1402"/>
      <c r="H5" s="1396"/>
      <c r="I5" s="1399"/>
      <c r="J5" s="1393"/>
      <c r="K5" s="1405" t="s">
        <v>4</v>
      </c>
      <c r="L5" s="1407" t="s">
        <v>1056</v>
      </c>
      <c r="M5" s="1407" t="s">
        <v>1057</v>
      </c>
      <c r="N5" s="1409" t="s">
        <v>1058</v>
      </c>
      <c r="O5" s="1407" t="s">
        <v>578</v>
      </c>
      <c r="P5" s="1407" t="s">
        <v>6</v>
      </c>
      <c r="Q5" s="1407" t="s">
        <v>5</v>
      </c>
      <c r="R5" s="1408" t="s">
        <v>1059</v>
      </c>
      <c r="S5" s="1389"/>
      <c r="T5" s="1389"/>
      <c r="U5" s="1389"/>
      <c r="V5" s="1390"/>
      <c r="W5" s="1405" t="s">
        <v>1060</v>
      </c>
      <c r="X5" s="1407" t="s">
        <v>1061</v>
      </c>
      <c r="Y5" s="1407" t="s">
        <v>1062</v>
      </c>
      <c r="Z5" s="1407" t="s">
        <v>7</v>
      </c>
      <c r="AA5" s="1407" t="s">
        <v>1065</v>
      </c>
      <c r="AB5" s="1404" t="s">
        <v>792</v>
      </c>
      <c r="AC5" s="1404"/>
      <c r="AD5" s="1404"/>
      <c r="AE5" s="1404"/>
      <c r="AF5" s="1404"/>
      <c r="AG5" s="1404"/>
      <c r="AH5" s="1404"/>
      <c r="AI5" s="1404"/>
      <c r="AJ5" s="1405"/>
      <c r="AK5" s="1409" t="s">
        <v>793</v>
      </c>
      <c r="AL5" s="1396"/>
    </row>
    <row r="6" spans="1:51" s="479" customFormat="1" ht="16.5">
      <c r="A6" s="1382"/>
      <c r="B6" s="1382"/>
      <c r="C6" s="1382"/>
      <c r="D6" s="694"/>
      <c r="E6" s="1352"/>
      <c r="F6" s="1396"/>
      <c r="G6" s="1402"/>
      <c r="H6" s="1396"/>
      <c r="I6" s="1399"/>
      <c r="J6" s="1393"/>
      <c r="K6" s="1405"/>
      <c r="L6" s="1407"/>
      <c r="M6" s="1407"/>
      <c r="N6" s="1402"/>
      <c r="O6" s="1407"/>
      <c r="P6" s="1407"/>
      <c r="Q6" s="1407"/>
      <c r="R6" s="1396"/>
      <c r="S6" s="1389"/>
      <c r="T6" s="1389"/>
      <c r="U6" s="1389"/>
      <c r="V6" s="1390"/>
      <c r="W6" s="1405"/>
      <c r="X6" s="1407"/>
      <c r="Y6" s="1407"/>
      <c r="Z6" s="1407"/>
      <c r="AA6" s="1407"/>
      <c r="AB6" s="1404" t="s">
        <v>785</v>
      </c>
      <c r="AC6" s="1404"/>
      <c r="AD6" s="1404"/>
      <c r="AE6" s="1405"/>
      <c r="AF6" s="1406" t="s">
        <v>788</v>
      </c>
      <c r="AG6" s="1405"/>
      <c r="AH6" s="1407" t="s">
        <v>790</v>
      </c>
      <c r="AI6" s="1407" t="s">
        <v>791</v>
      </c>
      <c r="AJ6" s="1409" t="s">
        <v>756</v>
      </c>
      <c r="AK6" s="1402"/>
      <c r="AL6" s="1396"/>
    </row>
    <row r="7" spans="1:51" s="479" customFormat="1" ht="16.5">
      <c r="A7" s="1382"/>
      <c r="B7" s="1382"/>
      <c r="C7" s="1382"/>
      <c r="D7" s="694"/>
      <c r="E7" s="1352"/>
      <c r="F7" s="1396"/>
      <c r="G7" s="1402"/>
      <c r="H7" s="1396"/>
      <c r="I7" s="1399"/>
      <c r="J7" s="1393"/>
      <c r="K7" s="1405"/>
      <c r="L7" s="1407"/>
      <c r="M7" s="1407"/>
      <c r="N7" s="1402"/>
      <c r="O7" s="1407"/>
      <c r="P7" s="1407"/>
      <c r="Q7" s="1407"/>
      <c r="R7" s="1396"/>
      <c r="S7" s="1389"/>
      <c r="T7" s="1389"/>
      <c r="U7" s="1389"/>
      <c r="V7" s="1390"/>
      <c r="W7" s="1405"/>
      <c r="X7" s="1407"/>
      <c r="Y7" s="1407"/>
      <c r="Z7" s="1407"/>
      <c r="AA7" s="1407"/>
      <c r="AB7" s="1414" t="s">
        <v>786</v>
      </c>
      <c r="AC7" s="702"/>
      <c r="AD7" s="702"/>
      <c r="AE7" s="1407" t="s">
        <v>787</v>
      </c>
      <c r="AF7" s="1407" t="s">
        <v>1066</v>
      </c>
      <c r="AG7" s="1410" t="s">
        <v>787</v>
      </c>
      <c r="AH7" s="1407"/>
      <c r="AI7" s="1407"/>
      <c r="AJ7" s="1402"/>
      <c r="AK7" s="1402"/>
      <c r="AL7" s="1396"/>
    </row>
    <row r="8" spans="1:51" s="693" customFormat="1" ht="16.5">
      <c r="A8" s="1383"/>
      <c r="B8" s="1383"/>
      <c r="C8" s="1383"/>
      <c r="D8" s="695"/>
      <c r="E8" s="1353"/>
      <c r="F8" s="1397"/>
      <c r="G8" s="1403"/>
      <c r="H8" s="1397"/>
      <c r="I8" s="1400"/>
      <c r="J8" s="1394"/>
      <c r="K8" s="1405"/>
      <c r="L8" s="1407"/>
      <c r="M8" s="1407"/>
      <c r="N8" s="1403"/>
      <c r="O8" s="1407"/>
      <c r="P8" s="1407"/>
      <c r="Q8" s="1407"/>
      <c r="R8" s="1397"/>
      <c r="S8" s="1389"/>
      <c r="T8" s="1389"/>
      <c r="U8" s="1389"/>
      <c r="V8" s="1390"/>
      <c r="W8" s="1405"/>
      <c r="X8" s="1407"/>
      <c r="Y8" s="1407"/>
      <c r="Z8" s="1407"/>
      <c r="AA8" s="1407"/>
      <c r="AB8" s="1415"/>
      <c r="AC8" s="703" t="s">
        <v>997</v>
      </c>
      <c r="AD8" s="704" t="s">
        <v>998</v>
      </c>
      <c r="AE8" s="1407"/>
      <c r="AF8" s="1407"/>
      <c r="AG8" s="1411"/>
      <c r="AH8" s="1407"/>
      <c r="AI8" s="1407"/>
      <c r="AJ8" s="1403"/>
      <c r="AK8" s="1403"/>
      <c r="AL8" s="1397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</row>
    <row r="9" spans="1:51" s="387" customFormat="1" ht="24.95" hidden="1" customHeight="1">
      <c r="A9" s="1412" t="s">
        <v>1201</v>
      </c>
      <c r="B9" s="1412"/>
      <c r="C9" s="1412"/>
      <c r="D9" s="317"/>
      <c r="E9" s="386" t="s">
        <v>9</v>
      </c>
      <c r="F9" s="386" t="s">
        <v>9</v>
      </c>
      <c r="G9" s="386"/>
      <c r="H9" s="386"/>
      <c r="I9" s="386"/>
      <c r="J9" s="386"/>
      <c r="K9" s="386" t="s">
        <v>9</v>
      </c>
      <c r="L9" s="386"/>
      <c r="M9" s="386"/>
      <c r="N9" s="386"/>
      <c r="O9" s="386"/>
      <c r="P9" s="386"/>
      <c r="Q9" s="386" t="s">
        <v>9</v>
      </c>
      <c r="R9" s="386"/>
      <c r="S9" s="1367"/>
      <c r="T9" s="1367"/>
      <c r="U9" s="1367"/>
      <c r="V9" s="1366"/>
      <c r="W9" s="386"/>
      <c r="X9" s="386" t="s">
        <v>9</v>
      </c>
      <c r="Y9" s="386"/>
      <c r="Z9" s="386" t="s">
        <v>9</v>
      </c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 t="s">
        <v>9</v>
      </c>
    </row>
    <row r="10" spans="1:51" s="387" customFormat="1" ht="24.95" hidden="1" customHeight="1">
      <c r="A10" s="1351" t="s">
        <v>780</v>
      </c>
      <c r="B10" s="1351"/>
      <c r="C10" s="1351"/>
      <c r="D10" s="388"/>
      <c r="E10" s="389" t="s">
        <v>9</v>
      </c>
      <c r="F10" s="386" t="s">
        <v>9</v>
      </c>
      <c r="G10" s="386"/>
      <c r="H10" s="386"/>
      <c r="I10" s="386"/>
      <c r="J10" s="386"/>
      <c r="K10" s="386" t="s">
        <v>9</v>
      </c>
      <c r="L10" s="386"/>
      <c r="M10" s="386"/>
      <c r="N10" s="386"/>
      <c r="O10" s="386"/>
      <c r="P10" s="386"/>
      <c r="Q10" s="386" t="s">
        <v>9</v>
      </c>
      <c r="R10" s="386"/>
      <c r="S10" s="1351" t="s">
        <v>780</v>
      </c>
      <c r="T10" s="1351"/>
      <c r="U10" s="1351"/>
      <c r="V10" s="388"/>
      <c r="W10" s="386"/>
      <c r="X10" s="386" t="s">
        <v>9</v>
      </c>
      <c r="Y10" s="386"/>
      <c r="Z10" s="386" t="s">
        <v>9</v>
      </c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 t="s">
        <v>9</v>
      </c>
    </row>
    <row r="11" spans="1:51" s="387" customFormat="1" ht="24.95" hidden="1" customHeight="1">
      <c r="A11" s="1351" t="s">
        <v>1202</v>
      </c>
      <c r="B11" s="1351"/>
      <c r="C11" s="1351"/>
      <c r="D11" s="388"/>
      <c r="E11" s="390">
        <v>17631</v>
      </c>
      <c r="F11" s="386" t="s">
        <v>9</v>
      </c>
      <c r="G11" s="386"/>
      <c r="H11" s="386"/>
      <c r="I11" s="386"/>
      <c r="J11" s="386"/>
      <c r="K11" s="386" t="s">
        <v>9</v>
      </c>
      <c r="L11" s="386"/>
      <c r="M11" s="386"/>
      <c r="N11" s="386"/>
      <c r="O11" s="386"/>
      <c r="P11" s="386"/>
      <c r="Q11" s="386" t="s">
        <v>9</v>
      </c>
      <c r="R11" s="386"/>
      <c r="S11" s="1351" t="s">
        <v>1202</v>
      </c>
      <c r="T11" s="1351"/>
      <c r="U11" s="1351"/>
      <c r="V11" s="388"/>
      <c r="W11" s="386"/>
      <c r="X11" s="386" t="s">
        <v>9</v>
      </c>
      <c r="Y11" s="386"/>
      <c r="Z11" s="386" t="s">
        <v>9</v>
      </c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 t="s">
        <v>9</v>
      </c>
    </row>
    <row r="12" spans="1:51" s="387" customFormat="1" ht="19.5" hidden="1" customHeight="1">
      <c r="A12" s="1351" t="s">
        <v>1203</v>
      </c>
      <c r="B12" s="1351"/>
      <c r="C12" s="1351"/>
      <c r="D12" s="388"/>
      <c r="E12" s="391"/>
      <c r="F12" s="392" t="s">
        <v>10</v>
      </c>
      <c r="G12" s="393"/>
      <c r="H12" s="393"/>
      <c r="I12" s="393"/>
      <c r="J12" s="393"/>
      <c r="K12" s="394" t="s">
        <v>10</v>
      </c>
      <c r="L12" s="394" t="s">
        <v>10</v>
      </c>
      <c r="M12" s="394" t="s">
        <v>10</v>
      </c>
      <c r="N12" s="394" t="s">
        <v>10</v>
      </c>
      <c r="O12" s="394" t="s">
        <v>10</v>
      </c>
      <c r="P12" s="394" t="s">
        <v>10</v>
      </c>
      <c r="Q12" s="394" t="s">
        <v>10</v>
      </c>
      <c r="R12" s="394" t="s">
        <v>10</v>
      </c>
      <c r="S12" s="1351" t="s">
        <v>1203</v>
      </c>
      <c r="T12" s="1351"/>
      <c r="U12" s="1351"/>
      <c r="V12" s="388"/>
      <c r="W12" s="394" t="s">
        <v>10</v>
      </c>
      <c r="X12" s="394" t="s">
        <v>10</v>
      </c>
      <c r="Y12" s="394" t="s">
        <v>10</v>
      </c>
      <c r="Z12" s="394" t="s">
        <v>10</v>
      </c>
      <c r="AA12" s="394"/>
      <c r="AB12" s="394" t="s">
        <v>10</v>
      </c>
      <c r="AC12" s="394"/>
      <c r="AD12" s="394"/>
      <c r="AE12" s="394"/>
      <c r="AF12" s="394"/>
      <c r="AG12" s="394"/>
      <c r="AH12" s="394"/>
      <c r="AI12" s="394"/>
      <c r="AJ12" s="394"/>
      <c r="AK12" s="394"/>
      <c r="AL12" s="394" t="s">
        <v>10</v>
      </c>
    </row>
    <row r="13" spans="1:51" s="387" customFormat="1" ht="19.5" hidden="1" customHeight="1">
      <c r="A13" s="1351" t="s">
        <v>1204</v>
      </c>
      <c r="B13" s="1351"/>
      <c r="C13" s="1351"/>
      <c r="D13" s="388"/>
      <c r="E13" s="391"/>
      <c r="F13" s="395" t="s">
        <v>10</v>
      </c>
      <c r="G13" s="394"/>
      <c r="H13" s="394"/>
      <c r="I13" s="394"/>
      <c r="J13" s="394"/>
      <c r="K13" s="394" t="s">
        <v>10</v>
      </c>
      <c r="L13" s="394" t="s">
        <v>10</v>
      </c>
      <c r="M13" s="394" t="s">
        <v>10</v>
      </c>
      <c r="N13" s="394" t="s">
        <v>10</v>
      </c>
      <c r="O13" s="394" t="s">
        <v>10</v>
      </c>
      <c r="P13" s="394" t="s">
        <v>10</v>
      </c>
      <c r="Q13" s="394" t="s">
        <v>10</v>
      </c>
      <c r="R13" s="394" t="s">
        <v>10</v>
      </c>
      <c r="S13" s="1351" t="s">
        <v>1204</v>
      </c>
      <c r="T13" s="1351"/>
      <c r="U13" s="1351"/>
      <c r="V13" s="388"/>
      <c r="W13" s="394" t="s">
        <v>10</v>
      </c>
      <c r="X13" s="394" t="s">
        <v>10</v>
      </c>
      <c r="Y13" s="394" t="s">
        <v>10</v>
      </c>
      <c r="Z13" s="394" t="s">
        <v>10</v>
      </c>
      <c r="AA13" s="394"/>
      <c r="AB13" s="394" t="s">
        <v>10</v>
      </c>
      <c r="AC13" s="394"/>
      <c r="AD13" s="394"/>
      <c r="AE13" s="394"/>
      <c r="AF13" s="394"/>
      <c r="AG13" s="394"/>
      <c r="AH13" s="394"/>
      <c r="AI13" s="394"/>
      <c r="AJ13" s="394"/>
      <c r="AK13" s="394"/>
      <c r="AL13" s="394" t="s">
        <v>10</v>
      </c>
    </row>
    <row r="14" spans="1:51" s="387" customFormat="1" ht="19.5" hidden="1" customHeight="1">
      <c r="A14" s="1351" t="s">
        <v>1205</v>
      </c>
      <c r="B14" s="1351"/>
      <c r="C14" s="1351"/>
      <c r="D14" s="388"/>
      <c r="E14" s="391"/>
      <c r="F14" s="395" t="s">
        <v>10</v>
      </c>
      <c r="G14" s="394"/>
      <c r="H14" s="394"/>
      <c r="I14" s="394"/>
      <c r="J14" s="394"/>
      <c r="K14" s="394" t="s">
        <v>10</v>
      </c>
      <c r="L14" s="394" t="s">
        <v>10</v>
      </c>
      <c r="M14" s="394" t="s">
        <v>10</v>
      </c>
      <c r="N14" s="394" t="s">
        <v>10</v>
      </c>
      <c r="O14" s="394" t="s">
        <v>10</v>
      </c>
      <c r="P14" s="394" t="s">
        <v>10</v>
      </c>
      <c r="Q14" s="394" t="s">
        <v>10</v>
      </c>
      <c r="R14" s="394" t="s">
        <v>10</v>
      </c>
      <c r="S14" s="1351" t="s">
        <v>1205</v>
      </c>
      <c r="T14" s="1351"/>
      <c r="U14" s="1351"/>
      <c r="V14" s="388"/>
      <c r="W14" s="394" t="s">
        <v>10</v>
      </c>
      <c r="X14" s="394" t="s">
        <v>10</v>
      </c>
      <c r="Y14" s="394" t="s">
        <v>10</v>
      </c>
      <c r="Z14" s="394" t="s">
        <v>10</v>
      </c>
      <c r="AA14" s="394" t="s">
        <v>10</v>
      </c>
      <c r="AB14" s="394" t="s">
        <v>10</v>
      </c>
      <c r="AC14" s="394"/>
      <c r="AD14" s="394"/>
      <c r="AE14" s="394"/>
      <c r="AF14" s="394"/>
      <c r="AG14" s="394"/>
      <c r="AH14" s="394"/>
      <c r="AI14" s="394" t="s">
        <v>10</v>
      </c>
      <c r="AJ14" s="394" t="s">
        <v>10</v>
      </c>
      <c r="AK14" s="394"/>
      <c r="AL14" s="394" t="s">
        <v>10</v>
      </c>
    </row>
    <row r="15" spans="1:51" s="387" customFormat="1" ht="19.5" hidden="1" customHeight="1">
      <c r="A15" s="1351" t="s">
        <v>1206</v>
      </c>
      <c r="B15" s="1351"/>
      <c r="C15" s="1351"/>
      <c r="D15" s="388"/>
      <c r="E15" s="391"/>
      <c r="F15" s="395" t="s">
        <v>10</v>
      </c>
      <c r="G15" s="394"/>
      <c r="H15" s="394"/>
      <c r="I15" s="394"/>
      <c r="J15" s="394"/>
      <c r="K15" s="394" t="s">
        <v>10</v>
      </c>
      <c r="L15" s="394" t="s">
        <v>10</v>
      </c>
      <c r="M15" s="394" t="s">
        <v>10</v>
      </c>
      <c r="N15" s="394" t="s">
        <v>10</v>
      </c>
      <c r="O15" s="394" t="s">
        <v>10</v>
      </c>
      <c r="P15" s="394" t="s">
        <v>10</v>
      </c>
      <c r="Q15" s="394" t="s">
        <v>10</v>
      </c>
      <c r="R15" s="394" t="s">
        <v>10</v>
      </c>
      <c r="S15" s="1351" t="s">
        <v>1206</v>
      </c>
      <c r="T15" s="1351"/>
      <c r="U15" s="1351"/>
      <c r="V15" s="388"/>
      <c r="W15" s="394" t="s">
        <v>10</v>
      </c>
      <c r="X15" s="394" t="s">
        <v>10</v>
      </c>
      <c r="Y15" s="394" t="s">
        <v>10</v>
      </c>
      <c r="Z15" s="394" t="s">
        <v>10</v>
      </c>
      <c r="AA15" s="394" t="s">
        <v>10</v>
      </c>
      <c r="AB15" s="394" t="s">
        <v>10</v>
      </c>
      <c r="AC15" s="394"/>
      <c r="AD15" s="394"/>
      <c r="AE15" s="394"/>
      <c r="AF15" s="394"/>
      <c r="AG15" s="394"/>
      <c r="AH15" s="394"/>
      <c r="AI15" s="394" t="s">
        <v>10</v>
      </c>
      <c r="AJ15" s="394" t="s">
        <v>10</v>
      </c>
      <c r="AK15" s="394"/>
      <c r="AL15" s="394" t="s">
        <v>10</v>
      </c>
    </row>
    <row r="16" spans="1:51" s="387" customFormat="1" ht="17.100000000000001" hidden="1" customHeight="1">
      <c r="A16" s="1351" t="s">
        <v>1207</v>
      </c>
      <c r="B16" s="1351"/>
      <c r="C16" s="1351"/>
      <c r="D16" s="317"/>
      <c r="E16" s="391"/>
      <c r="F16" s="396">
        <v>0</v>
      </c>
      <c r="G16" s="396">
        <v>0</v>
      </c>
      <c r="H16" s="396">
        <v>0</v>
      </c>
      <c r="I16" s="396">
        <v>0</v>
      </c>
      <c r="J16" s="396">
        <v>0</v>
      </c>
      <c r="K16" s="396">
        <v>0</v>
      </c>
      <c r="L16" s="396">
        <v>0</v>
      </c>
      <c r="M16" s="396">
        <v>0</v>
      </c>
      <c r="N16" s="396">
        <v>0</v>
      </c>
      <c r="O16" s="396">
        <v>0</v>
      </c>
      <c r="P16" s="396">
        <v>0</v>
      </c>
      <c r="Q16" s="396">
        <v>0</v>
      </c>
      <c r="R16" s="396">
        <v>0</v>
      </c>
      <c r="S16" s="1351" t="s">
        <v>1207</v>
      </c>
      <c r="T16" s="1351"/>
      <c r="U16" s="1351"/>
      <c r="V16" s="317"/>
      <c r="W16" s="396">
        <v>0</v>
      </c>
      <c r="X16" s="396">
        <v>0</v>
      </c>
      <c r="Y16" s="396">
        <v>0</v>
      </c>
      <c r="Z16" s="396">
        <v>0</v>
      </c>
      <c r="AA16" s="396">
        <v>0</v>
      </c>
      <c r="AB16" s="396">
        <v>0</v>
      </c>
      <c r="AC16" s="396"/>
      <c r="AD16" s="396"/>
      <c r="AE16" s="396"/>
      <c r="AF16" s="396"/>
      <c r="AG16" s="396"/>
      <c r="AH16" s="396"/>
      <c r="AI16" s="396">
        <v>0</v>
      </c>
      <c r="AJ16" s="396">
        <v>0</v>
      </c>
      <c r="AK16" s="396"/>
      <c r="AL16" s="396">
        <v>0</v>
      </c>
    </row>
    <row r="17" spans="1:55" s="387" customFormat="1" ht="17.100000000000001" hidden="1" customHeight="1">
      <c r="A17" s="1351" t="s">
        <v>1208</v>
      </c>
      <c r="B17" s="1351"/>
      <c r="C17" s="1351"/>
      <c r="D17" s="388"/>
      <c r="E17" s="391"/>
      <c r="F17" s="397">
        <v>13367.838154574758</v>
      </c>
      <c r="G17" s="396">
        <v>0</v>
      </c>
      <c r="H17" s="396">
        <v>0</v>
      </c>
      <c r="I17" s="396">
        <v>0</v>
      </c>
      <c r="J17" s="396">
        <v>0</v>
      </c>
      <c r="K17" s="398">
        <v>94.252571804564056</v>
      </c>
      <c r="L17" s="396">
        <v>0</v>
      </c>
      <c r="M17" s="398">
        <v>54.686949063437474</v>
      </c>
      <c r="N17" s="398">
        <v>6.6085333674067881</v>
      </c>
      <c r="O17" s="398">
        <v>40.081608024850077</v>
      </c>
      <c r="P17" s="396">
        <v>0</v>
      </c>
      <c r="Q17" s="398">
        <v>24.230093245365726</v>
      </c>
      <c r="R17" s="398">
        <v>16.286863161545575</v>
      </c>
      <c r="S17" s="1351" t="s">
        <v>1208</v>
      </c>
      <c r="T17" s="1351"/>
      <c r="U17" s="1351"/>
      <c r="V17" s="388"/>
      <c r="W17" s="398">
        <v>8.8803062545150446</v>
      </c>
      <c r="X17" s="398">
        <v>4.3178282698899197</v>
      </c>
      <c r="Y17" s="398">
        <v>24.987195989366796</v>
      </c>
      <c r="Z17" s="398">
        <v>4.0803166777754427</v>
      </c>
      <c r="AA17" s="396">
        <v>0</v>
      </c>
      <c r="AB17" s="398">
        <v>10.824839305710512</v>
      </c>
      <c r="AC17" s="398"/>
      <c r="AD17" s="398"/>
      <c r="AE17" s="398"/>
      <c r="AF17" s="398"/>
      <c r="AG17" s="398"/>
      <c r="AH17" s="398"/>
      <c r="AI17" s="396">
        <v>0</v>
      </c>
      <c r="AJ17" s="396">
        <v>0</v>
      </c>
      <c r="AK17" s="396"/>
      <c r="AL17" s="396">
        <v>0</v>
      </c>
      <c r="AM17" s="399"/>
      <c r="AN17" s="399"/>
      <c r="AO17" s="394"/>
      <c r="AP17" s="394"/>
      <c r="AQ17" s="399"/>
      <c r="AR17" s="399"/>
      <c r="AS17" s="399"/>
      <c r="AT17" s="399"/>
      <c r="AU17" s="399"/>
      <c r="AV17" s="399"/>
      <c r="AW17" s="399"/>
      <c r="AX17" s="394"/>
    </row>
    <row r="18" spans="1:55" s="387" customFormat="1" ht="17.100000000000001" hidden="1" customHeight="1">
      <c r="A18" s="1351" t="s">
        <v>1209</v>
      </c>
      <c r="B18" s="1351"/>
      <c r="C18" s="1351"/>
      <c r="D18" s="388"/>
      <c r="E18" s="391"/>
      <c r="F18" s="397">
        <v>13388.599999999951</v>
      </c>
      <c r="G18" s="398">
        <v>100</v>
      </c>
      <c r="H18" s="398">
        <v>10.667666946263559</v>
      </c>
      <c r="I18" s="398">
        <v>89.332333053736988</v>
      </c>
      <c r="J18" s="400">
        <v>11960.348743232586</v>
      </c>
      <c r="K18" s="398">
        <v>66.8932735692498</v>
      </c>
      <c r="L18" s="398">
        <v>49.001000821920755</v>
      </c>
      <c r="M18" s="398">
        <v>56.998521787884378</v>
      </c>
      <c r="N18" s="398">
        <v>6.3347644613798595</v>
      </c>
      <c r="O18" s="398">
        <v>33.908215071234338</v>
      </c>
      <c r="P18" s="398">
        <v>28.339569780614493</v>
      </c>
      <c r="Q18" s="398">
        <v>31.88602656084873</v>
      </c>
      <c r="R18" s="398">
        <v>22.008036478988767</v>
      </c>
      <c r="S18" s="1351" t="s">
        <v>1209</v>
      </c>
      <c r="T18" s="1351"/>
      <c r="U18" s="1351"/>
      <c r="V18" s="388"/>
      <c r="W18" s="398">
        <v>8.9164511906750263</v>
      </c>
      <c r="X18" s="398">
        <v>7.3182560134989707</v>
      </c>
      <c r="Y18" s="398">
        <v>6.8400342019406137</v>
      </c>
      <c r="Z18" s="398">
        <v>4.557962107534415</v>
      </c>
      <c r="AA18" s="396">
        <v>0</v>
      </c>
      <c r="AB18" s="398">
        <v>5.9672699343507905</v>
      </c>
      <c r="AC18" s="398"/>
      <c r="AD18" s="398"/>
      <c r="AE18" s="398"/>
      <c r="AF18" s="398"/>
      <c r="AG18" s="398"/>
      <c r="AH18" s="398"/>
      <c r="AI18" s="396">
        <v>0</v>
      </c>
      <c r="AJ18" s="396">
        <v>0</v>
      </c>
      <c r="AK18" s="396"/>
      <c r="AL18" s="398">
        <v>2.0991751162984631</v>
      </c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</row>
    <row r="19" spans="1:55" s="387" customFormat="1" ht="17.100000000000001" hidden="1" customHeight="1">
      <c r="A19" s="1247" t="s">
        <v>1210</v>
      </c>
      <c r="B19" s="1247"/>
      <c r="C19" s="1247"/>
      <c r="D19" s="388"/>
      <c r="E19" s="391"/>
      <c r="F19" s="397">
        <v>13660.999999999885</v>
      </c>
      <c r="G19" s="398">
        <v>100</v>
      </c>
      <c r="H19" s="398">
        <v>30.1841582674992</v>
      </c>
      <c r="I19" s="398">
        <v>69.815841732501553</v>
      </c>
      <c r="J19" s="400">
        <v>9537.542139076957</v>
      </c>
      <c r="K19" s="398">
        <v>45.449641258887951</v>
      </c>
      <c r="L19" s="398">
        <v>33.296105414359083</v>
      </c>
      <c r="M19" s="398">
        <v>48.440529888332073</v>
      </c>
      <c r="N19" s="398">
        <v>5.3195793857065103</v>
      </c>
      <c r="O19" s="398">
        <v>24.42805317215873</v>
      </c>
      <c r="P19" s="398">
        <v>23.702338574272368</v>
      </c>
      <c r="Q19" s="398">
        <v>26.784183048978097</v>
      </c>
      <c r="R19" s="398">
        <v>15.009603399232073</v>
      </c>
      <c r="S19" s="1247" t="s">
        <v>1210</v>
      </c>
      <c r="T19" s="1247"/>
      <c r="U19" s="1247"/>
      <c r="V19" s="388"/>
      <c r="W19" s="398">
        <v>8.5705971360146158</v>
      </c>
      <c r="X19" s="398">
        <v>6.1064547580365414</v>
      </c>
      <c r="Y19" s="398">
        <v>4.9581800873083237</v>
      </c>
      <c r="Z19" s="398">
        <v>2.5544588835896853</v>
      </c>
      <c r="AA19" s="398">
        <v>3.8296832563733196</v>
      </c>
      <c r="AB19" s="398">
        <v>6.5814012824238768</v>
      </c>
      <c r="AC19" s="398"/>
      <c r="AD19" s="398"/>
      <c r="AE19" s="398"/>
      <c r="AF19" s="398"/>
      <c r="AG19" s="398"/>
      <c r="AH19" s="398"/>
      <c r="AI19" s="398">
        <v>1.5448217921037901</v>
      </c>
      <c r="AJ19" s="398">
        <v>1.5448217921037901</v>
      </c>
      <c r="AK19" s="398"/>
      <c r="AL19" s="398">
        <v>1.5434638839443544</v>
      </c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</row>
    <row r="20" spans="1:55" s="387" customFormat="1" hidden="1">
      <c r="A20" s="1247" t="s">
        <v>1157</v>
      </c>
      <c r="B20" s="1247"/>
      <c r="C20" s="1247"/>
      <c r="D20" s="388"/>
      <c r="E20" s="391"/>
      <c r="F20" s="401">
        <v>13884.21580122613</v>
      </c>
      <c r="G20" s="402">
        <v>100</v>
      </c>
      <c r="H20" s="402">
        <v>31.959976648065279</v>
      </c>
      <c r="I20" s="402">
        <v>68.040023351935218</v>
      </c>
      <c r="J20" s="403">
        <f>F20*I20/100</f>
        <v>9446.8236733873382</v>
      </c>
      <c r="K20" s="402">
        <v>46.837704727785955</v>
      </c>
      <c r="L20" s="402">
        <v>30.918403741670083</v>
      </c>
      <c r="M20" s="402">
        <v>43.257701079433097</v>
      </c>
      <c r="N20" s="402">
        <v>5.8350185141666211</v>
      </c>
      <c r="O20" s="402">
        <v>22.311868515514398</v>
      </c>
      <c r="P20" s="402">
        <v>19.344399932197771</v>
      </c>
      <c r="Q20" s="402">
        <v>25.178381282166551</v>
      </c>
      <c r="R20" s="404">
        <v>14.383044928114559</v>
      </c>
      <c r="S20" s="1250" t="s">
        <v>1157</v>
      </c>
      <c r="T20" s="1250"/>
      <c r="U20" s="1250"/>
      <c r="V20" s="317"/>
      <c r="W20" s="402"/>
      <c r="X20" s="402"/>
      <c r="Y20" s="402"/>
      <c r="Z20" s="402"/>
      <c r="AA20" s="402"/>
      <c r="AB20" s="404"/>
      <c r="AC20" s="404"/>
      <c r="AD20" s="404"/>
      <c r="AE20" s="404"/>
      <c r="AF20" s="404"/>
      <c r="AG20" s="404"/>
      <c r="AH20" s="404"/>
      <c r="AI20" s="402"/>
      <c r="AJ20" s="402"/>
      <c r="AK20" s="402"/>
      <c r="AL20" s="402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</row>
    <row r="21" spans="1:55" s="387" customFormat="1" ht="14.25" hidden="1" customHeight="1">
      <c r="A21" s="1247" t="s">
        <v>480</v>
      </c>
      <c r="B21" s="1247"/>
      <c r="C21" s="1247"/>
      <c r="D21" s="317"/>
      <c r="E21" s="391"/>
      <c r="F21" s="481">
        <v>0</v>
      </c>
      <c r="G21" s="402">
        <v>0</v>
      </c>
      <c r="H21" s="402">
        <v>0</v>
      </c>
      <c r="I21" s="402">
        <v>0</v>
      </c>
      <c r="J21" s="481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3">
        <v>0</v>
      </c>
      <c r="S21" s="1247" t="s">
        <v>480</v>
      </c>
      <c r="T21" s="1247"/>
      <c r="U21" s="1247"/>
      <c r="V21" s="317"/>
      <c r="W21" s="382"/>
      <c r="X21" s="382"/>
      <c r="Y21" s="382"/>
      <c r="Z21" s="382"/>
      <c r="AA21" s="382"/>
      <c r="AB21" s="383"/>
      <c r="AC21" s="383"/>
      <c r="AD21" s="383"/>
      <c r="AE21" s="383"/>
      <c r="AF21" s="1371"/>
      <c r="AG21" s="1371"/>
      <c r="AH21" s="1371"/>
      <c r="AI21" s="382"/>
      <c r="AJ21" s="382"/>
      <c r="AK21" s="382"/>
      <c r="AL21" s="382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</row>
    <row r="22" spans="1:55" s="490" customFormat="1" ht="12.75" hidden="1" customHeight="1">
      <c r="A22" s="1374" t="s">
        <v>1119</v>
      </c>
      <c r="B22" s="1374"/>
      <c r="C22" s="1374"/>
      <c r="D22" s="487"/>
      <c r="E22" s="488"/>
      <c r="F22" s="401">
        <v>14412</v>
      </c>
      <c r="G22" s="402">
        <v>100</v>
      </c>
      <c r="H22" s="402">
        <v>36.9024536691077</v>
      </c>
      <c r="I22" s="402">
        <v>63.097546330892463</v>
      </c>
      <c r="J22" s="403">
        <f>F22*I22/100</f>
        <v>9093.6183772082222</v>
      </c>
      <c r="K22" s="402">
        <v>38.054037984144117</v>
      </c>
      <c r="L22" s="402">
        <v>23.042182113954709</v>
      </c>
      <c r="M22" s="402">
        <v>40.129342152462463</v>
      </c>
      <c r="N22" s="402">
        <v>9.0078709910734815</v>
      </c>
      <c r="O22" s="402">
        <v>23.667657294699584</v>
      </c>
      <c r="P22" s="402">
        <v>22.020343974793185</v>
      </c>
      <c r="Q22" s="402">
        <v>23.206907176580287</v>
      </c>
      <c r="R22" s="404">
        <v>12.210828783222437</v>
      </c>
      <c r="S22" s="1386" t="s">
        <v>1119</v>
      </c>
      <c r="T22" s="1386"/>
      <c r="U22" s="1386"/>
      <c r="V22" s="489"/>
      <c r="W22" s="402">
        <v>5.4748381442300618</v>
      </c>
      <c r="X22" s="402">
        <v>5.1244897688869111</v>
      </c>
      <c r="Y22" s="402">
        <v>3.0288521084220572</v>
      </c>
      <c r="Z22" s="402">
        <v>2.4648229911985209</v>
      </c>
      <c r="AA22" s="402">
        <v>1.5047947720592594</v>
      </c>
      <c r="AB22" s="404" t="s">
        <v>822</v>
      </c>
      <c r="AC22" s="404"/>
      <c r="AD22" s="404" t="s">
        <v>822</v>
      </c>
      <c r="AE22" s="404" t="s">
        <v>822</v>
      </c>
      <c r="AF22" s="404" t="s">
        <v>821</v>
      </c>
      <c r="AG22" s="497" t="s">
        <v>821</v>
      </c>
      <c r="AH22" s="498">
        <v>3.163735885968407</v>
      </c>
      <c r="AI22" s="497" t="s">
        <v>821</v>
      </c>
      <c r="AJ22" s="499">
        <v>3.8832363736535083</v>
      </c>
      <c r="AK22" s="499" t="s">
        <v>821</v>
      </c>
      <c r="AL22" s="499">
        <v>1.4402477984800641</v>
      </c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</row>
    <row r="23" spans="1:55" s="490" customFormat="1" ht="12.75" hidden="1" customHeight="1">
      <c r="A23" s="1374" t="s">
        <v>796</v>
      </c>
      <c r="B23" s="1374"/>
      <c r="C23" s="1374"/>
      <c r="D23" s="487"/>
      <c r="E23" s="488"/>
      <c r="F23" s="401">
        <v>14563.000000000737</v>
      </c>
      <c r="G23" s="402">
        <v>100</v>
      </c>
      <c r="H23" s="402">
        <v>44.641924459145294</v>
      </c>
      <c r="I23" s="402">
        <v>55.358075540854294</v>
      </c>
      <c r="J23" s="403">
        <f>F23*I23/100</f>
        <v>8061.7965410150191</v>
      </c>
      <c r="K23" s="402">
        <v>38.764604804886808</v>
      </c>
      <c r="L23" s="402">
        <v>26.963021526697787</v>
      </c>
      <c r="M23" s="402">
        <v>31.862583569221641</v>
      </c>
      <c r="N23" s="402">
        <v>10.874997010534011</v>
      </c>
      <c r="O23" s="402">
        <v>23.651287116756748</v>
      </c>
      <c r="P23" s="402">
        <v>19.372337341254664</v>
      </c>
      <c r="Q23" s="402">
        <v>22.993241566829916</v>
      </c>
      <c r="R23" s="404">
        <v>14.799410565372433</v>
      </c>
      <c r="S23" s="1374" t="s">
        <v>796</v>
      </c>
      <c r="T23" s="1374"/>
      <c r="U23" s="1374"/>
      <c r="V23" s="489"/>
      <c r="W23" s="402">
        <v>6.9268454349390076</v>
      </c>
      <c r="X23" s="402">
        <v>5.8295973048164438</v>
      </c>
      <c r="Y23" s="402">
        <v>5.627762043009267</v>
      </c>
      <c r="Z23" s="402">
        <v>3.6717508846580884</v>
      </c>
      <c r="AA23" s="402">
        <v>2.6559132423011937</v>
      </c>
      <c r="AB23" s="404" t="s">
        <v>821</v>
      </c>
      <c r="AC23" s="404"/>
      <c r="AD23" s="404" t="s">
        <v>821</v>
      </c>
      <c r="AE23" s="404" t="s">
        <v>821</v>
      </c>
      <c r="AF23" s="404" t="s">
        <v>821</v>
      </c>
      <c r="AG23" s="404" t="s">
        <v>821</v>
      </c>
      <c r="AH23" s="500">
        <v>5.7365314627381894</v>
      </c>
      <c r="AI23" s="404" t="s">
        <v>821</v>
      </c>
      <c r="AJ23" s="402">
        <v>6.4262541548153509</v>
      </c>
      <c r="AK23" s="402" t="s">
        <v>821</v>
      </c>
      <c r="AL23" s="402">
        <v>0.63153711882436725</v>
      </c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</row>
    <row r="24" spans="1:55" s="490" customFormat="1" ht="12.75" customHeight="1">
      <c r="A24" s="1247" t="s">
        <v>781</v>
      </c>
      <c r="B24" s="1247"/>
      <c r="C24" s="1247"/>
      <c r="D24" s="32"/>
      <c r="E24" s="488"/>
      <c r="F24" s="401">
        <v>14821.000000244734</v>
      </c>
      <c r="G24" s="402">
        <v>100</v>
      </c>
      <c r="H24" s="402">
        <v>50.490188376544324</v>
      </c>
      <c r="I24" s="402">
        <v>49.509811623455626</v>
      </c>
      <c r="J24" s="403">
        <f>F24*I24/100</f>
        <v>7337.8491808335266</v>
      </c>
      <c r="K24" s="402">
        <v>8.6626223813076582</v>
      </c>
      <c r="L24" s="402">
        <v>15.671839856466189</v>
      </c>
      <c r="M24" s="402">
        <v>28.415931163335898</v>
      </c>
      <c r="N24" s="402">
        <v>8.920580310781677</v>
      </c>
      <c r="O24" s="402">
        <v>23.826359450112637</v>
      </c>
      <c r="P24" s="402">
        <v>16.527172333208245</v>
      </c>
      <c r="Q24" s="402">
        <v>19.978549951841732</v>
      </c>
      <c r="R24" s="404">
        <v>13.011500128738938</v>
      </c>
      <c r="S24" s="1250" t="s">
        <v>781</v>
      </c>
      <c r="T24" s="1250"/>
      <c r="U24" s="1250"/>
      <c r="V24" s="529"/>
      <c r="W24" s="402">
        <v>3.4758403563447797</v>
      </c>
      <c r="X24" s="402">
        <v>5.1332744878888317</v>
      </c>
      <c r="Y24" s="402">
        <v>2.8686217092422597</v>
      </c>
      <c r="Z24" s="402">
        <v>4.5547333383744792</v>
      </c>
      <c r="AA24" s="402">
        <v>2.1098510156545802</v>
      </c>
      <c r="AB24" s="404" t="s">
        <v>821</v>
      </c>
      <c r="AC24" s="404"/>
      <c r="AD24" s="404" t="s">
        <v>821</v>
      </c>
      <c r="AE24" s="404" t="s">
        <v>821</v>
      </c>
      <c r="AF24" s="404" t="s">
        <v>821</v>
      </c>
      <c r="AG24" s="404" t="s">
        <v>821</v>
      </c>
      <c r="AH24" s="500">
        <v>4.9116955830147289</v>
      </c>
      <c r="AI24" s="404" t="s">
        <v>821</v>
      </c>
      <c r="AJ24" s="402">
        <v>4.0749409091529056</v>
      </c>
      <c r="AK24" s="402" t="s">
        <v>821</v>
      </c>
      <c r="AL24" s="402">
        <v>0.95856025484746488</v>
      </c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</row>
    <row r="25" spans="1:55" s="490" customFormat="1" ht="12.75" customHeight="1">
      <c r="A25" s="1247" t="s">
        <v>782</v>
      </c>
      <c r="B25" s="1247"/>
      <c r="C25" s="1247"/>
      <c r="D25" s="32"/>
      <c r="E25" s="488"/>
      <c r="F25" s="401">
        <v>14935.000010349095</v>
      </c>
      <c r="G25" s="402">
        <v>100</v>
      </c>
      <c r="H25" s="402">
        <v>46.87617653306129</v>
      </c>
      <c r="I25" s="402">
        <v>53.123823466938759</v>
      </c>
      <c r="J25" s="403">
        <f>F25*I25/100</f>
        <v>7934.043040285138</v>
      </c>
      <c r="K25" s="402">
        <v>7.9313305149359437</v>
      </c>
      <c r="L25" s="402">
        <v>20.13790059229202</v>
      </c>
      <c r="M25" s="402">
        <v>29.170713329849214</v>
      </c>
      <c r="N25" s="402">
        <v>10.782034824318647</v>
      </c>
      <c r="O25" s="402">
        <v>26.483454170231898</v>
      </c>
      <c r="P25" s="402">
        <v>16.129187155292122</v>
      </c>
      <c r="Q25" s="402">
        <v>18.843721140382407</v>
      </c>
      <c r="R25" s="404">
        <v>14.664978622115109</v>
      </c>
      <c r="S25" s="1247" t="s">
        <v>782</v>
      </c>
      <c r="T25" s="1247"/>
      <c r="U25" s="1247"/>
      <c r="V25" s="32"/>
      <c r="W25" s="402">
        <v>4.0262994523163123</v>
      </c>
      <c r="X25" s="402">
        <v>6.0926075539643874</v>
      </c>
      <c r="Y25" s="402">
        <v>4.4527456081689465</v>
      </c>
      <c r="Z25" s="402">
        <v>4.0652481429440543</v>
      </c>
      <c r="AA25" s="402">
        <v>1.3872043255035895</v>
      </c>
      <c r="AB25" s="404" t="s">
        <v>821</v>
      </c>
      <c r="AC25" s="404"/>
      <c r="AD25" s="404" t="s">
        <v>821</v>
      </c>
      <c r="AE25" s="404" t="s">
        <v>821</v>
      </c>
      <c r="AF25" s="404" t="s">
        <v>821</v>
      </c>
      <c r="AG25" s="404" t="s">
        <v>821</v>
      </c>
      <c r="AH25" s="500">
        <v>5.0374437057570773</v>
      </c>
      <c r="AI25" s="500">
        <v>5.7407940533837314</v>
      </c>
      <c r="AJ25" s="402">
        <v>1.9260826683294556</v>
      </c>
      <c r="AK25" s="402" t="s">
        <v>821</v>
      </c>
      <c r="AL25" s="402">
        <v>1.1924718328542314</v>
      </c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</row>
    <row r="26" spans="1:55" s="490" customFormat="1" ht="13.5" customHeight="1">
      <c r="A26" s="1247" t="s">
        <v>974</v>
      </c>
      <c r="B26" s="1247"/>
      <c r="C26" s="1247"/>
      <c r="D26" s="317"/>
      <c r="E26" s="488"/>
      <c r="F26" s="401">
        <v>15207</v>
      </c>
      <c r="G26" s="402" t="s">
        <v>976</v>
      </c>
      <c r="H26" s="402" t="s">
        <v>976</v>
      </c>
      <c r="I26" s="402" t="s">
        <v>976</v>
      </c>
      <c r="J26" s="402" t="s">
        <v>976</v>
      </c>
      <c r="K26" s="402" t="s">
        <v>976</v>
      </c>
      <c r="L26" s="402" t="s">
        <v>976</v>
      </c>
      <c r="M26" s="402" t="s">
        <v>976</v>
      </c>
      <c r="N26" s="402" t="s">
        <v>976</v>
      </c>
      <c r="O26" s="402" t="s">
        <v>976</v>
      </c>
      <c r="P26" s="402" t="s">
        <v>976</v>
      </c>
      <c r="Q26" s="402" t="s">
        <v>976</v>
      </c>
      <c r="R26" s="402" t="s">
        <v>976</v>
      </c>
      <c r="S26" s="1247" t="s">
        <v>974</v>
      </c>
      <c r="T26" s="1247"/>
      <c r="U26" s="1247"/>
      <c r="V26" s="317"/>
      <c r="W26" s="402" t="s">
        <v>976</v>
      </c>
      <c r="X26" s="402" t="s">
        <v>976</v>
      </c>
      <c r="Y26" s="402" t="s">
        <v>976</v>
      </c>
      <c r="Z26" s="402" t="s">
        <v>976</v>
      </c>
      <c r="AA26" s="402" t="s">
        <v>976</v>
      </c>
      <c r="AB26" s="402" t="s">
        <v>976</v>
      </c>
      <c r="AC26" s="402"/>
      <c r="AD26" s="402" t="s">
        <v>976</v>
      </c>
      <c r="AE26" s="402" t="s">
        <v>976</v>
      </c>
      <c r="AF26" s="402" t="s">
        <v>976</v>
      </c>
      <c r="AG26" s="402" t="s">
        <v>976</v>
      </c>
      <c r="AH26" s="402" t="s">
        <v>976</v>
      </c>
      <c r="AI26" s="402" t="s">
        <v>976</v>
      </c>
      <c r="AJ26" s="402" t="s">
        <v>976</v>
      </c>
      <c r="AK26" s="402" t="s">
        <v>976</v>
      </c>
      <c r="AL26" s="402" t="s">
        <v>976</v>
      </c>
      <c r="AM26" s="491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492"/>
      <c r="BB26" s="492"/>
      <c r="BC26" s="492"/>
    </row>
    <row r="27" spans="1:55" s="490" customFormat="1" ht="13.5" customHeight="1">
      <c r="A27" s="1247" t="s">
        <v>784</v>
      </c>
      <c r="B27" s="1247"/>
      <c r="C27" s="1247"/>
      <c r="D27" s="32"/>
      <c r="E27" s="488"/>
      <c r="F27" s="401">
        <v>15829.000000031147</v>
      </c>
      <c r="G27" s="402">
        <v>100</v>
      </c>
      <c r="H27" s="402">
        <v>52.434955466793696</v>
      </c>
      <c r="I27" s="402">
        <v>47.565044533206347</v>
      </c>
      <c r="J27" s="403">
        <f>F27*I27/100</f>
        <v>7529.0708991760466</v>
      </c>
      <c r="K27" s="402">
        <v>11.377052854672861</v>
      </c>
      <c r="L27" s="402">
        <v>20.283531879551035</v>
      </c>
      <c r="M27" s="402">
        <v>27.478960372831423</v>
      </c>
      <c r="N27" s="402">
        <v>9.5855461572387455</v>
      </c>
      <c r="O27" s="402">
        <v>25.755730354738699</v>
      </c>
      <c r="P27" s="402">
        <v>16.812868520235096</v>
      </c>
      <c r="Q27" s="402">
        <v>19.753125223267403</v>
      </c>
      <c r="R27" s="404">
        <v>12.229243971406104</v>
      </c>
      <c r="S27" s="1247" t="s">
        <v>784</v>
      </c>
      <c r="T27" s="1247"/>
      <c r="U27" s="1247"/>
      <c r="V27" s="32"/>
      <c r="W27" s="402">
        <v>3.9750109760295333</v>
      </c>
      <c r="X27" s="402">
        <v>4.9732446199950537</v>
      </c>
      <c r="Y27" s="402">
        <v>3.6495580495899058</v>
      </c>
      <c r="Z27" s="402">
        <v>5.0189031359744858</v>
      </c>
      <c r="AA27" s="402">
        <v>1.7316463773638517</v>
      </c>
      <c r="AB27" s="404">
        <v>24.605027839392665</v>
      </c>
      <c r="AC27" s="404"/>
      <c r="AD27" s="404"/>
      <c r="AE27" s="404">
        <v>1.362676488458352</v>
      </c>
      <c r="AF27" s="404">
        <v>4.7211214369607681</v>
      </c>
      <c r="AG27" s="500">
        <v>2.7057146406182895</v>
      </c>
      <c r="AH27" s="500">
        <v>6.2178445973197727</v>
      </c>
      <c r="AI27" s="500">
        <v>6.0090807407233777</v>
      </c>
      <c r="AJ27" s="402">
        <v>2.6654338313906263</v>
      </c>
      <c r="AK27" s="402">
        <v>8.5806576010418141</v>
      </c>
      <c r="AL27" s="402">
        <v>1.4301807449956458</v>
      </c>
      <c r="AM27" s="491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</row>
    <row r="28" spans="1:55" s="490" customFormat="1" ht="13.5" customHeight="1">
      <c r="A28" s="1247" t="s">
        <v>975</v>
      </c>
      <c r="B28" s="1247"/>
      <c r="C28" s="1247"/>
      <c r="D28" s="32"/>
      <c r="E28" s="488"/>
      <c r="F28" s="401">
        <v>15486.999999856676</v>
      </c>
      <c r="G28" s="402">
        <v>100</v>
      </c>
      <c r="H28" s="402">
        <v>52.411333681273554</v>
      </c>
      <c r="I28" s="402">
        <v>47.588666318726197</v>
      </c>
      <c r="J28" s="403">
        <f>F28*I28/100</f>
        <v>7370.0567527129197</v>
      </c>
      <c r="K28" s="402">
        <v>14.608751748631759</v>
      </c>
      <c r="L28" s="402">
        <v>20.872907043318119</v>
      </c>
      <c r="M28" s="402">
        <v>26.143170110980403</v>
      </c>
      <c r="N28" s="402">
        <v>10.337531099874978</v>
      </c>
      <c r="O28" s="402">
        <v>26.917107921105739</v>
      </c>
      <c r="P28" s="402">
        <v>15.221740031236713</v>
      </c>
      <c r="Q28" s="402">
        <v>18.579963862758408</v>
      </c>
      <c r="R28" s="404">
        <v>13.575051798842136</v>
      </c>
      <c r="S28" s="1247" t="s">
        <v>975</v>
      </c>
      <c r="T28" s="1247"/>
      <c r="U28" s="1247"/>
      <c r="V28" s="32"/>
      <c r="W28" s="402">
        <v>5.3904838389656362</v>
      </c>
      <c r="X28" s="402">
        <v>7.1031864729840395</v>
      </c>
      <c r="Y28" s="402">
        <v>6.2490623960982798</v>
      </c>
      <c r="Z28" s="402">
        <v>4.9563649312112084</v>
      </c>
      <c r="AA28" s="402">
        <v>1.903573539854799</v>
      </c>
      <c r="AB28" s="404">
        <v>28.636893574129317</v>
      </c>
      <c r="AC28" s="404">
        <v>28.318866088673605</v>
      </c>
      <c r="AD28" s="404">
        <v>2.1688948349096813</v>
      </c>
      <c r="AE28" s="404">
        <v>17.965006220908954</v>
      </c>
      <c r="AF28" s="404">
        <v>6.1347102556521715</v>
      </c>
      <c r="AG28" s="500">
        <v>3.2383479297187581</v>
      </c>
      <c r="AH28" s="500">
        <v>8.4261667270636345</v>
      </c>
      <c r="AI28" s="500">
        <v>7.4413514110927048</v>
      </c>
      <c r="AJ28" s="402">
        <v>3.811038044518352</v>
      </c>
      <c r="AK28" s="402">
        <v>10.799652422143433</v>
      </c>
      <c r="AL28" s="402">
        <v>1.1477472055917852</v>
      </c>
      <c r="AM28" s="491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</row>
    <row r="29" spans="1:55" ht="14.1" customHeight="1">
      <c r="A29" s="1297" t="s">
        <v>12</v>
      </c>
      <c r="B29" s="1297"/>
      <c r="C29" s="1297"/>
      <c r="D29" s="317"/>
      <c r="E29" s="398"/>
      <c r="F29" s="481"/>
      <c r="G29" s="404"/>
      <c r="H29" s="404"/>
      <c r="I29" s="404"/>
      <c r="J29" s="481"/>
      <c r="K29" s="383"/>
      <c r="L29" s="722"/>
      <c r="M29" s="383"/>
      <c r="N29" s="383"/>
      <c r="O29" s="722"/>
      <c r="P29" s="722"/>
      <c r="Q29" s="383"/>
      <c r="R29" s="722"/>
      <c r="S29" s="1297" t="s">
        <v>12</v>
      </c>
      <c r="T29" s="1297"/>
      <c r="U29" s="1297"/>
      <c r="V29" s="317"/>
      <c r="W29" s="383"/>
      <c r="X29" s="722"/>
      <c r="Y29" s="722"/>
      <c r="Z29" s="723"/>
      <c r="AA29" s="724"/>
      <c r="AB29" s="383"/>
      <c r="AC29" s="383"/>
      <c r="AD29" s="383"/>
      <c r="AE29" s="383"/>
      <c r="AF29" s="722"/>
      <c r="AG29" s="722"/>
      <c r="AH29" s="722"/>
      <c r="AI29" s="722"/>
      <c r="AJ29" s="722"/>
      <c r="AK29" s="722"/>
      <c r="AL29" s="724"/>
    </row>
    <row r="30" spans="1:55" ht="14.1" customHeight="1">
      <c r="A30" s="322"/>
      <c r="B30" s="576" t="s">
        <v>278</v>
      </c>
      <c r="C30" s="322"/>
      <c r="D30" s="577"/>
      <c r="E30" s="575" t="e">
        <f>#REF!/#REF!*100</f>
        <v>#REF!</v>
      </c>
      <c r="F30" s="578">
        <v>12662.874730958139</v>
      </c>
      <c r="G30" s="579">
        <v>100</v>
      </c>
      <c r="H30" s="579">
        <v>55.327077493515496</v>
      </c>
      <c r="I30" s="579">
        <v>44.67292250648439</v>
      </c>
      <c r="J30" s="580">
        <f t="shared" ref="J30:J35" si="0">F30*I30/100</f>
        <v>5656.8762156541234</v>
      </c>
      <c r="K30" s="725">
        <v>12.234611836999669</v>
      </c>
      <c r="L30" s="725">
        <v>19.743163262792816</v>
      </c>
      <c r="M30" s="725">
        <v>25.666418178051348</v>
      </c>
      <c r="N30" s="725">
        <v>9.0575027179065195</v>
      </c>
      <c r="O30" s="725">
        <v>25.125771991191176</v>
      </c>
      <c r="P30" s="725">
        <v>14.047474984729014</v>
      </c>
      <c r="Q30" s="725">
        <v>16.859517631168501</v>
      </c>
      <c r="R30" s="725">
        <v>13.194343917511727</v>
      </c>
      <c r="S30" s="322"/>
      <c r="T30" s="576" t="s">
        <v>278</v>
      </c>
      <c r="U30" s="322"/>
      <c r="V30" s="577"/>
      <c r="W30" s="725">
        <v>5.603343683335769</v>
      </c>
      <c r="X30" s="725">
        <v>6.2502938511789301</v>
      </c>
      <c r="Y30" s="725">
        <v>5.6662772435545561</v>
      </c>
      <c r="Z30" s="725">
        <v>5.1977990198242026</v>
      </c>
      <c r="AA30" s="725">
        <v>2.0034191113383479</v>
      </c>
      <c r="AB30" s="725">
        <v>27.411191165888422</v>
      </c>
      <c r="AC30" s="725">
        <v>27.092493348337428</v>
      </c>
      <c r="AD30" s="725">
        <v>2.0307141508326629</v>
      </c>
      <c r="AE30" s="725">
        <v>16.409560988989185</v>
      </c>
      <c r="AF30" s="725">
        <v>5.4569936644047692</v>
      </c>
      <c r="AG30" s="725">
        <v>3.0747428410423208</v>
      </c>
      <c r="AH30" s="725">
        <v>7.0759124375246296</v>
      </c>
      <c r="AI30" s="725">
        <v>6.6259780504252044</v>
      </c>
      <c r="AJ30" s="725">
        <v>3.3468631007196672</v>
      </c>
      <c r="AK30" s="725">
        <v>11.096210809372057</v>
      </c>
      <c r="AL30" s="725">
        <v>1.021234608711139</v>
      </c>
    </row>
    <row r="31" spans="1:55" ht="14.1" customHeight="1">
      <c r="A31" s="322"/>
      <c r="B31" s="576" t="s">
        <v>1144</v>
      </c>
      <c r="C31" s="322"/>
      <c r="D31" s="577"/>
      <c r="E31" s="575" t="e">
        <f>#REF!/#REF!*100</f>
        <v>#REF!</v>
      </c>
      <c r="F31" s="578">
        <v>1710.2564193616968</v>
      </c>
      <c r="G31" s="579">
        <v>100</v>
      </c>
      <c r="H31" s="579">
        <v>37.55392491452826</v>
      </c>
      <c r="I31" s="579">
        <v>62.446075085471783</v>
      </c>
      <c r="J31" s="580">
        <f t="shared" si="0"/>
        <v>1067.9880077887062</v>
      </c>
      <c r="K31" s="725">
        <v>26.812120017796246</v>
      </c>
      <c r="L31" s="725">
        <v>28.384886997374377</v>
      </c>
      <c r="M31" s="725">
        <v>28.156550430448636</v>
      </c>
      <c r="N31" s="725">
        <v>16.018303105886609</v>
      </c>
      <c r="O31" s="725">
        <v>34.96517578706559</v>
      </c>
      <c r="P31" s="725">
        <v>21.404248212249222</v>
      </c>
      <c r="Q31" s="725">
        <v>26.122450326389803</v>
      </c>
      <c r="R31" s="725">
        <v>15.947800812677023</v>
      </c>
      <c r="S31" s="322"/>
      <c r="T31" s="576" t="s">
        <v>1144</v>
      </c>
      <c r="U31" s="322"/>
      <c r="V31" s="577"/>
      <c r="W31" s="725">
        <v>3.7614444038019377</v>
      </c>
      <c r="X31" s="725">
        <v>10.651069102261152</v>
      </c>
      <c r="Y31" s="725">
        <v>7.3205579954301641</v>
      </c>
      <c r="Z31" s="725">
        <v>3.7194523469095353</v>
      </c>
      <c r="AA31" s="725">
        <v>2.4040828757760186</v>
      </c>
      <c r="AB31" s="725">
        <v>36.199014514581357</v>
      </c>
      <c r="AC31" s="725">
        <v>36.140543750274965</v>
      </c>
      <c r="AD31" s="725">
        <v>2.8396155007174486</v>
      </c>
      <c r="AE31" s="725">
        <v>26.135016418059841</v>
      </c>
      <c r="AF31" s="725">
        <v>8.1951707612806768</v>
      </c>
      <c r="AG31" s="725">
        <v>3.5185930255505649</v>
      </c>
      <c r="AH31" s="725">
        <v>12.06958503160425</v>
      </c>
      <c r="AI31" s="725">
        <v>8.6808495719904215</v>
      </c>
      <c r="AJ31" s="725">
        <v>5.1968703241326839</v>
      </c>
      <c r="AK31" s="725">
        <v>8.1728309100357439</v>
      </c>
      <c r="AL31" s="725">
        <v>1.2641762412853725</v>
      </c>
    </row>
    <row r="32" spans="1:55" ht="14.1" customHeight="1">
      <c r="A32" s="322"/>
      <c r="B32" s="576" t="s">
        <v>1145</v>
      </c>
      <c r="C32" s="322"/>
      <c r="D32" s="577"/>
      <c r="E32" s="575" t="e">
        <f>#REF!/#REF!*100</f>
        <v>#REF!</v>
      </c>
      <c r="F32" s="578">
        <v>849.02766834275133</v>
      </c>
      <c r="G32" s="579">
        <v>100</v>
      </c>
      <c r="H32" s="579">
        <v>41.640359023711319</v>
      </c>
      <c r="I32" s="579">
        <v>58.359640976288709</v>
      </c>
      <c r="J32" s="580">
        <f t="shared" si="0"/>
        <v>495.48949903418492</v>
      </c>
      <c r="K32" s="725">
        <v>22.904716532218377</v>
      </c>
      <c r="L32" s="725">
        <v>22.611834340609345</v>
      </c>
      <c r="M32" s="725">
        <v>28.487311767640865</v>
      </c>
      <c r="N32" s="725">
        <v>14.222964086695388</v>
      </c>
      <c r="O32" s="725">
        <v>35.566811915005367</v>
      </c>
      <c r="P32" s="725">
        <v>18.372259092798842</v>
      </c>
      <c r="Q32" s="725">
        <v>25.801775112800495</v>
      </c>
      <c r="R32" s="725">
        <v>13.723163827343605</v>
      </c>
      <c r="S32" s="322"/>
      <c r="T32" s="576" t="s">
        <v>1145</v>
      </c>
      <c r="U32" s="322"/>
      <c r="V32" s="577"/>
      <c r="W32" s="725">
        <v>5.5358358972327482</v>
      </c>
      <c r="X32" s="725">
        <v>10.142454633403124</v>
      </c>
      <c r="Y32" s="725">
        <v>10.947728609524448</v>
      </c>
      <c r="Z32" s="725">
        <v>4.5518456008301964</v>
      </c>
      <c r="AA32" s="725">
        <v>0</v>
      </c>
      <c r="AB32" s="725">
        <v>31.2747939077775</v>
      </c>
      <c r="AC32" s="725">
        <v>30.698062259579817</v>
      </c>
      <c r="AD32" s="725">
        <v>2.0241092569937078</v>
      </c>
      <c r="AE32" s="725">
        <v>22.245331861960551</v>
      </c>
      <c r="AF32" s="725">
        <v>10.090250001636456</v>
      </c>
      <c r="AG32" s="725">
        <v>3.8304429124231842</v>
      </c>
      <c r="AH32" s="725">
        <v>18.189523244722714</v>
      </c>
      <c r="AI32" s="725">
        <v>14.694281848708737</v>
      </c>
      <c r="AJ32" s="725">
        <v>7.9534006112813191</v>
      </c>
      <c r="AK32" s="725">
        <v>12.198251541995935</v>
      </c>
      <c r="AL32" s="725">
        <v>2.9225543671478009</v>
      </c>
    </row>
    <row r="33" spans="1:38" ht="14.1" customHeight="1">
      <c r="A33" s="322"/>
      <c r="B33" s="576" t="s">
        <v>1146</v>
      </c>
      <c r="C33" s="322"/>
      <c r="D33" s="577"/>
      <c r="E33" s="575" t="e">
        <f>#REF!/#REF!*100</f>
        <v>#REF!</v>
      </c>
      <c r="F33" s="578">
        <v>154.48591803607366</v>
      </c>
      <c r="G33" s="579">
        <v>100</v>
      </c>
      <c r="H33" s="579">
        <v>47.824998381346347</v>
      </c>
      <c r="I33" s="579">
        <v>52.17500161865366</v>
      </c>
      <c r="J33" s="580">
        <f t="shared" si="0"/>
        <v>80.603030235913394</v>
      </c>
      <c r="K33" s="725">
        <v>20.118615639018657</v>
      </c>
      <c r="L33" s="725">
        <v>15.535396562420539</v>
      </c>
      <c r="M33" s="725">
        <v>28.592899417115575</v>
      </c>
      <c r="N33" s="725">
        <v>22.864388841710216</v>
      </c>
      <c r="O33" s="725">
        <v>28.443520604179962</v>
      </c>
      <c r="P33" s="725">
        <v>20.340770714117294</v>
      </c>
      <c r="Q33" s="725">
        <v>29.552410256923743</v>
      </c>
      <c r="R33" s="725">
        <v>16.974547287100215</v>
      </c>
      <c r="S33" s="322"/>
      <c r="T33" s="576" t="s">
        <v>1146</v>
      </c>
      <c r="U33" s="322"/>
      <c r="V33" s="577"/>
      <c r="W33" s="725">
        <v>5.1452702290068029</v>
      </c>
      <c r="X33" s="725">
        <v>11.800926234751023</v>
      </c>
      <c r="Y33" s="725">
        <v>11.670413875907487</v>
      </c>
      <c r="Z33" s="725">
        <v>3.3290135490901154</v>
      </c>
      <c r="AA33" s="725">
        <v>0</v>
      </c>
      <c r="AB33" s="725">
        <v>28.626094708915623</v>
      </c>
      <c r="AC33" s="725">
        <v>27.978786518814765</v>
      </c>
      <c r="AD33" s="725">
        <v>3.8838491406051348</v>
      </c>
      <c r="AE33" s="725">
        <v>21.602967753308548</v>
      </c>
      <c r="AF33" s="725">
        <v>7.8601708797961063</v>
      </c>
      <c r="AG33" s="725">
        <v>6.0676251224291553</v>
      </c>
      <c r="AH33" s="725">
        <v>17.5365984395089</v>
      </c>
      <c r="AI33" s="725">
        <v>12.415039133051833</v>
      </c>
      <c r="AJ33" s="725">
        <v>3.236540950504279</v>
      </c>
      <c r="AK33" s="725">
        <v>9.0623146614119818</v>
      </c>
      <c r="AL33" s="725">
        <v>0.64730819010085583</v>
      </c>
    </row>
    <row r="34" spans="1:38" ht="13.5" customHeight="1">
      <c r="A34" s="322"/>
      <c r="B34" s="576" t="s">
        <v>1147</v>
      </c>
      <c r="C34" s="322"/>
      <c r="D34" s="577"/>
      <c r="E34" s="575" t="e">
        <f>#REF!/#REF!*100</f>
        <v>#REF!</v>
      </c>
      <c r="F34" s="578">
        <v>82.35526315800017</v>
      </c>
      <c r="G34" s="579">
        <v>100</v>
      </c>
      <c r="H34" s="579">
        <v>37.951749480827168</v>
      </c>
      <c r="I34" s="579">
        <v>62.048250519172839</v>
      </c>
      <c r="J34" s="580">
        <f t="shared" si="0"/>
        <v>51.1</v>
      </c>
      <c r="K34" s="725">
        <v>24.406454705193234</v>
      </c>
      <c r="L34" s="725">
        <v>30.477712094544785</v>
      </c>
      <c r="M34" s="725">
        <v>25.62070618306354</v>
      </c>
      <c r="N34" s="725">
        <v>18.21377216805465</v>
      </c>
      <c r="O34" s="725">
        <v>36.548969483896329</v>
      </c>
      <c r="P34" s="725">
        <v>20.763700271582302</v>
      </c>
      <c r="Q34" s="725">
        <v>26.834957660933849</v>
      </c>
      <c r="R34" s="725">
        <v>17.120945837971373</v>
      </c>
      <c r="S34" s="322"/>
      <c r="T34" s="576" t="s">
        <v>1147</v>
      </c>
      <c r="U34" s="322"/>
      <c r="V34" s="577"/>
      <c r="W34" s="725">
        <v>4.8570059114812398</v>
      </c>
      <c r="X34" s="725">
        <v>17.120945837971373</v>
      </c>
      <c r="Y34" s="725">
        <v>12.263939926490133</v>
      </c>
      <c r="Z34" s="725">
        <v>1.21425147787031</v>
      </c>
      <c r="AA34" s="725">
        <v>0</v>
      </c>
      <c r="AB34" s="725">
        <v>28.049209138804166</v>
      </c>
      <c r="AC34" s="725">
        <v>28.049209138804166</v>
      </c>
      <c r="AD34" s="725">
        <v>2.4285029557406199</v>
      </c>
      <c r="AE34" s="725">
        <v>28.049209138804166</v>
      </c>
      <c r="AF34" s="725">
        <v>20.763700271582302</v>
      </c>
      <c r="AG34" s="725">
        <v>8.6211854928792029</v>
      </c>
      <c r="AH34" s="725">
        <v>16.99952069018434</v>
      </c>
      <c r="AI34" s="725">
        <v>20.642275123795269</v>
      </c>
      <c r="AJ34" s="725">
        <v>4.8570059114812398</v>
      </c>
      <c r="AK34" s="725">
        <v>9.8354369707495124</v>
      </c>
      <c r="AL34" s="725">
        <v>0</v>
      </c>
    </row>
    <row r="35" spans="1:38" ht="14.1" customHeight="1">
      <c r="A35" s="322"/>
      <c r="B35" s="576" t="s">
        <v>1148</v>
      </c>
      <c r="C35" s="322"/>
      <c r="D35" s="577"/>
      <c r="E35" s="575" t="e">
        <f>#REF!/#REF!*100</f>
        <v>#REF!</v>
      </c>
      <c r="F35" s="578">
        <v>28</v>
      </c>
      <c r="G35" s="579">
        <v>100</v>
      </c>
      <c r="H35" s="579">
        <v>35.714285714285715</v>
      </c>
      <c r="I35" s="579">
        <v>64.285714285714292</v>
      </c>
      <c r="J35" s="580">
        <f t="shared" si="0"/>
        <v>18.000000000000004</v>
      </c>
      <c r="K35" s="725">
        <v>32.142857142857146</v>
      </c>
      <c r="L35" s="725">
        <v>21.428571428571427</v>
      </c>
      <c r="M35" s="725">
        <v>35.714285714285715</v>
      </c>
      <c r="N35" s="725">
        <v>32.142857142857146</v>
      </c>
      <c r="O35" s="725">
        <v>46.428571428571431</v>
      </c>
      <c r="P35" s="725">
        <v>28.571428571428569</v>
      </c>
      <c r="Q35" s="725">
        <v>32.142857142857146</v>
      </c>
      <c r="R35" s="725">
        <v>7.1428571428571423</v>
      </c>
      <c r="S35" s="322"/>
      <c r="T35" s="576" t="s">
        <v>1148</v>
      </c>
      <c r="U35" s="322"/>
      <c r="V35" s="577"/>
      <c r="W35" s="725">
        <v>7.1428571428571423</v>
      </c>
      <c r="X35" s="725">
        <v>28.571428571428569</v>
      </c>
      <c r="Y35" s="725">
        <v>14.285714285714285</v>
      </c>
      <c r="Z35" s="725">
        <v>3.5714285714285712</v>
      </c>
      <c r="AA35" s="725">
        <v>0</v>
      </c>
      <c r="AB35" s="725">
        <v>42.857142857142854</v>
      </c>
      <c r="AC35" s="725">
        <v>35.714285714285715</v>
      </c>
      <c r="AD35" s="725">
        <v>17.857142857142858</v>
      </c>
      <c r="AE35" s="725">
        <v>42.857142857142854</v>
      </c>
      <c r="AF35" s="725">
        <v>14.285714285714285</v>
      </c>
      <c r="AG35" s="725">
        <v>10.714285714285714</v>
      </c>
      <c r="AH35" s="725">
        <v>25</v>
      </c>
      <c r="AI35" s="725">
        <v>14.285714285714285</v>
      </c>
      <c r="AJ35" s="725">
        <v>3.5714285714285712</v>
      </c>
      <c r="AK35" s="725">
        <v>7.1428571428571423</v>
      </c>
      <c r="AL35" s="725">
        <v>3.5714285714285712</v>
      </c>
    </row>
    <row r="36" spans="1:38" ht="14.1" customHeight="1">
      <c r="A36" s="1045" t="s">
        <v>13</v>
      </c>
      <c r="B36" s="1045"/>
      <c r="C36" s="1045"/>
      <c r="D36" s="2"/>
      <c r="E36" s="575"/>
      <c r="F36" s="578"/>
      <c r="G36" s="579"/>
      <c r="H36" s="579"/>
      <c r="I36" s="579"/>
      <c r="J36" s="578"/>
      <c r="K36" s="725"/>
      <c r="L36" s="725"/>
      <c r="M36" s="725"/>
      <c r="N36" s="725"/>
      <c r="O36" s="725"/>
      <c r="P36" s="725"/>
      <c r="Q36" s="725"/>
      <c r="R36" s="725"/>
      <c r="S36" s="1045" t="s">
        <v>13</v>
      </c>
      <c r="T36" s="1045"/>
      <c r="U36" s="1045"/>
      <c r="V36" s="2"/>
      <c r="W36" s="725"/>
      <c r="X36" s="725"/>
      <c r="Y36" s="725"/>
      <c r="Z36" s="725"/>
      <c r="AA36" s="725"/>
      <c r="AB36" s="725"/>
      <c r="AC36" s="725"/>
      <c r="AD36" s="725"/>
      <c r="AE36" s="725"/>
      <c r="AF36" s="725"/>
      <c r="AG36" s="725"/>
      <c r="AH36" s="725"/>
      <c r="AI36" s="725"/>
      <c r="AJ36" s="725"/>
      <c r="AK36" s="725"/>
      <c r="AL36" s="725"/>
    </row>
    <row r="37" spans="1:38" ht="14.1" customHeight="1">
      <c r="A37" s="661"/>
      <c r="B37" s="62" t="s">
        <v>455</v>
      </c>
      <c r="C37" s="661"/>
      <c r="D37" s="122"/>
      <c r="E37" s="575" t="e">
        <f>#REF!/#REF!*100</f>
        <v>#REF!</v>
      </c>
      <c r="F37" s="578">
        <v>6358.3963791770602</v>
      </c>
      <c r="G37" s="579">
        <v>100</v>
      </c>
      <c r="H37" s="579">
        <v>57.72049537844147</v>
      </c>
      <c r="I37" s="579">
        <v>42.279504621558601</v>
      </c>
      <c r="J37" s="580">
        <f t="shared" ref="J37:J68" si="1">F37*I37/100</f>
        <v>2688.2984909911797</v>
      </c>
      <c r="K37" s="725">
        <v>10.297493503050262</v>
      </c>
      <c r="L37" s="725">
        <v>18.614129685220888</v>
      </c>
      <c r="M37" s="725">
        <v>25.206425137603595</v>
      </c>
      <c r="N37" s="725">
        <v>9.983132684254441</v>
      </c>
      <c r="O37" s="725">
        <v>25.733533800071772</v>
      </c>
      <c r="P37" s="725">
        <v>13.694814558161047</v>
      </c>
      <c r="Q37" s="725">
        <v>14.473629490980677</v>
      </c>
      <c r="R37" s="725">
        <v>13.344127592091354</v>
      </c>
      <c r="S37" s="661"/>
      <c r="T37" s="62" t="s">
        <v>455</v>
      </c>
      <c r="U37" s="661"/>
      <c r="V37" s="122"/>
      <c r="W37" s="725">
        <v>7.5162876183384446</v>
      </c>
      <c r="X37" s="725">
        <v>5.1382566859420011</v>
      </c>
      <c r="Y37" s="725">
        <v>5.7121275922238919</v>
      </c>
      <c r="Z37" s="725">
        <v>3.9826637039412764</v>
      </c>
      <c r="AA37" s="725">
        <v>1.7113995301557081</v>
      </c>
      <c r="AB37" s="725">
        <v>26.730871511776261</v>
      </c>
      <c r="AC37" s="725">
        <v>26.457873716007953</v>
      </c>
      <c r="AD37" s="725">
        <v>1.2952105483934164</v>
      </c>
      <c r="AE37" s="725">
        <v>14.853145198548562</v>
      </c>
      <c r="AF37" s="725">
        <v>5.350317239057337</v>
      </c>
      <c r="AG37" s="725">
        <v>3.1027680076840882</v>
      </c>
      <c r="AH37" s="725">
        <v>4.5747968021277101</v>
      </c>
      <c r="AI37" s="725">
        <v>5.3986531613200714</v>
      </c>
      <c r="AJ37" s="725">
        <v>2.5867325776824148</v>
      </c>
      <c r="AK37" s="725">
        <v>10.805906551409677</v>
      </c>
      <c r="AL37" s="725">
        <v>1.5671425539137314</v>
      </c>
    </row>
    <row r="38" spans="1:38" ht="14.1" customHeight="1">
      <c r="A38" s="661"/>
      <c r="B38" s="62" t="s">
        <v>456</v>
      </c>
      <c r="C38" s="661"/>
      <c r="D38" s="122"/>
      <c r="E38" s="575" t="e">
        <f>#REF!/#REF!*100</f>
        <v>#REF!</v>
      </c>
      <c r="F38" s="578">
        <v>1999.1372680519769</v>
      </c>
      <c r="G38" s="579">
        <v>100</v>
      </c>
      <c r="H38" s="579">
        <v>51.956674832951599</v>
      </c>
      <c r="I38" s="579">
        <v>48.043325167048344</v>
      </c>
      <c r="J38" s="580">
        <f t="shared" si="1"/>
        <v>960.45201822585818</v>
      </c>
      <c r="K38" s="725">
        <v>15.440486875404849</v>
      </c>
      <c r="L38" s="725">
        <v>22.701379678647086</v>
      </c>
      <c r="M38" s="725">
        <v>27.997877255356684</v>
      </c>
      <c r="N38" s="725">
        <v>7.203260375003584</v>
      </c>
      <c r="O38" s="725">
        <v>26.696896956577326</v>
      </c>
      <c r="P38" s="725">
        <v>18.482747967875881</v>
      </c>
      <c r="Q38" s="725">
        <v>22.770717300341829</v>
      </c>
      <c r="R38" s="725">
        <v>11.036264350734333</v>
      </c>
      <c r="S38" s="661"/>
      <c r="T38" s="62" t="s">
        <v>456</v>
      </c>
      <c r="U38" s="661"/>
      <c r="V38" s="122"/>
      <c r="W38" s="725">
        <v>2.0476969190837737</v>
      </c>
      <c r="X38" s="725">
        <v>8.5681037259000785</v>
      </c>
      <c r="Y38" s="725">
        <v>4.72515881667921</v>
      </c>
      <c r="Z38" s="725">
        <v>6.8077925633196399</v>
      </c>
      <c r="AA38" s="725">
        <v>2.6131561347142789</v>
      </c>
      <c r="AB38" s="725">
        <v>35.240219104795599</v>
      </c>
      <c r="AC38" s="725">
        <v>35.240219104795599</v>
      </c>
      <c r="AD38" s="725">
        <v>4.3287000504718218</v>
      </c>
      <c r="AE38" s="725">
        <v>18.38362557313387</v>
      </c>
      <c r="AF38" s="725">
        <v>6.0877611025144089</v>
      </c>
      <c r="AG38" s="725">
        <v>3.3000577778917282</v>
      </c>
      <c r="AH38" s="725">
        <v>11.263832879204367</v>
      </c>
      <c r="AI38" s="725">
        <v>8.1036251788071993</v>
      </c>
      <c r="AJ38" s="725">
        <v>6.1170279955250519</v>
      </c>
      <c r="AK38" s="725">
        <v>14.503178393850922</v>
      </c>
      <c r="AL38" s="725">
        <v>5.0021577606545846E-2</v>
      </c>
    </row>
    <row r="39" spans="1:38" ht="14.1" customHeight="1">
      <c r="A39" s="121"/>
      <c r="B39" s="62" t="s">
        <v>457</v>
      </c>
      <c r="C39" s="121"/>
      <c r="D39" s="122"/>
      <c r="E39" s="575" t="e">
        <f>#REF!/#REF!*100</f>
        <v>#REF!</v>
      </c>
      <c r="F39" s="578">
        <v>2818.8980912644447</v>
      </c>
      <c r="G39" s="579">
        <v>100</v>
      </c>
      <c r="H39" s="579">
        <v>44.736311035884874</v>
      </c>
      <c r="I39" s="579">
        <v>55.263688964115097</v>
      </c>
      <c r="J39" s="580">
        <f t="shared" si="1"/>
        <v>1557.82707337176</v>
      </c>
      <c r="K39" s="725">
        <v>14.769410699601366</v>
      </c>
      <c r="L39" s="725">
        <v>21.453984250133789</v>
      </c>
      <c r="M39" s="725">
        <v>30.251369515845454</v>
      </c>
      <c r="N39" s="725">
        <v>9.2328030796261658</v>
      </c>
      <c r="O39" s="725">
        <v>27.918029288146212</v>
      </c>
      <c r="P39" s="725">
        <v>16.635071145175896</v>
      </c>
      <c r="Q39" s="725">
        <v>22.789413505111352</v>
      </c>
      <c r="R39" s="725">
        <v>18.099827624975344</v>
      </c>
      <c r="S39" s="121"/>
      <c r="T39" s="62" t="s">
        <v>457</v>
      </c>
      <c r="U39" s="121"/>
      <c r="V39" s="122"/>
      <c r="W39" s="725">
        <v>5.7337893853604509</v>
      </c>
      <c r="X39" s="725">
        <v>6.2902711624080396</v>
      </c>
      <c r="Y39" s="725">
        <v>6.6405107438065283</v>
      </c>
      <c r="Z39" s="725">
        <v>6.942996690157754</v>
      </c>
      <c r="AA39" s="725">
        <v>3.2789294152571737</v>
      </c>
      <c r="AB39" s="725">
        <v>29.110920904878679</v>
      </c>
      <c r="AC39" s="725">
        <v>28.528610157475399</v>
      </c>
      <c r="AD39" s="725">
        <v>3.2664221676322902</v>
      </c>
      <c r="AE39" s="725">
        <v>20.419340827009552</v>
      </c>
      <c r="AF39" s="725">
        <v>4.4438312306937</v>
      </c>
      <c r="AG39" s="725">
        <v>2.4071801260581513</v>
      </c>
      <c r="AH39" s="725">
        <v>9.0901230519466338</v>
      </c>
      <c r="AI39" s="725">
        <v>9.0391469811523297</v>
      </c>
      <c r="AJ39" s="725">
        <v>3.6773804628640105</v>
      </c>
      <c r="AK39" s="725">
        <v>9.9800060634358978</v>
      </c>
      <c r="AL39" s="725">
        <v>1.0967148202056232</v>
      </c>
    </row>
    <row r="40" spans="1:38" ht="14.1" customHeight="1">
      <c r="A40" s="121"/>
      <c r="B40" s="62" t="s">
        <v>458</v>
      </c>
      <c r="C40" s="121"/>
      <c r="D40" s="122"/>
      <c r="E40" s="575" t="e">
        <f>#REF!/#REF!*100</f>
        <v>#REF!</v>
      </c>
      <c r="F40" s="578">
        <v>2273.1924257380215</v>
      </c>
      <c r="G40" s="579">
        <v>100</v>
      </c>
      <c r="H40" s="579">
        <v>53.971222352809789</v>
      </c>
      <c r="I40" s="579">
        <v>46.028777647190275</v>
      </c>
      <c r="J40" s="580">
        <f t="shared" si="1"/>
        <v>1046.3226871357249</v>
      </c>
      <c r="K40" s="725">
        <v>17.228345171202573</v>
      </c>
      <c r="L40" s="725">
        <v>21.976535091569719</v>
      </c>
      <c r="M40" s="725">
        <v>23.603811037721421</v>
      </c>
      <c r="N40" s="725">
        <v>11.171741170881424</v>
      </c>
      <c r="O40" s="725">
        <v>25.043576711245581</v>
      </c>
      <c r="P40" s="725">
        <v>13.865361625951136</v>
      </c>
      <c r="Q40" s="725">
        <v>19.233082853518958</v>
      </c>
      <c r="R40" s="725">
        <v>12.845811300350828</v>
      </c>
      <c r="S40" s="121"/>
      <c r="T40" s="62" t="s">
        <v>458</v>
      </c>
      <c r="U40" s="121"/>
      <c r="V40" s="122"/>
      <c r="W40" s="725">
        <v>2.9904307754462116</v>
      </c>
      <c r="X40" s="725">
        <v>9.3188760591726556</v>
      </c>
      <c r="Y40" s="725">
        <v>6.8356897921098154</v>
      </c>
      <c r="Z40" s="725">
        <v>5.3083559623962664</v>
      </c>
      <c r="AA40" s="725">
        <v>1.8176468928028999</v>
      </c>
      <c r="AB40" s="725">
        <v>24.633456173006323</v>
      </c>
      <c r="AC40" s="725">
        <v>24.299860265516255</v>
      </c>
      <c r="AD40" s="725">
        <v>1.1898505378980744</v>
      </c>
      <c r="AE40" s="725">
        <v>19.178839541363978</v>
      </c>
      <c r="AF40" s="725">
        <v>8.487870576964216</v>
      </c>
      <c r="AG40" s="725">
        <v>4.4952788378845963</v>
      </c>
      <c r="AH40" s="725">
        <v>9.0565393030923165</v>
      </c>
      <c r="AI40" s="725">
        <v>7.411347916846597</v>
      </c>
      <c r="AJ40" s="725">
        <v>2.8539064160079795</v>
      </c>
      <c r="AK40" s="725">
        <v>9.1862367029805725</v>
      </c>
      <c r="AL40" s="725">
        <v>0.88601205085154888</v>
      </c>
    </row>
    <row r="41" spans="1:38" ht="14.1" customHeight="1">
      <c r="A41" s="121"/>
      <c r="B41" s="62" t="s">
        <v>459</v>
      </c>
      <c r="C41" s="121"/>
      <c r="D41" s="122"/>
      <c r="E41" s="575" t="e">
        <f>#REF!/#REF!*100</f>
        <v>#REF!</v>
      </c>
      <c r="F41" s="578">
        <v>1018.064135244258</v>
      </c>
      <c r="G41" s="579">
        <v>100</v>
      </c>
      <c r="H41" s="579">
        <v>44.251109043035278</v>
      </c>
      <c r="I41" s="579">
        <v>55.748890956964772</v>
      </c>
      <c r="J41" s="580">
        <f t="shared" si="1"/>
        <v>567.55946462928773</v>
      </c>
      <c r="K41" s="725">
        <v>28.117753710542537</v>
      </c>
      <c r="L41" s="725">
        <v>24.669291310777183</v>
      </c>
      <c r="M41" s="725">
        <v>23.636232073763335</v>
      </c>
      <c r="N41" s="725">
        <v>15.154334814409417</v>
      </c>
      <c r="O41" s="725">
        <v>32.191856108191367</v>
      </c>
      <c r="P41" s="725">
        <v>16.37700599981115</v>
      </c>
      <c r="Q41" s="725">
        <v>21.976201308891284</v>
      </c>
      <c r="R41" s="725">
        <v>11.770357174857049</v>
      </c>
      <c r="S41" s="121"/>
      <c r="T41" s="62" t="s">
        <v>459</v>
      </c>
      <c r="U41" s="121"/>
      <c r="V41" s="122"/>
      <c r="W41" s="725">
        <v>4.6878745911737925</v>
      </c>
      <c r="X41" s="725">
        <v>8.5773918365536232</v>
      </c>
      <c r="Y41" s="725">
        <v>7.2649062501733779</v>
      </c>
      <c r="Z41" s="725">
        <v>3.3512679204665337</v>
      </c>
      <c r="AA41" s="725">
        <v>0</v>
      </c>
      <c r="AB41" s="725">
        <v>35.198663336703532</v>
      </c>
      <c r="AC41" s="725">
        <v>34.914141844882927</v>
      </c>
      <c r="AD41" s="725">
        <v>1.3026498858044759</v>
      </c>
      <c r="AE41" s="725">
        <v>22.236552488178948</v>
      </c>
      <c r="AF41" s="725">
        <v>7.0678068687660573</v>
      </c>
      <c r="AG41" s="725">
        <v>2.3150995541605996</v>
      </c>
      <c r="AH41" s="725">
        <v>12.368656811640481</v>
      </c>
      <c r="AI41" s="725">
        <v>8.1744338622524069</v>
      </c>
      <c r="AJ41" s="725">
        <v>4.896771579019628</v>
      </c>
      <c r="AK41" s="725">
        <v>11.259738362873929</v>
      </c>
      <c r="AL41" s="725">
        <v>1.4603802489944577</v>
      </c>
    </row>
    <row r="42" spans="1:38" ht="14.1" customHeight="1">
      <c r="A42" s="121"/>
      <c r="B42" s="62" t="s">
        <v>460</v>
      </c>
      <c r="C42" s="121"/>
      <c r="D42" s="122"/>
      <c r="E42" s="575" t="e">
        <f>#REF!/#REF!*100</f>
        <v>#REF!</v>
      </c>
      <c r="F42" s="578">
        <v>734.67539119687797</v>
      </c>
      <c r="G42" s="579">
        <v>100</v>
      </c>
      <c r="H42" s="579">
        <v>47.854046322200489</v>
      </c>
      <c r="I42" s="579">
        <v>52.145953677799525</v>
      </c>
      <c r="J42" s="580">
        <f t="shared" si="1"/>
        <v>383.10348917571645</v>
      </c>
      <c r="K42" s="725">
        <v>19.112469711483719</v>
      </c>
      <c r="L42" s="725">
        <v>23.593567374799903</v>
      </c>
      <c r="M42" s="725">
        <v>24.159980336582411</v>
      </c>
      <c r="N42" s="725">
        <v>13.668698845185029</v>
      </c>
      <c r="O42" s="725">
        <v>28.656964810448194</v>
      </c>
      <c r="P42" s="725">
        <v>16.079796119404932</v>
      </c>
      <c r="Q42" s="725">
        <v>18.421726610215586</v>
      </c>
      <c r="R42" s="725">
        <v>11.025172976486568</v>
      </c>
      <c r="S42" s="121"/>
      <c r="T42" s="62" t="s">
        <v>460</v>
      </c>
      <c r="U42" s="121"/>
      <c r="V42" s="122"/>
      <c r="W42" s="725">
        <v>3.4830491230594172</v>
      </c>
      <c r="X42" s="725">
        <v>10.944015681489846</v>
      </c>
      <c r="Y42" s="725">
        <v>6.465472833736909</v>
      </c>
      <c r="Z42" s="725">
        <v>2.3933522846993824</v>
      </c>
      <c r="AA42" s="725">
        <v>0</v>
      </c>
      <c r="AB42" s="725">
        <v>28.662947012997698</v>
      </c>
      <c r="AC42" s="725">
        <v>28.390717940952459</v>
      </c>
      <c r="AD42" s="725">
        <v>2.2269178555378177</v>
      </c>
      <c r="AE42" s="725">
        <v>21.377755074318852</v>
      </c>
      <c r="AF42" s="725">
        <v>8.1341575329036608</v>
      </c>
      <c r="AG42" s="725">
        <v>4.0111791397179051</v>
      </c>
      <c r="AH42" s="725">
        <v>17.391572573134162</v>
      </c>
      <c r="AI42" s="725">
        <v>12.586812538812092</v>
      </c>
      <c r="AJ42" s="725">
        <v>6.8249644124569766</v>
      </c>
      <c r="AK42" s="725">
        <v>9.3319617748216181</v>
      </c>
      <c r="AL42" s="725">
        <v>1.3860318350250693</v>
      </c>
    </row>
    <row r="43" spans="1:38" ht="14.1" customHeight="1">
      <c r="A43" s="121"/>
      <c r="B43" s="62" t="s">
        <v>461</v>
      </c>
      <c r="C43" s="121"/>
      <c r="D43" s="122"/>
      <c r="E43" s="575" t="e">
        <f>#REF!/#REF!*100</f>
        <v>#REF!</v>
      </c>
      <c r="F43" s="578">
        <v>134.88964474491416</v>
      </c>
      <c r="G43" s="579">
        <v>100</v>
      </c>
      <c r="H43" s="579">
        <v>42.645032159725531</v>
      </c>
      <c r="I43" s="579">
        <v>57.354967840274497</v>
      </c>
      <c r="J43" s="580">
        <f t="shared" si="1"/>
        <v>77.365912363306037</v>
      </c>
      <c r="K43" s="725">
        <v>18.762250713252691</v>
      </c>
      <c r="L43" s="725">
        <v>24.001101093630389</v>
      </c>
      <c r="M43" s="725">
        <v>30.326700842976528</v>
      </c>
      <c r="N43" s="725">
        <v>18.743717044402143</v>
      </c>
      <c r="O43" s="725">
        <v>40.155723195570246</v>
      </c>
      <c r="P43" s="725">
        <v>15.642416465542022</v>
      </c>
      <c r="Q43" s="725">
        <v>19.447996458690255</v>
      </c>
      <c r="R43" s="725">
        <v>9.7363540085506468</v>
      </c>
      <c r="S43" s="121"/>
      <c r="T43" s="62" t="s">
        <v>461</v>
      </c>
      <c r="U43" s="121"/>
      <c r="V43" s="122"/>
      <c r="W43" s="725">
        <v>3.7438010971818509</v>
      </c>
      <c r="X43" s="725">
        <v>20.159404207227677</v>
      </c>
      <c r="Y43" s="725">
        <v>26.014533902620869</v>
      </c>
      <c r="Z43" s="725">
        <v>5.319162945075532</v>
      </c>
      <c r="AA43" s="725">
        <v>0</v>
      </c>
      <c r="AB43" s="725">
        <v>28.425420491272963</v>
      </c>
      <c r="AC43" s="725">
        <v>27.68407373934766</v>
      </c>
      <c r="AD43" s="725">
        <v>8.3463288487431182</v>
      </c>
      <c r="AE43" s="725">
        <v>24.681619394091115</v>
      </c>
      <c r="AF43" s="725">
        <v>12.053062608369629</v>
      </c>
      <c r="AG43" s="725">
        <v>8.2907278422553823</v>
      </c>
      <c r="AH43" s="725">
        <v>31.945307918023286</v>
      </c>
      <c r="AI43" s="725">
        <v>13.49251088507774</v>
      </c>
      <c r="AJ43" s="725">
        <v>18.476558146854774</v>
      </c>
      <c r="AK43" s="725">
        <v>11.256114849956592</v>
      </c>
      <c r="AL43" s="725">
        <v>0</v>
      </c>
    </row>
    <row r="44" spans="1:38" ht="14.1" customHeight="1">
      <c r="A44" s="121"/>
      <c r="B44" s="62" t="s">
        <v>462</v>
      </c>
      <c r="C44" s="121"/>
      <c r="D44" s="122"/>
      <c r="E44" s="575" t="e">
        <f>#REF!/#REF!*100</f>
        <v>#REF!</v>
      </c>
      <c r="F44" s="578">
        <v>81.746664439103398</v>
      </c>
      <c r="G44" s="579">
        <v>100</v>
      </c>
      <c r="H44" s="579">
        <v>41.12589528842485</v>
      </c>
      <c r="I44" s="579">
        <v>58.874104711575157</v>
      </c>
      <c r="J44" s="580">
        <f t="shared" si="1"/>
        <v>48.127616820097707</v>
      </c>
      <c r="K44" s="725">
        <v>23.337486551961575</v>
      </c>
      <c r="L44" s="725">
        <v>20.795955549555213</v>
      </c>
      <c r="M44" s="725">
        <v>28.135704567045288</v>
      </c>
      <c r="N44" s="725">
        <v>14.679498034980149</v>
      </c>
      <c r="O44" s="725">
        <v>33.028870578705337</v>
      </c>
      <c r="P44" s="725">
        <v>22.080411627548443</v>
      </c>
      <c r="Q44" s="725">
        <v>28.196869142123504</v>
      </c>
      <c r="R44" s="725">
        <v>15.997737534471499</v>
      </c>
      <c r="S44" s="121"/>
      <c r="T44" s="62" t="s">
        <v>462</v>
      </c>
      <c r="U44" s="121"/>
      <c r="V44" s="122"/>
      <c r="W44" s="725">
        <v>7.3397490174900746</v>
      </c>
      <c r="X44" s="725">
        <v>11.009623526235114</v>
      </c>
      <c r="Y44" s="725">
        <v>6.1164575145750621</v>
      </c>
      <c r="Z44" s="725">
        <v>3.6698745087450373</v>
      </c>
      <c r="AA44" s="725">
        <v>0</v>
      </c>
      <c r="AB44" s="725">
        <v>22.019247052470227</v>
      </c>
      <c r="AC44" s="725">
        <v>22.019247052470227</v>
      </c>
      <c r="AD44" s="725">
        <v>1.2232915029150127</v>
      </c>
      <c r="AE44" s="725">
        <v>20.795955549555213</v>
      </c>
      <c r="AF44" s="725">
        <v>11.009623526235114</v>
      </c>
      <c r="AG44" s="725">
        <v>0</v>
      </c>
      <c r="AH44" s="725">
        <v>15.902789537895162</v>
      </c>
      <c r="AI44" s="725">
        <v>19.572664046640202</v>
      </c>
      <c r="AJ44" s="725">
        <v>6.1164575145750621</v>
      </c>
      <c r="AK44" s="725">
        <v>6.1164575145750621</v>
      </c>
      <c r="AL44" s="725">
        <v>0</v>
      </c>
    </row>
    <row r="45" spans="1:38" ht="14.1" customHeight="1">
      <c r="A45" s="121"/>
      <c r="B45" s="62" t="s">
        <v>463</v>
      </c>
      <c r="C45" s="121"/>
      <c r="D45" s="122"/>
      <c r="E45" s="575" t="e">
        <f>#REF!/#REF!*100</f>
        <v>#REF!</v>
      </c>
      <c r="F45" s="578">
        <v>56</v>
      </c>
      <c r="G45" s="579">
        <v>100</v>
      </c>
      <c r="H45" s="579">
        <v>42.857142857142854</v>
      </c>
      <c r="I45" s="579">
        <v>57.142857142857139</v>
      </c>
      <c r="J45" s="580">
        <f t="shared" si="1"/>
        <v>32</v>
      </c>
      <c r="K45" s="725">
        <v>26.785714285714285</v>
      </c>
      <c r="L45" s="725">
        <v>26.785714285714285</v>
      </c>
      <c r="M45" s="725">
        <v>19.642857142857142</v>
      </c>
      <c r="N45" s="725">
        <v>21.428571428571427</v>
      </c>
      <c r="O45" s="725">
        <v>32.142857142857146</v>
      </c>
      <c r="P45" s="725">
        <v>12.5</v>
      </c>
      <c r="Q45" s="725">
        <v>19.642857142857142</v>
      </c>
      <c r="R45" s="725">
        <v>5.3571428571428568</v>
      </c>
      <c r="S45" s="121"/>
      <c r="T45" s="62" t="s">
        <v>463</v>
      </c>
      <c r="U45" s="121"/>
      <c r="V45" s="122"/>
      <c r="W45" s="725">
        <v>1.7857142857142856</v>
      </c>
      <c r="X45" s="725">
        <v>10.714285714285714</v>
      </c>
      <c r="Y45" s="725">
        <v>8.9285714285714288</v>
      </c>
      <c r="Z45" s="725">
        <v>0</v>
      </c>
      <c r="AA45" s="725">
        <v>0</v>
      </c>
      <c r="AB45" s="725">
        <v>33.928571428571431</v>
      </c>
      <c r="AC45" s="725">
        <v>32.142857142857146</v>
      </c>
      <c r="AD45" s="725">
        <v>8.9285714285714288</v>
      </c>
      <c r="AE45" s="725">
        <v>28.571428571428569</v>
      </c>
      <c r="AF45" s="725">
        <v>17.857142857142858</v>
      </c>
      <c r="AG45" s="725">
        <v>5.3571428571428568</v>
      </c>
      <c r="AH45" s="725">
        <v>23.214285714285715</v>
      </c>
      <c r="AI45" s="725">
        <v>19.642857142857142</v>
      </c>
      <c r="AJ45" s="725">
        <v>8.9285714285714288</v>
      </c>
      <c r="AK45" s="725">
        <v>1.7857142857142856</v>
      </c>
      <c r="AL45" s="725">
        <v>0</v>
      </c>
    </row>
    <row r="46" spans="1:38" ht="14.1" customHeight="1">
      <c r="A46" s="121"/>
      <c r="B46" s="62" t="s">
        <v>403</v>
      </c>
      <c r="C46" s="121"/>
      <c r="D46" s="122"/>
      <c r="E46" s="575" t="e">
        <f>#REF!/#REF!*100</f>
        <v>#REF!</v>
      </c>
      <c r="F46" s="578">
        <v>12</v>
      </c>
      <c r="G46" s="579">
        <v>100</v>
      </c>
      <c r="H46" s="579">
        <v>25</v>
      </c>
      <c r="I46" s="579">
        <v>75</v>
      </c>
      <c r="J46" s="580">
        <f t="shared" si="1"/>
        <v>9</v>
      </c>
      <c r="K46" s="725">
        <v>41.666666666666671</v>
      </c>
      <c r="L46" s="725">
        <v>16.666666666666664</v>
      </c>
      <c r="M46" s="725">
        <v>33.333333333333329</v>
      </c>
      <c r="N46" s="725">
        <v>33.333333333333329</v>
      </c>
      <c r="O46" s="725">
        <v>41.666666666666671</v>
      </c>
      <c r="P46" s="725">
        <v>16.666666666666664</v>
      </c>
      <c r="Q46" s="725">
        <v>25</v>
      </c>
      <c r="R46" s="725">
        <v>8.3333333333333321</v>
      </c>
      <c r="S46" s="121"/>
      <c r="T46" s="62" t="s">
        <v>403</v>
      </c>
      <c r="U46" s="121"/>
      <c r="V46" s="122"/>
      <c r="W46" s="725">
        <v>8.3333333333333321</v>
      </c>
      <c r="X46" s="725">
        <v>25</v>
      </c>
      <c r="Y46" s="725">
        <v>8.3333333333333321</v>
      </c>
      <c r="Z46" s="725">
        <v>0</v>
      </c>
      <c r="AA46" s="725">
        <v>0</v>
      </c>
      <c r="AB46" s="725">
        <v>50</v>
      </c>
      <c r="AC46" s="725">
        <v>41.666666666666671</v>
      </c>
      <c r="AD46" s="725">
        <v>8.3333333333333321</v>
      </c>
      <c r="AE46" s="725">
        <v>75</v>
      </c>
      <c r="AF46" s="725">
        <v>25</v>
      </c>
      <c r="AG46" s="725">
        <v>8.3333333333333321</v>
      </c>
      <c r="AH46" s="725">
        <v>33.333333333333329</v>
      </c>
      <c r="AI46" s="725">
        <v>25</v>
      </c>
      <c r="AJ46" s="725">
        <v>0</v>
      </c>
      <c r="AK46" s="725">
        <v>8.3333333333333321</v>
      </c>
      <c r="AL46" s="725">
        <v>8.3333333333333321</v>
      </c>
    </row>
    <row r="47" spans="1:38" ht="14.1" customHeight="1">
      <c r="A47" s="1045" t="s">
        <v>14</v>
      </c>
      <c r="B47" s="1045"/>
      <c r="C47" s="1045"/>
      <c r="D47" s="122"/>
      <c r="E47" s="575"/>
      <c r="F47" s="578"/>
      <c r="G47" s="579"/>
      <c r="H47" s="579"/>
      <c r="I47" s="579"/>
      <c r="J47" s="578"/>
      <c r="K47" s="725"/>
      <c r="L47" s="725"/>
      <c r="M47" s="725"/>
      <c r="N47" s="725"/>
      <c r="O47" s="725"/>
      <c r="P47" s="725"/>
      <c r="Q47" s="725"/>
      <c r="R47" s="725"/>
      <c r="S47" s="1045" t="s">
        <v>14</v>
      </c>
      <c r="T47" s="1045"/>
      <c r="U47" s="1045"/>
      <c r="V47" s="122"/>
      <c r="W47" s="725"/>
      <c r="X47" s="725"/>
      <c r="Y47" s="725"/>
      <c r="Z47" s="725"/>
      <c r="AA47" s="725"/>
      <c r="AB47" s="725"/>
      <c r="AC47" s="725"/>
      <c r="AD47" s="725"/>
      <c r="AE47" s="725"/>
      <c r="AF47" s="725"/>
      <c r="AG47" s="725"/>
      <c r="AH47" s="725"/>
      <c r="AI47" s="725"/>
      <c r="AJ47" s="725"/>
      <c r="AK47" s="725"/>
      <c r="AL47" s="725"/>
    </row>
    <row r="48" spans="1:38" ht="14.1" customHeight="1">
      <c r="A48" s="121"/>
      <c r="B48" s="62" t="s">
        <v>455</v>
      </c>
      <c r="C48" s="121"/>
      <c r="D48" s="122"/>
      <c r="E48" s="575" t="e">
        <f>#REF!/#REF!*100</f>
        <v>#REF!</v>
      </c>
      <c r="F48" s="578">
        <v>6177.2941802960904</v>
      </c>
      <c r="G48" s="579">
        <v>100</v>
      </c>
      <c r="H48" s="579">
        <v>58.245843771662265</v>
      </c>
      <c r="I48" s="579">
        <v>41.754156228337827</v>
      </c>
      <c r="J48" s="580">
        <f t="shared" si="1"/>
        <v>2579.2770627248501</v>
      </c>
      <c r="K48" s="725">
        <v>10.541130458692562</v>
      </c>
      <c r="L48" s="725">
        <v>18.009520932294613</v>
      </c>
      <c r="M48" s="725">
        <v>25.242383732482597</v>
      </c>
      <c r="N48" s="725">
        <v>9.9906929684769654</v>
      </c>
      <c r="O48" s="725">
        <v>25.542457540327291</v>
      </c>
      <c r="P48" s="725">
        <v>13.310590179105755</v>
      </c>
      <c r="Q48" s="725">
        <v>14.757483327122722</v>
      </c>
      <c r="R48" s="725">
        <v>13.760435018209355</v>
      </c>
      <c r="S48" s="121"/>
      <c r="T48" s="62" t="s">
        <v>455</v>
      </c>
      <c r="U48" s="121"/>
      <c r="V48" s="122"/>
      <c r="W48" s="725">
        <v>7.5242055048521692</v>
      </c>
      <c r="X48" s="725">
        <v>5.0454188568341216</v>
      </c>
      <c r="Y48" s="725">
        <v>6.0452231176146434</v>
      </c>
      <c r="Z48" s="725">
        <v>3.8632858085721007</v>
      </c>
      <c r="AA48" s="725">
        <v>1.5491331958205812</v>
      </c>
      <c r="AB48" s="725">
        <v>26.77800054267377</v>
      </c>
      <c r="AC48" s="725">
        <v>26.513187479155704</v>
      </c>
      <c r="AD48" s="725">
        <v>1.3169944353834682</v>
      </c>
      <c r="AE48" s="725">
        <v>14.786125215733726</v>
      </c>
      <c r="AF48" s="725">
        <v>4.9344826852369668</v>
      </c>
      <c r="AG48" s="725">
        <v>2.5886645208685559</v>
      </c>
      <c r="AH48" s="725">
        <v>4.1927170466118779</v>
      </c>
      <c r="AI48" s="725">
        <v>4.5559744049077731</v>
      </c>
      <c r="AJ48" s="725">
        <v>2.2660479437122865</v>
      </c>
      <c r="AK48" s="725">
        <v>10.53481217088245</v>
      </c>
      <c r="AL48" s="725">
        <v>1.5815406325879866</v>
      </c>
    </row>
    <row r="49" spans="1:38" ht="14.1" customHeight="1">
      <c r="A49" s="121"/>
      <c r="B49" s="62" t="s">
        <v>456</v>
      </c>
      <c r="C49" s="121"/>
      <c r="D49" s="122"/>
      <c r="E49" s="575" t="e">
        <f>#REF!/#REF!*100</f>
        <v>#REF!</v>
      </c>
      <c r="F49" s="578">
        <v>1961.4754205119775</v>
      </c>
      <c r="G49" s="579">
        <v>100</v>
      </c>
      <c r="H49" s="579">
        <v>51.267731926063988</v>
      </c>
      <c r="I49" s="579">
        <v>48.732268073935998</v>
      </c>
      <c r="J49" s="580">
        <f t="shared" si="1"/>
        <v>955.8714601282602</v>
      </c>
      <c r="K49" s="725">
        <v>12.415224760759692</v>
      </c>
      <c r="L49" s="725">
        <v>25.832745393537728</v>
      </c>
      <c r="M49" s="725">
        <v>28.915558311314083</v>
      </c>
      <c r="N49" s="725">
        <v>6.9286144184902563</v>
      </c>
      <c r="O49" s="725">
        <v>29.287943719251668</v>
      </c>
      <c r="P49" s="725">
        <v>20.101459478120301</v>
      </c>
      <c r="Q49" s="725">
        <v>21.634079266841646</v>
      </c>
      <c r="R49" s="725">
        <v>10.377649681272274</v>
      </c>
      <c r="S49" s="121"/>
      <c r="T49" s="62" t="s">
        <v>456</v>
      </c>
      <c r="U49" s="121"/>
      <c r="V49" s="122"/>
      <c r="W49" s="725">
        <v>2.9140983698613208</v>
      </c>
      <c r="X49" s="725">
        <v>8.9160195066229431</v>
      </c>
      <c r="Y49" s="725">
        <v>3.6111035755665681</v>
      </c>
      <c r="Z49" s="725">
        <v>6.9382025179607663</v>
      </c>
      <c r="AA49" s="725">
        <v>3.2596234886346984</v>
      </c>
      <c r="AB49" s="725">
        <v>35.214265546352763</v>
      </c>
      <c r="AC49" s="725">
        <v>35.214265546352763</v>
      </c>
      <c r="AD49" s="725">
        <v>4.4118144446887548</v>
      </c>
      <c r="AE49" s="725">
        <v>16.495744879526246</v>
      </c>
      <c r="AF49" s="725">
        <v>6.3325586576888417</v>
      </c>
      <c r="AG49" s="725">
        <v>4.1693902771977163</v>
      </c>
      <c r="AH49" s="725">
        <v>12.496769927873963</v>
      </c>
      <c r="AI49" s="725">
        <v>10.55209479552623</v>
      </c>
      <c r="AJ49" s="725">
        <v>7.4832469287887076</v>
      </c>
      <c r="AK49" s="725">
        <v>16.166695479522851</v>
      </c>
      <c r="AL49" s="725">
        <v>0</v>
      </c>
    </row>
    <row r="50" spans="1:38" ht="14.1" customHeight="1">
      <c r="A50" s="121"/>
      <c r="B50" s="62" t="s">
        <v>457</v>
      </c>
      <c r="C50" s="121"/>
      <c r="D50" s="122"/>
      <c r="E50" s="575" t="e">
        <f>#REF!/#REF!*100</f>
        <v>#REF!</v>
      </c>
      <c r="F50" s="578">
        <v>2944.8163724395281</v>
      </c>
      <c r="G50" s="579">
        <v>100</v>
      </c>
      <c r="H50" s="579">
        <v>46.389388595873129</v>
      </c>
      <c r="I50" s="579">
        <v>53.610611404126807</v>
      </c>
      <c r="J50" s="580">
        <f t="shared" si="1"/>
        <v>1578.7340619936592</v>
      </c>
      <c r="K50" s="725">
        <v>15.401182846623071</v>
      </c>
      <c r="L50" s="725">
        <v>20.05431938922295</v>
      </c>
      <c r="M50" s="725">
        <v>29.514261493063206</v>
      </c>
      <c r="N50" s="725">
        <v>8.9166135757209641</v>
      </c>
      <c r="O50" s="725">
        <v>26.22496089259797</v>
      </c>
      <c r="P50" s="725">
        <v>15.422285353664575</v>
      </c>
      <c r="Q50" s="725">
        <v>20.66031534376042</v>
      </c>
      <c r="R50" s="725">
        <v>18.521127000011255</v>
      </c>
      <c r="S50" s="121"/>
      <c r="T50" s="62" t="s">
        <v>457</v>
      </c>
      <c r="U50" s="121"/>
      <c r="V50" s="122"/>
      <c r="W50" s="725">
        <v>4.7725626967839636</v>
      </c>
      <c r="X50" s="725">
        <v>5.6979259335464603</v>
      </c>
      <c r="Y50" s="725">
        <v>6.2285795826813786</v>
      </c>
      <c r="Z50" s="725">
        <v>5.7058522930035682</v>
      </c>
      <c r="AA50" s="725">
        <v>2.7326654288314556</v>
      </c>
      <c r="AB50" s="725">
        <v>29.162138948210618</v>
      </c>
      <c r="AC50" s="725">
        <v>28.604727399653495</v>
      </c>
      <c r="AD50" s="725">
        <v>3.0927942736400822</v>
      </c>
      <c r="AE50" s="725">
        <v>20.882833425429219</v>
      </c>
      <c r="AF50" s="725">
        <v>4.4926539364365095</v>
      </c>
      <c r="AG50" s="725">
        <v>2.542496857014672</v>
      </c>
      <c r="AH50" s="725">
        <v>8.390102862512224</v>
      </c>
      <c r="AI50" s="725">
        <v>7.6657769249340122</v>
      </c>
      <c r="AJ50" s="725">
        <v>2.8547480058005248</v>
      </c>
      <c r="AK50" s="725">
        <v>9.9735765179348057</v>
      </c>
      <c r="AL50" s="725">
        <v>1.04982006425684</v>
      </c>
    </row>
    <row r="51" spans="1:38" ht="14.1" customHeight="1">
      <c r="A51" s="661"/>
      <c r="B51" s="62" t="s">
        <v>458</v>
      </c>
      <c r="C51" s="661"/>
      <c r="D51" s="122"/>
      <c r="E51" s="575" t="e">
        <f>#REF!/#REF!*100</f>
        <v>#REF!</v>
      </c>
      <c r="F51" s="578">
        <v>2298.3926942339513</v>
      </c>
      <c r="G51" s="579">
        <v>100</v>
      </c>
      <c r="H51" s="579">
        <v>51.348537834516463</v>
      </c>
      <c r="I51" s="579">
        <v>48.651462165483643</v>
      </c>
      <c r="J51" s="580">
        <f t="shared" si="1"/>
        <v>1118.201652049471</v>
      </c>
      <c r="K51" s="725">
        <v>18.511902007569478</v>
      </c>
      <c r="L51" s="725">
        <v>22.58239364697954</v>
      </c>
      <c r="M51" s="725">
        <v>24.54517488647318</v>
      </c>
      <c r="N51" s="725">
        <v>12.024602112916025</v>
      </c>
      <c r="O51" s="725">
        <v>26.248835562289713</v>
      </c>
      <c r="P51" s="725">
        <v>15.745977492575674</v>
      </c>
      <c r="Q51" s="725">
        <v>23.025266794898709</v>
      </c>
      <c r="R51" s="725">
        <v>11.825243690151535</v>
      </c>
      <c r="S51" s="661"/>
      <c r="T51" s="62" t="s">
        <v>458</v>
      </c>
      <c r="U51" s="661"/>
      <c r="V51" s="122"/>
      <c r="W51" s="725">
        <v>3.7379905310821573</v>
      </c>
      <c r="X51" s="725">
        <v>10.317765004868779</v>
      </c>
      <c r="Y51" s="725">
        <v>7.5146534010267798</v>
      </c>
      <c r="Z51" s="725">
        <v>7.0462837492237194</v>
      </c>
      <c r="AA51" s="725">
        <v>2.3800644258194965</v>
      </c>
      <c r="AB51" s="725">
        <v>24.701216574396415</v>
      </c>
      <c r="AC51" s="725">
        <v>24.327769646760014</v>
      </c>
      <c r="AD51" s="725">
        <v>1.2203133248494042</v>
      </c>
      <c r="AE51" s="725">
        <v>20.844408632966534</v>
      </c>
      <c r="AF51" s="725">
        <v>9.5105913518364478</v>
      </c>
      <c r="AG51" s="725">
        <v>4.9443151743897307</v>
      </c>
      <c r="AH51" s="725">
        <v>9.0339078168389708</v>
      </c>
      <c r="AI51" s="725">
        <v>8.8309331497188879</v>
      </c>
      <c r="AJ51" s="725">
        <v>3.5344822854629823</v>
      </c>
      <c r="AK51" s="725">
        <v>8.7138153979847779</v>
      </c>
      <c r="AL51" s="725">
        <v>1.0045923326212596</v>
      </c>
    </row>
    <row r="52" spans="1:38" ht="14.1" customHeight="1">
      <c r="A52" s="661"/>
      <c r="B52" s="62" t="s">
        <v>459</v>
      </c>
      <c r="C52" s="661"/>
      <c r="D52" s="122"/>
      <c r="E52" s="575" t="e">
        <f>#REF!/#REF!*100</f>
        <v>#REF!</v>
      </c>
      <c r="F52" s="578">
        <v>1040.9414432552708</v>
      </c>
      <c r="G52" s="579">
        <v>100</v>
      </c>
      <c r="H52" s="579">
        <v>45.599741282459895</v>
      </c>
      <c r="I52" s="579">
        <v>54.400258717540176</v>
      </c>
      <c r="J52" s="580">
        <f t="shared" si="1"/>
        <v>566.27483822896397</v>
      </c>
      <c r="K52" s="725">
        <v>26.495814185858929</v>
      </c>
      <c r="L52" s="725">
        <v>24.904270945302855</v>
      </c>
      <c r="M52" s="725">
        <v>20.841001819147465</v>
      </c>
      <c r="N52" s="725">
        <v>14.659723783441697</v>
      </c>
      <c r="O52" s="725">
        <v>30.576976582475542</v>
      </c>
      <c r="P52" s="725">
        <v>14.60348810155638</v>
      </c>
      <c r="Q52" s="725">
        <v>17.919066777754512</v>
      </c>
      <c r="R52" s="725">
        <v>11.579372136296413</v>
      </c>
      <c r="S52" s="661"/>
      <c r="T52" s="62" t="s">
        <v>459</v>
      </c>
      <c r="U52" s="661"/>
      <c r="V52" s="122"/>
      <c r="W52" s="725">
        <v>4.5815134376060245</v>
      </c>
      <c r="X52" s="725">
        <v>7.1709428932173216</v>
      </c>
      <c r="Y52" s="725">
        <v>7.109193566696244</v>
      </c>
      <c r="Z52" s="725">
        <v>3.0726726895367764</v>
      </c>
      <c r="AA52" s="725">
        <v>0</v>
      </c>
      <c r="AB52" s="725">
        <v>34.811623513741175</v>
      </c>
      <c r="AC52" s="725">
        <v>34.533355097774461</v>
      </c>
      <c r="AD52" s="725">
        <v>2.1483820736092341</v>
      </c>
      <c r="AE52" s="725">
        <v>20.394419156107233</v>
      </c>
      <c r="AF52" s="725">
        <v>7.1228167507898306</v>
      </c>
      <c r="AG52" s="725">
        <v>2.5618956709356162</v>
      </c>
      <c r="AH52" s="725">
        <v>12.882150190984202</v>
      </c>
      <c r="AI52" s="725">
        <v>8.01847860084664</v>
      </c>
      <c r="AJ52" s="725">
        <v>4.4976056298360403</v>
      </c>
      <c r="AK52" s="725">
        <v>11.470237906908144</v>
      </c>
      <c r="AL52" s="725">
        <v>1.4282847176022537</v>
      </c>
    </row>
    <row r="53" spans="1:38" ht="14.1" customHeight="1">
      <c r="A53" s="661"/>
      <c r="B53" s="62" t="s">
        <v>460</v>
      </c>
      <c r="C53" s="661"/>
      <c r="D53" s="122"/>
      <c r="E53" s="575" t="e">
        <f>#REF!/#REF!*100</f>
        <v>#REF!</v>
      </c>
      <c r="F53" s="578">
        <v>802.90763882404906</v>
      </c>
      <c r="G53" s="579">
        <v>100</v>
      </c>
      <c r="H53" s="579">
        <v>49.40835922307879</v>
      </c>
      <c r="I53" s="579">
        <v>50.591640776921224</v>
      </c>
      <c r="J53" s="580">
        <f t="shared" si="1"/>
        <v>406.20414840432301</v>
      </c>
      <c r="K53" s="725">
        <v>18.380015040783267</v>
      </c>
      <c r="L53" s="725">
        <v>22.191124039050024</v>
      </c>
      <c r="M53" s="725">
        <v>23.563030224404251</v>
      </c>
      <c r="N53" s="725">
        <v>13.212345430383362</v>
      </c>
      <c r="O53" s="725">
        <v>27.314642196404403</v>
      </c>
      <c r="P53" s="725">
        <v>15.52423131008916</v>
      </c>
      <c r="Q53" s="725">
        <v>19.191369666992081</v>
      </c>
      <c r="R53" s="725">
        <v>9.944048110014883</v>
      </c>
      <c r="S53" s="661"/>
      <c r="T53" s="62" t="s">
        <v>460</v>
      </c>
      <c r="U53" s="661"/>
      <c r="V53" s="122"/>
      <c r="W53" s="725">
        <v>3.1977300768597434</v>
      </c>
      <c r="X53" s="725">
        <v>10.678702052831653</v>
      </c>
      <c r="Y53" s="725">
        <v>5.7665708475020852</v>
      </c>
      <c r="Z53" s="725">
        <v>2.580210050550495</v>
      </c>
      <c r="AA53" s="725">
        <v>0</v>
      </c>
      <c r="AB53" s="725">
        <v>27.264245661114057</v>
      </c>
      <c r="AC53" s="725">
        <v>27.015151007720394</v>
      </c>
      <c r="AD53" s="725">
        <v>1.028640032670765</v>
      </c>
      <c r="AE53" s="725">
        <v>20.259329854776144</v>
      </c>
      <c r="AF53" s="725">
        <v>7.0692631295127972</v>
      </c>
      <c r="AG53" s="725">
        <v>3.7948506855602555</v>
      </c>
      <c r="AH53" s="725">
        <v>17.430218012865524</v>
      </c>
      <c r="AI53" s="725">
        <v>12.909226080195225</v>
      </c>
      <c r="AJ53" s="725">
        <v>7.0256139575831948</v>
      </c>
      <c r="AK53" s="725">
        <v>8.3580060793593578</v>
      </c>
      <c r="AL53" s="725">
        <v>1.1436975265963363</v>
      </c>
    </row>
    <row r="54" spans="1:38" ht="14.1" customHeight="1">
      <c r="A54" s="661"/>
      <c r="B54" s="62" t="s">
        <v>461</v>
      </c>
      <c r="C54" s="661"/>
      <c r="D54" s="122"/>
      <c r="E54" s="575" t="e">
        <f>#REF!/#REF!*100</f>
        <v>#REF!</v>
      </c>
      <c r="F54" s="578">
        <v>126.68653601002421</v>
      </c>
      <c r="G54" s="579">
        <v>100</v>
      </c>
      <c r="H54" s="579">
        <v>36.501911160398485</v>
      </c>
      <c r="I54" s="579">
        <v>63.498088839601522</v>
      </c>
      <c r="J54" s="580">
        <f t="shared" si="1"/>
        <v>80.443529183458949</v>
      </c>
      <c r="K54" s="725">
        <v>26.353195220972726</v>
      </c>
      <c r="L54" s="725">
        <v>27.133901583153065</v>
      </c>
      <c r="M54" s="725">
        <v>35.447791410438882</v>
      </c>
      <c r="N54" s="725">
        <v>19.168045869739885</v>
      </c>
      <c r="O54" s="725">
        <v>41.966505705901525</v>
      </c>
      <c r="P54" s="725">
        <v>15.865932271049829</v>
      </c>
      <c r="Q54" s="725">
        <v>19.917928240720194</v>
      </c>
      <c r="R54" s="725">
        <v>12.796111302712845</v>
      </c>
      <c r="S54" s="661"/>
      <c r="T54" s="62" t="s">
        <v>461</v>
      </c>
      <c r="U54" s="661"/>
      <c r="V54" s="122"/>
      <c r="W54" s="725">
        <v>3.9862168143465619</v>
      </c>
      <c r="X54" s="725">
        <v>23.832799971286327</v>
      </c>
      <c r="Y54" s="725">
        <v>28.488356774104872</v>
      </c>
      <c r="Z54" s="725">
        <v>5.66358527590317</v>
      </c>
      <c r="AA54" s="725">
        <v>0</v>
      </c>
      <c r="AB54" s="725">
        <v>31.844701093361614</v>
      </c>
      <c r="AC54" s="725">
        <v>31.055351229125943</v>
      </c>
      <c r="AD54" s="725">
        <v>8.8867638881696553</v>
      </c>
      <c r="AE54" s="725">
        <v>27.069134414779384</v>
      </c>
      <c r="AF54" s="725">
        <v>12.833513209348007</v>
      </c>
      <c r="AG54" s="725">
        <v>8.0382127840169257</v>
      </c>
      <c r="AH54" s="725">
        <v>34.013805823754566</v>
      </c>
      <c r="AI54" s="725">
        <v>15.155517393364528</v>
      </c>
      <c r="AJ54" s="725">
        <v>20.462287834066846</v>
      </c>
      <c r="AK54" s="725">
        <v>12.774311969430951</v>
      </c>
      <c r="AL54" s="725">
        <v>0.78934986423567044</v>
      </c>
    </row>
    <row r="55" spans="1:38" ht="14.1" customHeight="1">
      <c r="A55" s="661"/>
      <c r="B55" s="62" t="s">
        <v>462</v>
      </c>
      <c r="C55" s="661"/>
      <c r="D55" s="122"/>
      <c r="E55" s="575" t="e">
        <f>#REF!/#REF!*100</f>
        <v>#REF!</v>
      </c>
      <c r="F55" s="578">
        <v>75.485714285764516</v>
      </c>
      <c r="G55" s="579">
        <v>100</v>
      </c>
      <c r="H55" s="579">
        <v>36.345571536830107</v>
      </c>
      <c r="I55" s="579">
        <v>63.6544284631699</v>
      </c>
      <c r="J55" s="580">
        <f t="shared" si="1"/>
        <v>48.049999999944795</v>
      </c>
      <c r="K55" s="725">
        <v>18.546555639654578</v>
      </c>
      <c r="L55" s="725">
        <v>21.19606358817666</v>
      </c>
      <c r="M55" s="725">
        <v>31.794095382264992</v>
      </c>
      <c r="N55" s="725">
        <v>14.572293716871453</v>
      </c>
      <c r="O55" s="725">
        <v>38.417865253570199</v>
      </c>
      <c r="P55" s="725">
        <v>26.561317183860744</v>
      </c>
      <c r="Q55" s="725">
        <v>34.509841029426994</v>
      </c>
      <c r="R55" s="725">
        <v>14.572293716871453</v>
      </c>
      <c r="S55" s="661"/>
      <c r="T55" s="62" t="s">
        <v>462</v>
      </c>
      <c r="U55" s="661"/>
      <c r="V55" s="122"/>
      <c r="W55" s="725">
        <v>7.9485238455662479</v>
      </c>
      <c r="X55" s="725">
        <v>13.247539742610412</v>
      </c>
      <c r="Y55" s="725">
        <v>6.623769871305206</v>
      </c>
      <c r="Z55" s="725">
        <v>3.974261922783124</v>
      </c>
      <c r="AA55" s="725">
        <v>0</v>
      </c>
      <c r="AB55" s="725">
        <v>25.170325510959785</v>
      </c>
      <c r="AC55" s="725">
        <v>25.170325510959785</v>
      </c>
      <c r="AD55" s="725">
        <v>1.3247539742610412</v>
      </c>
      <c r="AE55" s="725">
        <v>23.845571536698742</v>
      </c>
      <c r="AF55" s="725">
        <v>14.572293716871453</v>
      </c>
      <c r="AG55" s="725">
        <v>0</v>
      </c>
      <c r="AH55" s="725">
        <v>15.897047691132496</v>
      </c>
      <c r="AI55" s="725">
        <v>19.871309613915621</v>
      </c>
      <c r="AJ55" s="725">
        <v>5.299015897044165</v>
      </c>
      <c r="AK55" s="725">
        <v>6.623769871305206</v>
      </c>
      <c r="AL55" s="725">
        <v>0</v>
      </c>
    </row>
    <row r="56" spans="1:38" ht="14.1" customHeight="1">
      <c r="A56" s="661"/>
      <c r="B56" s="62" t="s">
        <v>463</v>
      </c>
      <c r="C56" s="661"/>
      <c r="D56" s="122"/>
      <c r="E56" s="575" t="e">
        <f>#REF!/#REF!*100</f>
        <v>#REF!</v>
      </c>
      <c r="F56" s="578">
        <v>46</v>
      </c>
      <c r="G56" s="579">
        <v>100</v>
      </c>
      <c r="H56" s="579">
        <v>39.130434782608695</v>
      </c>
      <c r="I56" s="579">
        <v>60.869565217391312</v>
      </c>
      <c r="J56" s="580">
        <f t="shared" si="1"/>
        <v>28.000000000000004</v>
      </c>
      <c r="K56" s="725">
        <v>28.260869565217391</v>
      </c>
      <c r="L56" s="725">
        <v>30.434782608695656</v>
      </c>
      <c r="M56" s="725">
        <v>19.565217391304348</v>
      </c>
      <c r="N56" s="725">
        <v>23.913043478260871</v>
      </c>
      <c r="O56" s="725">
        <v>34.782608695652172</v>
      </c>
      <c r="P56" s="725">
        <v>13.043478260869565</v>
      </c>
      <c r="Q56" s="725">
        <v>17.391304347826086</v>
      </c>
      <c r="R56" s="725">
        <v>6.5217391304347823</v>
      </c>
      <c r="S56" s="661"/>
      <c r="T56" s="62" t="s">
        <v>463</v>
      </c>
      <c r="U56" s="661"/>
      <c r="V56" s="122"/>
      <c r="W56" s="725">
        <v>2.1739130434782608</v>
      </c>
      <c r="X56" s="725">
        <v>13.043478260869565</v>
      </c>
      <c r="Y56" s="725">
        <v>10.869565217391305</v>
      </c>
      <c r="Z56" s="725">
        <v>0</v>
      </c>
      <c r="AA56" s="725">
        <v>0</v>
      </c>
      <c r="AB56" s="725">
        <v>34.782608695652172</v>
      </c>
      <c r="AC56" s="725">
        <v>32.608695652173914</v>
      </c>
      <c r="AD56" s="725">
        <v>8.695652173913043</v>
      </c>
      <c r="AE56" s="725">
        <v>34.782608695652172</v>
      </c>
      <c r="AF56" s="725">
        <v>19.565217391304348</v>
      </c>
      <c r="AG56" s="725">
        <v>6.5217391304347823</v>
      </c>
      <c r="AH56" s="725">
        <v>28.260869565217391</v>
      </c>
      <c r="AI56" s="725">
        <v>26.086956521739129</v>
      </c>
      <c r="AJ56" s="725">
        <v>10.869565217391305</v>
      </c>
      <c r="AK56" s="725">
        <v>4.3478260869565215</v>
      </c>
      <c r="AL56" s="725">
        <v>0</v>
      </c>
    </row>
    <row r="57" spans="1:38" ht="14.1" customHeight="1">
      <c r="A57" s="661"/>
      <c r="B57" s="62" t="s">
        <v>403</v>
      </c>
      <c r="C57" s="661"/>
      <c r="D57" s="122"/>
      <c r="E57" s="575" t="e">
        <f>#REF!/#REF!*100</f>
        <v>#REF!</v>
      </c>
      <c r="F57" s="578">
        <v>13</v>
      </c>
      <c r="G57" s="579">
        <v>100</v>
      </c>
      <c r="H57" s="579">
        <v>30.76923076923077</v>
      </c>
      <c r="I57" s="579">
        <v>69.230769230769226</v>
      </c>
      <c r="J57" s="580">
        <f t="shared" si="1"/>
        <v>9</v>
      </c>
      <c r="K57" s="725">
        <v>38.461538461538467</v>
      </c>
      <c r="L57" s="725">
        <v>15.384615384615385</v>
      </c>
      <c r="M57" s="725">
        <v>38.461538461538467</v>
      </c>
      <c r="N57" s="725">
        <v>30.76923076923077</v>
      </c>
      <c r="O57" s="725">
        <v>38.461538461538467</v>
      </c>
      <c r="P57" s="725">
        <v>15.384615384615385</v>
      </c>
      <c r="Q57" s="725">
        <v>30.76923076923077</v>
      </c>
      <c r="R57" s="725">
        <v>7.6923076923076925</v>
      </c>
      <c r="S57" s="661"/>
      <c r="T57" s="62" t="s">
        <v>403</v>
      </c>
      <c r="U57" s="661"/>
      <c r="V57" s="122"/>
      <c r="W57" s="725">
        <v>7.6923076923076925</v>
      </c>
      <c r="X57" s="725">
        <v>15.384615384615385</v>
      </c>
      <c r="Y57" s="725">
        <v>7.6923076923076925</v>
      </c>
      <c r="Z57" s="725">
        <v>0</v>
      </c>
      <c r="AA57" s="725">
        <v>0</v>
      </c>
      <c r="AB57" s="725">
        <v>53.846153846153847</v>
      </c>
      <c r="AC57" s="725">
        <v>46.153846153846153</v>
      </c>
      <c r="AD57" s="725">
        <v>15.384615384615385</v>
      </c>
      <c r="AE57" s="725">
        <v>61.53846153846154</v>
      </c>
      <c r="AF57" s="725">
        <v>23.076923076923077</v>
      </c>
      <c r="AG57" s="725">
        <v>7.6923076923076925</v>
      </c>
      <c r="AH57" s="725">
        <v>30.76923076923077</v>
      </c>
      <c r="AI57" s="725">
        <v>15.384615384615385</v>
      </c>
      <c r="AJ57" s="725">
        <v>0</v>
      </c>
      <c r="AK57" s="725">
        <v>7.6923076923076925</v>
      </c>
      <c r="AL57" s="725">
        <v>7.6923076923076925</v>
      </c>
    </row>
    <row r="58" spans="1:38" ht="14.1" customHeight="1">
      <c r="A58" s="1045" t="s">
        <v>15</v>
      </c>
      <c r="B58" s="1045"/>
      <c r="C58" s="1045"/>
      <c r="D58" s="2"/>
      <c r="E58" s="575"/>
      <c r="F58" s="578"/>
      <c r="G58" s="579"/>
      <c r="H58" s="579"/>
      <c r="I58" s="579"/>
      <c r="J58" s="578"/>
      <c r="K58" s="725"/>
      <c r="L58" s="725"/>
      <c r="M58" s="725"/>
      <c r="N58" s="725"/>
      <c r="O58" s="725"/>
      <c r="P58" s="725"/>
      <c r="Q58" s="725"/>
      <c r="R58" s="725"/>
      <c r="S58" s="1045" t="s">
        <v>15</v>
      </c>
      <c r="T58" s="1045"/>
      <c r="U58" s="1045"/>
      <c r="V58" s="2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</row>
    <row r="59" spans="1:38" ht="14.1" customHeight="1">
      <c r="A59" s="108"/>
      <c r="B59" s="62" t="s">
        <v>455</v>
      </c>
      <c r="C59" s="108"/>
      <c r="D59" s="123"/>
      <c r="E59" s="581" t="e">
        <f>#REF!/#REF!*100</f>
        <v>#REF!</v>
      </c>
      <c r="F59" s="578">
        <v>4308.2800843161876</v>
      </c>
      <c r="G59" s="579">
        <v>100</v>
      </c>
      <c r="H59" s="579">
        <v>56.714619141756017</v>
      </c>
      <c r="I59" s="579">
        <v>43.285380858244039</v>
      </c>
      <c r="J59" s="580">
        <f t="shared" si="1"/>
        <v>1864.8554429361393</v>
      </c>
      <c r="K59" s="725">
        <v>9.1684848339827596</v>
      </c>
      <c r="L59" s="725">
        <v>18.777917811786573</v>
      </c>
      <c r="M59" s="725">
        <v>26.480164340744022</v>
      </c>
      <c r="N59" s="725">
        <v>6.2801818406204299</v>
      </c>
      <c r="O59" s="725">
        <v>24.915171743579304</v>
      </c>
      <c r="P59" s="725">
        <v>14.381066127271906</v>
      </c>
      <c r="Q59" s="725">
        <v>16.584687696101184</v>
      </c>
      <c r="R59" s="725">
        <v>11.592010631182465</v>
      </c>
      <c r="S59" s="108"/>
      <c r="T59" s="62" t="s">
        <v>455</v>
      </c>
      <c r="U59" s="108"/>
      <c r="V59" s="123"/>
      <c r="W59" s="725">
        <v>9.3077871224199757</v>
      </c>
      <c r="X59" s="725">
        <v>6.581258146794398</v>
      </c>
      <c r="Y59" s="725">
        <v>5.8984510006061281</v>
      </c>
      <c r="Z59" s="725">
        <v>5.2785506782321656</v>
      </c>
      <c r="AA59" s="725">
        <v>0.27066634049011568</v>
      </c>
      <c r="AB59" s="725">
        <v>29.828348948729737</v>
      </c>
      <c r="AC59" s="725">
        <v>29.805137830129524</v>
      </c>
      <c r="AD59" s="725">
        <v>2.7708108570398249</v>
      </c>
      <c r="AE59" s="725">
        <v>14.849797606135109</v>
      </c>
      <c r="AF59" s="725">
        <v>3.9989218678411738</v>
      </c>
      <c r="AG59" s="725">
        <v>2.8078294907655383</v>
      </c>
      <c r="AH59" s="725">
        <v>4.6408396485494663</v>
      </c>
      <c r="AI59" s="725">
        <v>4.5678204316032236</v>
      </c>
      <c r="AJ59" s="725">
        <v>2.4761899898825797</v>
      </c>
      <c r="AK59" s="725">
        <v>11.70393125464842</v>
      </c>
      <c r="AL59" s="725">
        <v>1.8654475660251388</v>
      </c>
    </row>
    <row r="60" spans="1:38" ht="14.1" customHeight="1">
      <c r="A60" s="6"/>
      <c r="B60" s="62" t="s">
        <v>456</v>
      </c>
      <c r="C60" s="6"/>
      <c r="D60" s="2"/>
      <c r="E60" s="581" t="e">
        <f>#REF!/#REF!*100</f>
        <v>#REF!</v>
      </c>
      <c r="F60" s="578">
        <v>2507.4067555835909</v>
      </c>
      <c r="G60" s="579">
        <v>100</v>
      </c>
      <c r="H60" s="579">
        <v>53.836207310589238</v>
      </c>
      <c r="I60" s="579">
        <v>46.163792689410741</v>
      </c>
      <c r="J60" s="580">
        <f t="shared" si="1"/>
        <v>1157.5140565278887</v>
      </c>
      <c r="K60" s="725">
        <v>12.082029351508258</v>
      </c>
      <c r="L60" s="725">
        <v>20.088915263218073</v>
      </c>
      <c r="M60" s="725">
        <v>27.759367859353677</v>
      </c>
      <c r="N60" s="725">
        <v>11.485962303082875</v>
      </c>
      <c r="O60" s="725">
        <v>26.520625117320229</v>
      </c>
      <c r="P60" s="725">
        <v>12.280453875268933</v>
      </c>
      <c r="Q60" s="725">
        <v>21.343155172653145</v>
      </c>
      <c r="R60" s="725">
        <v>13.453478262974786</v>
      </c>
      <c r="S60" s="6"/>
      <c r="T60" s="62" t="s">
        <v>456</v>
      </c>
      <c r="U60" s="6"/>
      <c r="V60" s="2"/>
      <c r="W60" s="725">
        <v>4.0745649523688678</v>
      </c>
      <c r="X60" s="725">
        <v>4.3113767640040619</v>
      </c>
      <c r="Y60" s="725">
        <v>7.4137388883346116</v>
      </c>
      <c r="Z60" s="725">
        <v>5.192508139262106</v>
      </c>
      <c r="AA60" s="725">
        <v>2.8156815847777241</v>
      </c>
      <c r="AB60" s="725">
        <v>30.109180000403857</v>
      </c>
      <c r="AC60" s="725">
        <v>30.109180000403857</v>
      </c>
      <c r="AD60" s="725">
        <v>1.6050858782520088</v>
      </c>
      <c r="AE60" s="725">
        <v>18.303650510446097</v>
      </c>
      <c r="AF60" s="725">
        <v>8.0761812092410441</v>
      </c>
      <c r="AG60" s="725">
        <v>2.2514323809549439</v>
      </c>
      <c r="AH60" s="725">
        <v>6.3145051266280046</v>
      </c>
      <c r="AI60" s="725">
        <v>8.5091722821570084</v>
      </c>
      <c r="AJ60" s="725">
        <v>3.195905222441628</v>
      </c>
      <c r="AK60" s="725">
        <v>12.657797376298804</v>
      </c>
      <c r="AL60" s="725">
        <v>0.51783069155344263</v>
      </c>
    </row>
    <row r="61" spans="1:38" ht="14.1" customHeight="1">
      <c r="A61" s="661"/>
      <c r="B61" s="62" t="s">
        <v>457</v>
      </c>
      <c r="C61" s="661"/>
      <c r="D61" s="122"/>
      <c r="E61" s="581" t="e">
        <f>#REF!/#REF!*100</f>
        <v>#REF!</v>
      </c>
      <c r="F61" s="578">
        <v>2874.6093311559193</v>
      </c>
      <c r="G61" s="579">
        <v>100</v>
      </c>
      <c r="H61" s="579">
        <v>54.424509972819514</v>
      </c>
      <c r="I61" s="579">
        <v>45.575490027180628</v>
      </c>
      <c r="J61" s="580">
        <f t="shared" si="1"/>
        <v>1310.1172890413698</v>
      </c>
      <c r="K61" s="725">
        <v>14.016449910854572</v>
      </c>
      <c r="L61" s="725">
        <v>21.177124787736258</v>
      </c>
      <c r="M61" s="725">
        <v>27.005873270811392</v>
      </c>
      <c r="N61" s="725">
        <v>9.9412591709342717</v>
      </c>
      <c r="O61" s="725">
        <v>24.026982389941438</v>
      </c>
      <c r="P61" s="725">
        <v>15.632310678762623</v>
      </c>
      <c r="Q61" s="725">
        <v>16.459302244061252</v>
      </c>
      <c r="R61" s="725">
        <v>16.84260044853141</v>
      </c>
      <c r="S61" s="661"/>
      <c r="T61" s="62" t="s">
        <v>457</v>
      </c>
      <c r="U61" s="661"/>
      <c r="V61" s="122"/>
      <c r="W61" s="725">
        <v>2.729585193055613</v>
      </c>
      <c r="X61" s="725">
        <v>7.5083547818181691</v>
      </c>
      <c r="Y61" s="725">
        <v>3.7729721782951753</v>
      </c>
      <c r="Z61" s="725">
        <v>7.1875564201418563</v>
      </c>
      <c r="AA61" s="725">
        <v>5.0987359362414226</v>
      </c>
      <c r="AB61" s="725">
        <v>25.578314278872018</v>
      </c>
      <c r="AC61" s="725">
        <v>24.587316514039237</v>
      </c>
      <c r="AD61" s="725">
        <v>2.7940663032943336</v>
      </c>
      <c r="AE61" s="725">
        <v>16.666854561662916</v>
      </c>
      <c r="AF61" s="725">
        <v>4.3153929146574646</v>
      </c>
      <c r="AG61" s="725">
        <v>2.4706107372531942</v>
      </c>
      <c r="AH61" s="725">
        <v>7.995032158636338</v>
      </c>
      <c r="AI61" s="725">
        <v>6.6352319824599544</v>
      </c>
      <c r="AJ61" s="725">
        <v>4.5025705921051085</v>
      </c>
      <c r="AK61" s="725">
        <v>10.253613620322456</v>
      </c>
      <c r="AL61" s="725">
        <v>0.45455452068028956</v>
      </c>
    </row>
    <row r="62" spans="1:38" ht="14.1" customHeight="1">
      <c r="A62" s="661"/>
      <c r="B62" s="62" t="s">
        <v>458</v>
      </c>
      <c r="C62" s="661"/>
      <c r="D62" s="122"/>
      <c r="E62" s="581" t="e">
        <f>#REF!/#REF!*100</f>
        <v>#REF!</v>
      </c>
      <c r="F62" s="578">
        <v>2415.0051352035043</v>
      </c>
      <c r="G62" s="579">
        <v>100</v>
      </c>
      <c r="H62" s="579">
        <v>52.912618668013678</v>
      </c>
      <c r="I62" s="579">
        <v>47.087381331986357</v>
      </c>
      <c r="J62" s="580">
        <f t="shared" si="1"/>
        <v>1137.1626772003267</v>
      </c>
      <c r="K62" s="725">
        <v>16.780877212629342</v>
      </c>
      <c r="L62" s="725">
        <v>19.446306128460559</v>
      </c>
      <c r="M62" s="725">
        <v>22.576330316990408</v>
      </c>
      <c r="N62" s="725">
        <v>9.6511905086053318</v>
      </c>
      <c r="O62" s="725">
        <v>26.812312521275526</v>
      </c>
      <c r="P62" s="725">
        <v>14.475311469559566</v>
      </c>
      <c r="Q62" s="725">
        <v>20.412644354150906</v>
      </c>
      <c r="R62" s="725">
        <v>11.366998230745711</v>
      </c>
      <c r="S62" s="661"/>
      <c r="T62" s="62" t="s">
        <v>458</v>
      </c>
      <c r="U62" s="661"/>
      <c r="V62" s="122"/>
      <c r="W62" s="725">
        <v>3.8549392990997973</v>
      </c>
      <c r="X62" s="725">
        <v>4.7730869358469565</v>
      </c>
      <c r="Y62" s="725">
        <v>5.8948492994871771</v>
      </c>
      <c r="Z62" s="725">
        <v>2.4666818647656608</v>
      </c>
      <c r="AA62" s="725">
        <v>1.6705019332777762</v>
      </c>
      <c r="AB62" s="725">
        <v>28.742177692630548</v>
      </c>
      <c r="AC62" s="725">
        <v>28.61426866631065</v>
      </c>
      <c r="AD62" s="725">
        <v>0.60407927135065032</v>
      </c>
      <c r="AE62" s="725">
        <v>18.827653825719572</v>
      </c>
      <c r="AF62" s="725">
        <v>6.4345870945349422</v>
      </c>
      <c r="AG62" s="725">
        <v>3.090619598070381</v>
      </c>
      <c r="AH62" s="725">
        <v>6.6382958239015339</v>
      </c>
      <c r="AI62" s="725">
        <v>7.2636833584631164</v>
      </c>
      <c r="AJ62" s="725">
        <v>2.9526004488620194</v>
      </c>
      <c r="AK62" s="725">
        <v>8.4063299149634467</v>
      </c>
      <c r="AL62" s="725">
        <v>0.79290588949349106</v>
      </c>
    </row>
    <row r="63" spans="1:38" ht="14.1" customHeight="1">
      <c r="A63" s="661"/>
      <c r="B63" s="62" t="s">
        <v>459</v>
      </c>
      <c r="C63" s="661"/>
      <c r="D63" s="122"/>
      <c r="E63" s="581" t="e">
        <f>#REF!/#REF!*100</f>
        <v>#REF!</v>
      </c>
      <c r="F63" s="578">
        <v>1197.2231011138097</v>
      </c>
      <c r="G63" s="579">
        <v>100</v>
      </c>
      <c r="H63" s="579">
        <v>42.435210313538889</v>
      </c>
      <c r="I63" s="579">
        <v>57.56478968646109</v>
      </c>
      <c r="J63" s="580">
        <f t="shared" si="1"/>
        <v>689.17896023389198</v>
      </c>
      <c r="K63" s="725">
        <v>22.534694654354055</v>
      </c>
      <c r="L63" s="725">
        <v>27.235872944731277</v>
      </c>
      <c r="M63" s="725">
        <v>28.080711113820673</v>
      </c>
      <c r="N63" s="725">
        <v>15.806617203791651</v>
      </c>
      <c r="O63" s="725">
        <v>33.878064574413308</v>
      </c>
      <c r="P63" s="725">
        <v>21.120862848350956</v>
      </c>
      <c r="Q63" s="725">
        <v>17.442111290663895</v>
      </c>
      <c r="R63" s="725">
        <v>15.424447642554478</v>
      </c>
      <c r="S63" s="661"/>
      <c r="T63" s="62" t="s">
        <v>459</v>
      </c>
      <c r="U63" s="661"/>
      <c r="V63" s="122"/>
      <c r="W63" s="725">
        <v>5.6615162149187697</v>
      </c>
      <c r="X63" s="725">
        <v>11.887780984440273</v>
      </c>
      <c r="Y63" s="725">
        <v>9.5132434519192959</v>
      </c>
      <c r="Z63" s="725">
        <v>6.3634722750340416</v>
      </c>
      <c r="AA63" s="725">
        <v>2.1410657136072579</v>
      </c>
      <c r="AB63" s="725">
        <v>28.416701653071801</v>
      </c>
      <c r="AC63" s="725">
        <v>28.04131068847709</v>
      </c>
      <c r="AD63" s="725">
        <v>1.5690828685138121</v>
      </c>
      <c r="AE63" s="725">
        <v>20.448765160282043</v>
      </c>
      <c r="AF63" s="725">
        <v>8.0756539365633273</v>
      </c>
      <c r="AG63" s="725">
        <v>5.7600933303113555</v>
      </c>
      <c r="AH63" s="725">
        <v>10.197116376643029</v>
      </c>
      <c r="AI63" s="725">
        <v>7.139843256194939</v>
      </c>
      <c r="AJ63" s="725">
        <v>4.8422746448164879</v>
      </c>
      <c r="AK63" s="725">
        <v>11.309250274278122</v>
      </c>
      <c r="AL63" s="725">
        <v>1.4233622921336793</v>
      </c>
    </row>
    <row r="64" spans="1:38" ht="14.1" customHeight="1">
      <c r="A64" s="661"/>
      <c r="B64" s="62" t="s">
        <v>460</v>
      </c>
      <c r="C64" s="661"/>
      <c r="D64" s="122"/>
      <c r="E64" s="581" t="e">
        <f>#REF!/#REF!*100</f>
        <v>#REF!</v>
      </c>
      <c r="F64" s="578">
        <v>1276.711464963985</v>
      </c>
      <c r="G64" s="579">
        <v>100</v>
      </c>
      <c r="H64" s="579">
        <v>42.520697070258805</v>
      </c>
      <c r="I64" s="579">
        <v>57.479302929741237</v>
      </c>
      <c r="J64" s="580">
        <f t="shared" si="1"/>
        <v>733.84485048538613</v>
      </c>
      <c r="K64" s="725">
        <v>23.374611576303653</v>
      </c>
      <c r="L64" s="725">
        <v>23.959307738794298</v>
      </c>
      <c r="M64" s="725">
        <v>27.422582385339787</v>
      </c>
      <c r="N64" s="725">
        <v>11.800683612256945</v>
      </c>
      <c r="O64" s="725">
        <v>31.434006418100267</v>
      </c>
      <c r="P64" s="725">
        <v>17.921329607422653</v>
      </c>
      <c r="Q64" s="725">
        <v>20.884769692287197</v>
      </c>
      <c r="R64" s="725">
        <v>17.330743463457619</v>
      </c>
      <c r="S64" s="661"/>
      <c r="T64" s="62" t="s">
        <v>460</v>
      </c>
      <c r="U64" s="661"/>
      <c r="V64" s="122"/>
      <c r="W64" s="725">
        <v>4.5321734655840089</v>
      </c>
      <c r="X64" s="725">
        <v>8.8894683973504147</v>
      </c>
      <c r="Y64" s="725">
        <v>7.4288259119550055</v>
      </c>
      <c r="Z64" s="725">
        <v>3.1425489195705625</v>
      </c>
      <c r="AA64" s="725">
        <v>0</v>
      </c>
      <c r="AB64" s="725">
        <v>31.430836091311299</v>
      </c>
      <c r="AC64" s="725">
        <v>30.78994535166148</v>
      </c>
      <c r="AD64" s="725">
        <v>2.9032869695564614</v>
      </c>
      <c r="AE64" s="725">
        <v>22.754426164763462</v>
      </c>
      <c r="AF64" s="725">
        <v>8.2645212253799052</v>
      </c>
      <c r="AG64" s="725">
        <v>5.1781540596044335</v>
      </c>
      <c r="AH64" s="725">
        <v>20.48429770014117</v>
      </c>
      <c r="AI64" s="725">
        <v>11.758230284035875</v>
      </c>
      <c r="AJ64" s="725">
        <v>7.8568585021767303</v>
      </c>
      <c r="AK64" s="725">
        <v>10.263088369685429</v>
      </c>
      <c r="AL64" s="725">
        <v>1.7473988841755126</v>
      </c>
    </row>
    <row r="65" spans="1:38" ht="14.1" customHeight="1">
      <c r="A65" s="661"/>
      <c r="B65" s="62" t="s">
        <v>461</v>
      </c>
      <c r="C65" s="661"/>
      <c r="D65" s="122"/>
      <c r="E65" s="581" t="e">
        <f>#REF!/#REF!*100</f>
        <v>#REF!</v>
      </c>
      <c r="F65" s="578">
        <v>325.02253700388098</v>
      </c>
      <c r="G65" s="579">
        <v>100</v>
      </c>
      <c r="H65" s="579">
        <v>46.432490213616006</v>
      </c>
      <c r="I65" s="579">
        <v>53.567509786384015</v>
      </c>
      <c r="J65" s="580">
        <f t="shared" si="1"/>
        <v>174.10647931750754</v>
      </c>
      <c r="K65" s="725">
        <v>21.535846265110134</v>
      </c>
      <c r="L65" s="725">
        <v>23.028850003153572</v>
      </c>
      <c r="M65" s="725">
        <v>21.181924424259631</v>
      </c>
      <c r="N65" s="725">
        <v>21.979887358324213</v>
      </c>
      <c r="O65" s="725">
        <v>32.116394161856732</v>
      </c>
      <c r="P65" s="725">
        <v>15.211568931795814</v>
      </c>
      <c r="Q65" s="725">
        <v>20.971631939183784</v>
      </c>
      <c r="R65" s="725">
        <v>14.056046307832043</v>
      </c>
      <c r="S65" s="661"/>
      <c r="T65" s="62" t="s">
        <v>461</v>
      </c>
      <c r="U65" s="661"/>
      <c r="V65" s="122"/>
      <c r="W65" s="725">
        <v>3.8457916332441835</v>
      </c>
      <c r="X65" s="725">
        <v>13.151332928391692</v>
      </c>
      <c r="Y65" s="725">
        <v>5.8072614283656048</v>
      </c>
      <c r="Z65" s="725">
        <v>2.8657353425148786</v>
      </c>
      <c r="AA65" s="725">
        <v>0</v>
      </c>
      <c r="AB65" s="725">
        <v>25.178986131362151</v>
      </c>
      <c r="AC65" s="725">
        <v>25.178986131362151</v>
      </c>
      <c r="AD65" s="725">
        <v>0.61534194472678017</v>
      </c>
      <c r="AE65" s="725">
        <v>22.530392093998604</v>
      </c>
      <c r="AF65" s="725">
        <v>8.3189702434286339</v>
      </c>
      <c r="AG65" s="725">
        <v>3.6407731729509791</v>
      </c>
      <c r="AH65" s="725">
        <v>15.664386747285947</v>
      </c>
      <c r="AI65" s="725">
        <v>10.675193613231434</v>
      </c>
      <c r="AJ65" s="725">
        <v>4.0372210011339904</v>
      </c>
      <c r="AK65" s="725">
        <v>12.688340813213204</v>
      </c>
      <c r="AL65" s="725">
        <v>2.410089283497419</v>
      </c>
    </row>
    <row r="66" spans="1:38" ht="14.1" customHeight="1">
      <c r="A66" s="661"/>
      <c r="B66" s="62" t="s">
        <v>462</v>
      </c>
      <c r="C66" s="661"/>
      <c r="D66" s="122"/>
      <c r="E66" s="581" t="e">
        <f>#REF!/#REF!*100</f>
        <v>#REF!</v>
      </c>
      <c r="F66" s="578">
        <v>287.7496927997035</v>
      </c>
      <c r="G66" s="579">
        <v>100</v>
      </c>
      <c r="H66" s="579">
        <v>50.72030182168595</v>
      </c>
      <c r="I66" s="579">
        <v>49.279698178314007</v>
      </c>
      <c r="J66" s="580">
        <f t="shared" si="1"/>
        <v>141.80218012071964</v>
      </c>
      <c r="K66" s="725">
        <v>17.043376520998489</v>
      </c>
      <c r="L66" s="725">
        <v>20.234598690115394</v>
      </c>
      <c r="M66" s="725">
        <v>19.834088063539777</v>
      </c>
      <c r="N66" s="725">
        <v>18.893939989835026</v>
      </c>
      <c r="O66" s="725">
        <v>29.335151650417167</v>
      </c>
      <c r="P66" s="725">
        <v>16.266446017912688</v>
      </c>
      <c r="Q66" s="725">
        <v>20.217905594310444</v>
      </c>
      <c r="R66" s="725">
        <v>7.7787514264917563</v>
      </c>
      <c r="S66" s="661"/>
      <c r="T66" s="62" t="s">
        <v>462</v>
      </c>
      <c r="U66" s="661"/>
      <c r="V66" s="122"/>
      <c r="W66" s="725">
        <v>2.7797485623140128</v>
      </c>
      <c r="X66" s="725">
        <v>12.419441499267068</v>
      </c>
      <c r="Y66" s="725">
        <v>8.8430132410712616</v>
      </c>
      <c r="Z66" s="725">
        <v>2.8149465325503695</v>
      </c>
      <c r="AA66" s="725">
        <v>0</v>
      </c>
      <c r="AB66" s="725">
        <v>23.333062864276226</v>
      </c>
      <c r="AC66" s="725">
        <v>22.985538600993667</v>
      </c>
      <c r="AD66" s="725">
        <v>3.6115982020494624</v>
      </c>
      <c r="AE66" s="725">
        <v>20.785993938417302</v>
      </c>
      <c r="AF66" s="725">
        <v>9.5699844398523179</v>
      </c>
      <c r="AG66" s="725">
        <v>6.7897903335918341</v>
      </c>
      <c r="AH66" s="725">
        <v>20.566758285877533</v>
      </c>
      <c r="AI66" s="725">
        <v>15.205662926128605</v>
      </c>
      <c r="AJ66" s="725">
        <v>6.3454557398851117</v>
      </c>
      <c r="AK66" s="725">
        <v>7.8331905621572666</v>
      </c>
      <c r="AL66" s="725">
        <v>1.3900970531302412</v>
      </c>
    </row>
    <row r="67" spans="1:38" ht="14.1" customHeight="1">
      <c r="A67" s="661"/>
      <c r="B67" s="62" t="s">
        <v>463</v>
      </c>
      <c r="C67" s="661"/>
      <c r="D67" s="122"/>
      <c r="E67" s="581" t="e">
        <f>#REF!/#REF!*100</f>
        <v>#REF!</v>
      </c>
      <c r="F67" s="578">
        <v>201.04317976736283</v>
      </c>
      <c r="G67" s="579">
        <v>100</v>
      </c>
      <c r="H67" s="579">
        <v>47.038831671429662</v>
      </c>
      <c r="I67" s="579">
        <v>52.961168328570309</v>
      </c>
      <c r="J67" s="580">
        <f t="shared" si="1"/>
        <v>106.47481684970325</v>
      </c>
      <c r="K67" s="725">
        <v>21.425745479112969</v>
      </c>
      <c r="L67" s="725">
        <v>28.074946702025343</v>
      </c>
      <c r="M67" s="725">
        <v>26.94216470206937</v>
      </c>
      <c r="N67" s="725">
        <v>18.826163609486578</v>
      </c>
      <c r="O67" s="725">
        <v>32.501309789351311</v>
      </c>
      <c r="P67" s="725">
        <v>19.414122516288064</v>
      </c>
      <c r="Q67" s="725">
        <v>21.338061802622803</v>
      </c>
      <c r="R67" s="725">
        <v>11.414820425777718</v>
      </c>
      <c r="S67" s="661"/>
      <c r="T67" s="62" t="s">
        <v>463</v>
      </c>
      <c r="U67" s="661"/>
      <c r="V67" s="122"/>
      <c r="W67" s="725">
        <v>5.4459534321866876</v>
      </c>
      <c r="X67" s="725">
        <v>13.441748175719839</v>
      </c>
      <c r="Y67" s="725">
        <v>7.9081110670429871</v>
      </c>
      <c r="Z67" s="725">
        <v>4.0165500811391315</v>
      </c>
      <c r="AA67" s="725">
        <v>0</v>
      </c>
      <c r="AB67" s="725">
        <v>20.928339896313716</v>
      </c>
      <c r="AC67" s="725">
        <v>20.430934313514467</v>
      </c>
      <c r="AD67" s="725">
        <v>4.0414203602790941</v>
      </c>
      <c r="AE67" s="725">
        <v>23.060078108310513</v>
      </c>
      <c r="AF67" s="725">
        <v>10.482822657529415</v>
      </c>
      <c r="AG67" s="725">
        <v>3.4818390795947671</v>
      </c>
      <c r="AH67" s="725">
        <v>19.82033707561996</v>
      </c>
      <c r="AI67" s="725">
        <v>19.937582677279782</v>
      </c>
      <c r="AJ67" s="725">
        <v>2.4870279139962626</v>
      </c>
      <c r="AK67" s="725">
        <v>6.9388078800495716</v>
      </c>
      <c r="AL67" s="725">
        <v>0</v>
      </c>
    </row>
    <row r="68" spans="1:38" ht="14.1" customHeight="1" thickBot="1">
      <c r="A68" s="662"/>
      <c r="B68" s="63" t="s">
        <v>403</v>
      </c>
      <c r="C68" s="662"/>
      <c r="D68" s="124"/>
      <c r="E68" s="582" t="e">
        <f>#REF!/#REF!*100</f>
        <v>#REF!</v>
      </c>
      <c r="F68" s="726">
        <v>93.948717948717942</v>
      </c>
      <c r="G68" s="583">
        <v>100</v>
      </c>
      <c r="H68" s="583">
        <v>41.457423580786028</v>
      </c>
      <c r="I68" s="583">
        <v>58.542576419213979</v>
      </c>
      <c r="J68" s="584">
        <f t="shared" si="1"/>
        <v>55</v>
      </c>
      <c r="K68" s="727">
        <v>27.674672489082969</v>
      </c>
      <c r="L68" s="727">
        <v>21.288209606986904</v>
      </c>
      <c r="M68" s="727">
        <v>25.545851528384283</v>
      </c>
      <c r="N68" s="727">
        <v>21.288209606986904</v>
      </c>
      <c r="O68" s="727">
        <v>32.996724890829697</v>
      </c>
      <c r="P68" s="727">
        <v>14.901746724890829</v>
      </c>
      <c r="Q68" s="727">
        <v>18.094978165938866</v>
      </c>
      <c r="R68" s="727">
        <v>10.644104803493452</v>
      </c>
      <c r="S68" s="662"/>
      <c r="T68" s="63" t="s">
        <v>403</v>
      </c>
      <c r="U68" s="662"/>
      <c r="V68" s="124"/>
      <c r="W68" s="727">
        <v>3.1932314410480354</v>
      </c>
      <c r="X68" s="727">
        <v>17.030567685589521</v>
      </c>
      <c r="Y68" s="727">
        <v>8.5152838427947604</v>
      </c>
      <c r="Z68" s="727">
        <v>2.1288209606986901</v>
      </c>
      <c r="AA68" s="727">
        <v>0</v>
      </c>
      <c r="AB68" s="727">
        <v>35.125545851528386</v>
      </c>
      <c r="AC68" s="727">
        <v>32.996724890829697</v>
      </c>
      <c r="AD68" s="727">
        <v>5.3220524017467259</v>
      </c>
      <c r="AE68" s="727">
        <v>37.254366812227076</v>
      </c>
      <c r="AF68" s="727">
        <v>19.15938864628821</v>
      </c>
      <c r="AG68" s="727">
        <v>5.3220524017467259</v>
      </c>
      <c r="AH68" s="727">
        <v>24.481441048034934</v>
      </c>
      <c r="AI68" s="727">
        <v>23.41703056768559</v>
      </c>
      <c r="AJ68" s="727">
        <v>8.5152838427947604</v>
      </c>
      <c r="AK68" s="727">
        <v>9.5796943231441052</v>
      </c>
      <c r="AL68" s="727">
        <v>1.064410480349345</v>
      </c>
    </row>
    <row r="69" spans="1:38" s="407" customFormat="1" ht="62.25" customHeight="1">
      <c r="A69" s="406"/>
      <c r="B69" s="1372" t="s">
        <v>775</v>
      </c>
      <c r="C69" s="1372"/>
      <c r="D69" s="1372"/>
      <c r="E69" s="1372"/>
      <c r="F69" s="1372"/>
      <c r="G69" s="1372"/>
      <c r="H69" s="1372"/>
      <c r="I69" s="1372"/>
      <c r="J69" s="1372"/>
      <c r="K69" s="1372" t="s">
        <v>1054</v>
      </c>
      <c r="L69" s="1372"/>
      <c r="M69" s="1372"/>
      <c r="N69" s="1372"/>
      <c r="O69" s="1372"/>
      <c r="P69" s="1372"/>
      <c r="Q69" s="1372"/>
      <c r="R69" s="1372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483"/>
    </row>
    <row r="70" spans="1:38" ht="26.1" customHeight="1">
      <c r="E70" s="574"/>
      <c r="K70" s="575"/>
      <c r="L70" s="575"/>
      <c r="M70" s="575"/>
      <c r="N70" s="575"/>
      <c r="O70" s="575"/>
      <c r="P70" s="575"/>
      <c r="Q70" s="575"/>
      <c r="R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</row>
    <row r="71" spans="1:38" ht="26.1" customHeight="1">
      <c r="E71" s="574"/>
    </row>
    <row r="72" spans="1:38" ht="26.1" customHeight="1">
      <c r="E72" s="574"/>
    </row>
    <row r="73" spans="1:38" ht="26.1" customHeight="1">
      <c r="E73" s="574"/>
    </row>
    <row r="74" spans="1:38" ht="26.1" customHeight="1">
      <c r="E74" s="574"/>
    </row>
    <row r="75" spans="1:38" ht="26.1" customHeight="1">
      <c r="E75" s="574"/>
    </row>
    <row r="76" spans="1:38" ht="26.1" customHeight="1">
      <c r="E76" s="574"/>
    </row>
    <row r="77" spans="1:38" ht="26.1" customHeight="1">
      <c r="E77" s="574"/>
    </row>
    <row r="78" spans="1:38" ht="26.1" customHeight="1">
      <c r="E78" s="574"/>
    </row>
    <row r="79" spans="1:38" ht="26.1" customHeight="1">
      <c r="E79" s="574"/>
    </row>
    <row r="80" spans="1:38" ht="26.1" customHeight="1">
      <c r="E80" s="574"/>
    </row>
    <row r="81" spans="5:5" ht="26.1" customHeight="1">
      <c r="E81" s="574"/>
    </row>
    <row r="82" spans="5:5" ht="26.1" customHeight="1">
      <c r="E82" s="574"/>
    </row>
    <row r="83" spans="5:5" ht="26.1" customHeight="1">
      <c r="E83" s="574"/>
    </row>
    <row r="84" spans="5:5" ht="26.1" customHeight="1">
      <c r="E84" s="574"/>
    </row>
    <row r="85" spans="5:5" ht="26.1" customHeight="1">
      <c r="E85" s="574"/>
    </row>
    <row r="86" spans="5:5" ht="26.1" customHeight="1">
      <c r="E86" s="574"/>
    </row>
    <row r="87" spans="5:5" ht="26.1" customHeight="1">
      <c r="E87" s="574"/>
    </row>
    <row r="88" spans="5:5" ht="26.1" customHeight="1">
      <c r="E88" s="574"/>
    </row>
    <row r="89" spans="5:5" ht="26.1" customHeight="1">
      <c r="E89" s="574"/>
    </row>
    <row r="90" spans="5:5" ht="26.1" customHeight="1">
      <c r="E90" s="574"/>
    </row>
    <row r="91" spans="5:5">
      <c r="E91" s="574"/>
    </row>
    <row r="92" spans="5:5">
      <c r="E92" s="574"/>
    </row>
    <row r="93" spans="5:5">
      <c r="E93" s="574"/>
    </row>
    <row r="94" spans="5:5">
      <c r="E94" s="574"/>
    </row>
    <row r="95" spans="5:5">
      <c r="E95" s="574"/>
    </row>
    <row r="96" spans="5:5">
      <c r="E96" s="574"/>
    </row>
    <row r="97" spans="5:5">
      <c r="E97" s="574"/>
    </row>
    <row r="98" spans="5:5">
      <c r="E98" s="574"/>
    </row>
    <row r="99" spans="5:5">
      <c r="E99" s="574"/>
    </row>
    <row r="100" spans="5:5">
      <c r="E100" s="574"/>
    </row>
    <row r="101" spans="5:5">
      <c r="E101" s="574"/>
    </row>
    <row r="102" spans="5:5">
      <c r="E102" s="574"/>
    </row>
    <row r="103" spans="5:5">
      <c r="E103" s="574"/>
    </row>
    <row r="104" spans="5:5">
      <c r="E104" s="574"/>
    </row>
    <row r="105" spans="5:5">
      <c r="E105" s="574"/>
    </row>
    <row r="106" spans="5:5">
      <c r="E106" s="574"/>
    </row>
    <row r="107" spans="5:5">
      <c r="E107" s="574"/>
    </row>
    <row r="108" spans="5:5">
      <c r="E108" s="574"/>
    </row>
    <row r="109" spans="5:5">
      <c r="E109" s="574"/>
    </row>
    <row r="110" spans="5:5">
      <c r="E110" s="574"/>
    </row>
    <row r="111" spans="5:5">
      <c r="E111" s="574"/>
    </row>
    <row r="112" spans="5:5">
      <c r="E112" s="574"/>
    </row>
    <row r="113" spans="5:5">
      <c r="E113" s="574"/>
    </row>
    <row r="114" spans="5:5">
      <c r="E114" s="574"/>
    </row>
    <row r="115" spans="5:5">
      <c r="E115" s="574"/>
    </row>
    <row r="116" spans="5:5">
      <c r="E116" s="574"/>
    </row>
    <row r="117" spans="5:5">
      <c r="E117" s="574"/>
    </row>
    <row r="118" spans="5:5">
      <c r="E118" s="574"/>
    </row>
    <row r="119" spans="5:5">
      <c r="E119" s="574"/>
    </row>
    <row r="120" spans="5:5">
      <c r="E120" s="574"/>
    </row>
    <row r="121" spans="5:5">
      <c r="E121" s="574"/>
    </row>
    <row r="122" spans="5:5">
      <c r="E122" s="574"/>
    </row>
    <row r="123" spans="5:5">
      <c r="E123" s="574"/>
    </row>
    <row r="124" spans="5:5">
      <c r="E124" s="574"/>
    </row>
    <row r="125" spans="5:5">
      <c r="E125" s="574"/>
    </row>
    <row r="126" spans="5:5">
      <c r="E126" s="574"/>
    </row>
    <row r="127" spans="5:5">
      <c r="E127" s="574"/>
    </row>
    <row r="128" spans="5:5">
      <c r="E128" s="574"/>
    </row>
    <row r="129" spans="5:5">
      <c r="E129" s="574"/>
    </row>
    <row r="130" spans="5:5">
      <c r="E130" s="574"/>
    </row>
    <row r="131" spans="5:5">
      <c r="E131" s="574"/>
    </row>
    <row r="132" spans="5:5">
      <c r="E132" s="574"/>
    </row>
    <row r="133" spans="5:5">
      <c r="E133" s="574"/>
    </row>
    <row r="134" spans="5:5">
      <c r="E134" s="574"/>
    </row>
    <row r="135" spans="5:5">
      <c r="E135" s="574"/>
    </row>
    <row r="136" spans="5:5">
      <c r="E136" s="574"/>
    </row>
    <row r="137" spans="5:5">
      <c r="E137" s="574"/>
    </row>
    <row r="138" spans="5:5">
      <c r="E138" s="574"/>
    </row>
    <row r="139" spans="5:5">
      <c r="E139" s="574"/>
    </row>
    <row r="140" spans="5:5">
      <c r="E140" s="574"/>
    </row>
    <row r="141" spans="5:5">
      <c r="E141" s="574"/>
    </row>
    <row r="142" spans="5:5">
      <c r="E142" s="574"/>
    </row>
    <row r="143" spans="5:5">
      <c r="E143" s="574"/>
    </row>
    <row r="144" spans="5:5">
      <c r="E144" s="574"/>
    </row>
    <row r="145" spans="5:5">
      <c r="E145" s="574"/>
    </row>
    <row r="146" spans="5:5">
      <c r="E146" s="574"/>
    </row>
    <row r="147" spans="5:5">
      <c r="E147" s="574"/>
    </row>
    <row r="148" spans="5:5">
      <c r="E148" s="574"/>
    </row>
    <row r="149" spans="5:5">
      <c r="E149" s="574"/>
    </row>
    <row r="150" spans="5:5">
      <c r="E150" s="574"/>
    </row>
    <row r="151" spans="5:5">
      <c r="E151" s="574"/>
    </row>
    <row r="152" spans="5:5">
      <c r="E152" s="574"/>
    </row>
    <row r="153" spans="5:5">
      <c r="E153" s="574"/>
    </row>
    <row r="154" spans="5:5">
      <c r="E154" s="574"/>
    </row>
    <row r="155" spans="5:5">
      <c r="E155" s="574"/>
    </row>
    <row r="156" spans="5:5">
      <c r="E156" s="574"/>
    </row>
    <row r="157" spans="5:5">
      <c r="E157" s="574"/>
    </row>
    <row r="158" spans="5:5">
      <c r="E158" s="574"/>
    </row>
    <row r="159" spans="5:5">
      <c r="E159" s="574"/>
    </row>
    <row r="160" spans="5:5">
      <c r="E160" s="574"/>
    </row>
    <row r="161" spans="5:5">
      <c r="E161" s="574"/>
    </row>
    <row r="162" spans="5:5">
      <c r="E162" s="574"/>
    </row>
    <row r="163" spans="5:5">
      <c r="E163" s="574"/>
    </row>
    <row r="164" spans="5:5">
      <c r="E164" s="574"/>
    </row>
    <row r="165" spans="5:5">
      <c r="E165" s="574"/>
    </row>
    <row r="166" spans="5:5">
      <c r="E166" s="574"/>
    </row>
    <row r="167" spans="5:5">
      <c r="E167" s="574"/>
    </row>
    <row r="168" spans="5:5">
      <c r="E168" s="574"/>
    </row>
    <row r="169" spans="5:5">
      <c r="E169" s="574"/>
    </row>
    <row r="170" spans="5:5">
      <c r="E170" s="574"/>
    </row>
    <row r="171" spans="5:5">
      <c r="E171" s="574"/>
    </row>
    <row r="172" spans="5:5">
      <c r="E172" s="574"/>
    </row>
    <row r="173" spans="5:5">
      <c r="E173" s="574"/>
    </row>
    <row r="174" spans="5:5">
      <c r="E174" s="574"/>
    </row>
    <row r="175" spans="5:5">
      <c r="E175" s="574"/>
    </row>
    <row r="176" spans="5:5">
      <c r="E176" s="574"/>
    </row>
    <row r="177" spans="5:5">
      <c r="E177" s="574"/>
    </row>
    <row r="178" spans="5:5">
      <c r="E178" s="574"/>
    </row>
    <row r="179" spans="5:5">
      <c r="E179" s="574"/>
    </row>
    <row r="180" spans="5:5">
      <c r="E180" s="574"/>
    </row>
    <row r="181" spans="5:5">
      <c r="E181" s="574"/>
    </row>
    <row r="182" spans="5:5">
      <c r="E182" s="574"/>
    </row>
    <row r="183" spans="5:5">
      <c r="E183" s="574"/>
    </row>
    <row r="184" spans="5:5">
      <c r="E184" s="574"/>
    </row>
    <row r="185" spans="5:5">
      <c r="E185" s="574"/>
    </row>
    <row r="186" spans="5:5">
      <c r="E186" s="574"/>
    </row>
    <row r="187" spans="5:5">
      <c r="E187" s="574"/>
    </row>
    <row r="188" spans="5:5">
      <c r="E188" s="574"/>
    </row>
    <row r="189" spans="5:5">
      <c r="E189" s="574"/>
    </row>
    <row r="190" spans="5:5">
      <c r="E190" s="574"/>
    </row>
    <row r="191" spans="5:5">
      <c r="E191" s="574"/>
    </row>
    <row r="192" spans="5:5">
      <c r="E192" s="574"/>
    </row>
    <row r="193" spans="5:5">
      <c r="E193" s="574"/>
    </row>
    <row r="194" spans="5:5">
      <c r="E194" s="574"/>
    </row>
    <row r="195" spans="5:5">
      <c r="E195" s="574"/>
    </row>
    <row r="196" spans="5:5">
      <c r="E196" s="574"/>
    </row>
    <row r="197" spans="5:5">
      <c r="E197" s="574"/>
    </row>
    <row r="198" spans="5:5">
      <c r="E198" s="574"/>
    </row>
    <row r="199" spans="5:5">
      <c r="E199" s="574"/>
    </row>
    <row r="200" spans="5:5">
      <c r="E200" s="574"/>
    </row>
    <row r="201" spans="5:5">
      <c r="E201" s="574"/>
    </row>
    <row r="202" spans="5:5">
      <c r="E202" s="574"/>
    </row>
    <row r="203" spans="5:5">
      <c r="E203" s="574"/>
    </row>
    <row r="204" spans="5:5">
      <c r="E204" s="574"/>
    </row>
    <row r="205" spans="5:5">
      <c r="E205" s="574"/>
    </row>
    <row r="206" spans="5:5">
      <c r="E206" s="574"/>
    </row>
    <row r="207" spans="5:5">
      <c r="E207" s="574"/>
    </row>
    <row r="208" spans="5:5">
      <c r="E208" s="574"/>
    </row>
    <row r="209" spans="5:5">
      <c r="E209" s="574"/>
    </row>
    <row r="210" spans="5:5">
      <c r="E210" s="574"/>
    </row>
    <row r="211" spans="5:5">
      <c r="E211" s="574"/>
    </row>
    <row r="212" spans="5:5">
      <c r="E212" s="574"/>
    </row>
  </sheetData>
  <mergeCells count="89">
    <mergeCell ref="AF21:AH21"/>
    <mergeCell ref="AB5:AJ5"/>
    <mergeCell ref="AB4:AK4"/>
    <mergeCell ref="AK5:AK8"/>
    <mergeCell ref="S12:U12"/>
    <mergeCell ref="AH6:AH8"/>
    <mergeCell ref="AI6:AI8"/>
    <mergeCell ref="AJ6:AJ8"/>
    <mergeCell ref="Y5:Y8"/>
    <mergeCell ref="Z5:Z8"/>
    <mergeCell ref="AA5:AA8"/>
    <mergeCell ref="AB6:AE6"/>
    <mergeCell ref="AF6:AG6"/>
    <mergeCell ref="AF7:AF8"/>
    <mergeCell ref="W4:AA4"/>
    <mergeCell ref="AB7:AB8"/>
    <mergeCell ref="K3:R3"/>
    <mergeCell ref="S27:U27"/>
    <mergeCell ref="S14:U14"/>
    <mergeCell ref="S15:U15"/>
    <mergeCell ref="S16:U16"/>
    <mergeCell ref="S17:U17"/>
    <mergeCell ref="S18:U18"/>
    <mergeCell ref="S10:U10"/>
    <mergeCell ref="S13:U13"/>
    <mergeCell ref="S26:U26"/>
    <mergeCell ref="B69:J69"/>
    <mergeCell ref="K69:R69"/>
    <mergeCell ref="S19:U19"/>
    <mergeCell ref="S20:U20"/>
    <mergeCell ref="S21:U21"/>
    <mergeCell ref="S22:U22"/>
    <mergeCell ref="S23:U23"/>
    <mergeCell ref="S24:U24"/>
    <mergeCell ref="S47:U47"/>
    <mergeCell ref="S58:U58"/>
    <mergeCell ref="A47:C47"/>
    <mergeCell ref="A58:C58"/>
    <mergeCell ref="A25:C25"/>
    <mergeCell ref="A21:C21"/>
    <mergeCell ref="A23:C23"/>
    <mergeCell ref="A28:C28"/>
    <mergeCell ref="AE7:AE8"/>
    <mergeCell ref="S29:U29"/>
    <mergeCell ref="S36:U36"/>
    <mergeCell ref="S28:U28"/>
    <mergeCell ref="A9:C9"/>
    <mergeCell ref="A19:C19"/>
    <mergeCell ref="A10:C10"/>
    <mergeCell ref="A11:C11"/>
    <mergeCell ref="A12:C12"/>
    <mergeCell ref="A13:C13"/>
    <mergeCell ref="A14:C14"/>
    <mergeCell ref="A22:C22"/>
    <mergeCell ref="A26:C26"/>
    <mergeCell ref="A27:C27"/>
    <mergeCell ref="A20:C20"/>
    <mergeCell ref="AL4:AL8"/>
    <mergeCell ref="K4:M4"/>
    <mergeCell ref="O4:Q4"/>
    <mergeCell ref="S25:U25"/>
    <mergeCell ref="P5:P8"/>
    <mergeCell ref="Q5:Q8"/>
    <mergeCell ref="R5:R8"/>
    <mergeCell ref="W5:W8"/>
    <mergeCell ref="X5:X8"/>
    <mergeCell ref="K5:K8"/>
    <mergeCell ref="L5:L8"/>
    <mergeCell ref="M5:M8"/>
    <mergeCell ref="N5:N8"/>
    <mergeCell ref="O5:O8"/>
    <mergeCell ref="S11:U11"/>
    <mergeCell ref="AG7:AG8"/>
    <mergeCell ref="AB3:AD3"/>
    <mergeCell ref="S3:V9"/>
    <mergeCell ref="A29:C29"/>
    <mergeCell ref="A36:C36"/>
    <mergeCell ref="A24:C24"/>
    <mergeCell ref="A15:C15"/>
    <mergeCell ref="A16:C16"/>
    <mergeCell ref="A17:C17"/>
    <mergeCell ref="A18:C18"/>
    <mergeCell ref="J3:J8"/>
    <mergeCell ref="H3:H8"/>
    <mergeCell ref="I3:I8"/>
    <mergeCell ref="A3:C8"/>
    <mergeCell ref="E3:E8"/>
    <mergeCell ref="F3:F8"/>
    <mergeCell ref="G3:G8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6" width="13.7109375" style="531" customWidth="1"/>
    <col min="7" max="8" width="14.28515625" style="531" customWidth="1"/>
    <col min="9" max="10" width="13.42578125" style="531" customWidth="1"/>
    <col min="11" max="11" width="14.28515625" style="531" customWidth="1"/>
    <col min="12" max="16384" width="9.140625" style="531"/>
  </cols>
  <sheetData>
    <row r="1" spans="1:26" s="24" customFormat="1" ht="49.5" customHeight="1">
      <c r="A1" s="1416" t="s">
        <v>800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314" t="s">
        <v>1297</v>
      </c>
    </row>
    <row r="3" spans="1:26" s="268" customFormat="1" ht="27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801</v>
      </c>
      <c r="H3" s="1329" t="s">
        <v>802</v>
      </c>
      <c r="I3" s="1329" t="s">
        <v>1002</v>
      </c>
      <c r="J3" s="1329" t="s">
        <v>1001</v>
      </c>
      <c r="K3" s="1329" t="s">
        <v>803</v>
      </c>
      <c r="L3" s="269"/>
    </row>
    <row r="4" spans="1:26" s="269" customFormat="1" ht="27.75" customHeight="1">
      <c r="A4" s="1129"/>
      <c r="B4" s="1129"/>
      <c r="C4" s="1129"/>
      <c r="D4" s="689"/>
      <c r="E4" s="1331"/>
      <c r="F4" s="1331"/>
      <c r="G4" s="1328"/>
      <c r="H4" s="1331"/>
      <c r="I4" s="1331"/>
      <c r="J4" s="1331"/>
      <c r="K4" s="1331"/>
    </row>
    <row r="5" spans="1:26" s="33" customFormat="1" ht="20.25" customHeight="1">
      <c r="A5" s="1247" t="s">
        <v>1155</v>
      </c>
      <c r="B5" s="1247"/>
      <c r="C5" s="1247"/>
      <c r="D5" s="277"/>
      <c r="E5" s="473"/>
      <c r="F5" s="471">
        <v>15829.000000031168</v>
      </c>
      <c r="G5" s="472">
        <v>51.370535835720474</v>
      </c>
      <c r="H5" s="472">
        <v>76.192199098948649</v>
      </c>
      <c r="I5" s="472">
        <v>1.2758667958535308</v>
      </c>
      <c r="J5" s="472">
        <v>0.83366970183436395</v>
      </c>
      <c r="K5" s="472">
        <v>1.2363327167779303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20.25" customHeight="1">
      <c r="A6" s="1247" t="s">
        <v>1149</v>
      </c>
      <c r="B6" s="1247"/>
      <c r="C6" s="1247"/>
      <c r="D6" s="277"/>
      <c r="E6" s="473"/>
      <c r="F6" s="471">
        <f>F8+F9</f>
        <v>15486.999999856689</v>
      </c>
      <c r="G6" s="472">
        <v>51.908369228532401</v>
      </c>
      <c r="H6" s="472">
        <v>74.383383628292862</v>
      </c>
      <c r="I6" s="472">
        <v>2.1386447201754466</v>
      </c>
      <c r="J6" s="472">
        <v>0.63164952387883178</v>
      </c>
      <c r="K6" s="472">
        <v>1.8042417843145135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0.25" customHeight="1">
      <c r="A7" s="1247" t="s">
        <v>57</v>
      </c>
      <c r="B7" s="1247"/>
      <c r="C7" s="1247"/>
      <c r="D7" s="277"/>
      <c r="E7" s="473"/>
      <c r="F7" s="553"/>
      <c r="G7" s="554"/>
      <c r="H7" s="554"/>
      <c r="I7" s="554"/>
      <c r="J7" s="554"/>
      <c r="K7" s="554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</row>
    <row r="8" spans="1:26" ht="20.25" customHeight="1">
      <c r="A8" s="34"/>
      <c r="B8" s="34" t="s">
        <v>58</v>
      </c>
      <c r="C8" s="34"/>
      <c r="D8" s="556"/>
      <c r="E8" s="557"/>
      <c r="F8" s="553">
        <v>10823.65074629825</v>
      </c>
      <c r="G8" s="541">
        <v>54.370763940659927</v>
      </c>
      <c r="H8" s="541">
        <v>75.233795924765374</v>
      </c>
      <c r="I8" s="541">
        <v>2.2195985626087107</v>
      </c>
      <c r="J8" s="541">
        <v>0.9037945149483454</v>
      </c>
      <c r="K8" s="541">
        <v>1.6625003302166395</v>
      </c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</row>
    <row r="9" spans="1:26" ht="20.25" customHeight="1">
      <c r="A9" s="34"/>
      <c r="B9" s="34" t="s">
        <v>20</v>
      </c>
      <c r="C9" s="34"/>
      <c r="D9" s="556"/>
      <c r="E9" s="557"/>
      <c r="F9" s="553">
        <v>4663.3492535584382</v>
      </c>
      <c r="G9" s="541">
        <v>46.193142057145991</v>
      </c>
      <c r="H9" s="541">
        <v>72.409573564559167</v>
      </c>
      <c r="I9" s="541">
        <v>1.9507505545390256</v>
      </c>
      <c r="J9" s="541">
        <v>0</v>
      </c>
      <c r="K9" s="541">
        <v>2.1332242199013649</v>
      </c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</row>
    <row r="10" spans="1:26" ht="20.25" customHeight="1">
      <c r="A10" s="1247" t="s">
        <v>21</v>
      </c>
      <c r="B10" s="1247"/>
      <c r="C10" s="1247"/>
      <c r="D10" s="277"/>
      <c r="E10" s="557"/>
      <c r="F10" s="553"/>
      <c r="G10" s="541"/>
      <c r="H10" s="541"/>
      <c r="I10" s="541"/>
      <c r="J10" s="541"/>
      <c r="K10" s="541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</row>
    <row r="11" spans="1:26" ht="20.25" customHeight="1">
      <c r="A11" s="34"/>
      <c r="B11" s="661" t="s">
        <v>71</v>
      </c>
      <c r="C11" s="34"/>
      <c r="D11" s="556"/>
      <c r="E11" s="557"/>
      <c r="F11" s="553">
        <v>2406.9999999774318</v>
      </c>
      <c r="G11" s="541">
        <v>56.733085074222501</v>
      </c>
      <c r="H11" s="541">
        <v>75.469901642322313</v>
      </c>
      <c r="I11" s="541">
        <v>3.8305946427317439</v>
      </c>
      <c r="J11" s="541">
        <v>2.0640587906523247</v>
      </c>
      <c r="K11" s="541">
        <v>1.2182192444939617</v>
      </c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</row>
    <row r="12" spans="1:26" ht="20.25" customHeight="1">
      <c r="A12" s="34"/>
      <c r="B12" s="661" t="s">
        <v>72</v>
      </c>
      <c r="C12" s="34"/>
      <c r="D12" s="556"/>
      <c r="E12" s="557"/>
      <c r="F12" s="553">
        <v>1060.9999999896243</v>
      </c>
      <c r="G12" s="541">
        <v>60.102345485377143</v>
      </c>
      <c r="H12" s="541">
        <v>74.860791324691448</v>
      </c>
      <c r="I12" s="541">
        <v>1.4697848851784587</v>
      </c>
      <c r="J12" s="541">
        <v>0.39585296890113791</v>
      </c>
      <c r="K12" s="541">
        <v>1.579334632516245</v>
      </c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</row>
    <row r="13" spans="1:26" ht="20.25" customHeight="1">
      <c r="A13" s="34"/>
      <c r="B13" s="661" t="s">
        <v>73</v>
      </c>
      <c r="C13" s="34"/>
      <c r="D13" s="556"/>
      <c r="E13" s="557"/>
      <c r="F13" s="553">
        <v>5725.0000000805139</v>
      </c>
      <c r="G13" s="541">
        <v>54.322039332133308</v>
      </c>
      <c r="H13" s="541">
        <v>75.954620151148205</v>
      </c>
      <c r="I13" s="541">
        <v>1.4017285219553259</v>
      </c>
      <c r="J13" s="541">
        <v>0.45312954884382145</v>
      </c>
      <c r="K13" s="541">
        <v>1.2186223248166148</v>
      </c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</row>
    <row r="14" spans="1:26" ht="20.25" customHeight="1">
      <c r="A14" s="34"/>
      <c r="B14" s="661" t="s">
        <v>318</v>
      </c>
      <c r="C14" s="34"/>
      <c r="D14" s="556"/>
      <c r="E14" s="557"/>
      <c r="F14" s="553">
        <v>5874.9999998090852</v>
      </c>
      <c r="G14" s="541">
        <v>47.640189741508948</v>
      </c>
      <c r="H14" s="541">
        <v>71.310963240305938</v>
      </c>
      <c r="I14" s="541">
        <v>2.0113381999999174</v>
      </c>
      <c r="J14" s="541">
        <v>0</v>
      </c>
      <c r="K14" s="541">
        <v>2.7162130957808914</v>
      </c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</row>
    <row r="15" spans="1:26" ht="20.25" customHeight="1">
      <c r="A15" s="34"/>
      <c r="B15" s="661" t="s">
        <v>317</v>
      </c>
      <c r="C15" s="34"/>
      <c r="D15" s="556"/>
      <c r="E15" s="557"/>
      <c r="F15" s="553">
        <v>419</v>
      </c>
      <c r="G15" s="541">
        <v>30.310262529832936</v>
      </c>
      <c r="H15" s="541">
        <v>88.544152744630068</v>
      </c>
      <c r="I15" s="541">
        <v>5.9665871121718377</v>
      </c>
      <c r="J15" s="541">
        <v>4.2959427207637226</v>
      </c>
      <c r="K15" s="541">
        <v>0.95465393794749409</v>
      </c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</row>
    <row r="16" spans="1:26" ht="20.25" customHeight="1">
      <c r="A16" s="1247" t="s">
        <v>22</v>
      </c>
      <c r="B16" s="1247"/>
      <c r="C16" s="1247"/>
      <c r="D16" s="277"/>
      <c r="E16" s="557"/>
      <c r="F16" s="553"/>
      <c r="G16" s="541"/>
      <c r="H16" s="541"/>
      <c r="I16" s="541"/>
      <c r="J16" s="541"/>
      <c r="K16" s="541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</row>
    <row r="17" spans="1:26" ht="20.25" customHeight="1">
      <c r="A17" s="1049" t="s">
        <v>59</v>
      </c>
      <c r="B17" s="1049"/>
      <c r="C17" s="35"/>
      <c r="D17" s="277"/>
      <c r="E17" s="557"/>
      <c r="F17" s="553">
        <v>15113.999999902675</v>
      </c>
      <c r="G17" s="541">
        <v>52.307864340459943</v>
      </c>
      <c r="H17" s="541">
        <v>74.028319823244715</v>
      </c>
      <c r="I17" s="541">
        <v>2.1693343796169469</v>
      </c>
      <c r="J17" s="541">
        <v>0.64723806909381476</v>
      </c>
      <c r="K17" s="541">
        <v>1.8487688575890011</v>
      </c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</row>
    <row r="18" spans="1:26" ht="20.25" customHeight="1">
      <c r="A18" s="7"/>
      <c r="B18" s="661" t="s">
        <v>23</v>
      </c>
      <c r="C18" s="35"/>
      <c r="D18" s="277"/>
      <c r="E18" s="557"/>
      <c r="F18" s="553">
        <v>4946.0000000516202</v>
      </c>
      <c r="G18" s="541">
        <v>47.922612685476111</v>
      </c>
      <c r="H18" s="541">
        <v>76.109679880388342</v>
      </c>
      <c r="I18" s="541">
        <v>2.9385507218677493</v>
      </c>
      <c r="J18" s="541">
        <v>0.62825956224149493</v>
      </c>
      <c r="K18" s="541">
        <v>2.6740420453361771</v>
      </c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</row>
    <row r="19" spans="1:26" ht="20.25" customHeight="1">
      <c r="A19" s="121"/>
      <c r="B19" s="121" t="s">
        <v>1150</v>
      </c>
      <c r="C19" s="542"/>
      <c r="D19" s="556"/>
      <c r="E19" s="557"/>
      <c r="F19" s="553">
        <v>1492.000000031793</v>
      </c>
      <c r="G19" s="541">
        <v>45.333084692656769</v>
      </c>
      <c r="H19" s="541">
        <v>74.588728140384546</v>
      </c>
      <c r="I19" s="541">
        <v>1.1608357062222401</v>
      </c>
      <c r="J19" s="541">
        <v>0.33512064342449432</v>
      </c>
      <c r="K19" s="541">
        <v>2.6922572561991451</v>
      </c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</row>
    <row r="20" spans="1:26" ht="20.25" customHeight="1">
      <c r="A20" s="121"/>
      <c r="B20" s="121" t="s">
        <v>1151</v>
      </c>
      <c r="C20" s="542"/>
      <c r="D20" s="556"/>
      <c r="E20" s="557"/>
      <c r="F20" s="553">
        <v>1019.999999999246</v>
      </c>
      <c r="G20" s="541">
        <v>43.242341651133849</v>
      </c>
      <c r="H20" s="541">
        <v>80.35812539117579</v>
      </c>
      <c r="I20" s="541">
        <v>5.7743841127097033</v>
      </c>
      <c r="J20" s="541">
        <v>1.9557566616404602</v>
      </c>
      <c r="K20" s="541">
        <v>1.4002011059681005</v>
      </c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</row>
    <row r="21" spans="1:26" ht="20.25" customHeight="1">
      <c r="A21" s="121"/>
      <c r="B21" s="121" t="s">
        <v>1152</v>
      </c>
      <c r="C21" s="542"/>
      <c r="D21" s="556"/>
      <c r="E21" s="557"/>
      <c r="F21" s="553">
        <v>1216.0000000707414</v>
      </c>
      <c r="G21" s="541">
        <v>47.437584343971537</v>
      </c>
      <c r="H21" s="541">
        <v>79.081618308085254</v>
      </c>
      <c r="I21" s="541">
        <v>3.5333375506659466</v>
      </c>
      <c r="J21" s="541">
        <v>0.50370065787124807</v>
      </c>
      <c r="K21" s="541">
        <v>2.7125506076162629</v>
      </c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</row>
    <row r="22" spans="1:26" s="561" customFormat="1" ht="20.25" customHeight="1">
      <c r="A22" s="558"/>
      <c r="B22" s="558" t="s">
        <v>1153</v>
      </c>
      <c r="C22" s="558"/>
      <c r="D22" s="559"/>
      <c r="E22" s="560"/>
      <c r="F22" s="553">
        <v>1217.9999999498373</v>
      </c>
      <c r="G22" s="541">
        <v>55.498348879300821</v>
      </c>
      <c r="H22" s="541">
        <v>71.447913416193515</v>
      </c>
      <c r="I22" s="541">
        <v>2.1475326273214508</v>
      </c>
      <c r="J22" s="541">
        <v>0</v>
      </c>
      <c r="K22" s="541">
        <v>3.680047178227404</v>
      </c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</row>
    <row r="23" spans="1:26" ht="20.25" customHeight="1">
      <c r="A23" s="121"/>
      <c r="B23" s="661" t="s">
        <v>25</v>
      </c>
      <c r="C23" s="542"/>
      <c r="D23" s="556"/>
      <c r="E23" s="557"/>
      <c r="F23" s="553">
        <v>4607.999999930139</v>
      </c>
      <c r="G23" s="541">
        <v>61.313721820794001</v>
      </c>
      <c r="H23" s="541">
        <v>70.239993768897378</v>
      </c>
      <c r="I23" s="541">
        <v>1.1306257366624</v>
      </c>
      <c r="J23" s="541">
        <v>0.74820204131209722</v>
      </c>
      <c r="K23" s="541">
        <v>1.9966521441830027</v>
      </c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</row>
    <row r="24" spans="1:26" s="552" customFormat="1" ht="20.25" customHeight="1">
      <c r="A24" s="121"/>
      <c r="B24" s="121" t="s">
        <v>1136</v>
      </c>
      <c r="C24" s="542"/>
      <c r="D24" s="556"/>
      <c r="E24" s="557"/>
      <c r="F24" s="553">
        <v>2229.9999999700453</v>
      </c>
      <c r="G24" s="541">
        <v>56.774015949179535</v>
      </c>
      <c r="H24" s="541">
        <v>75.802573339007992</v>
      </c>
      <c r="I24" s="541">
        <v>0.95772837020748192</v>
      </c>
      <c r="J24" s="541">
        <v>1.2291266282462776</v>
      </c>
      <c r="K24" s="541">
        <v>0.13860578880269803</v>
      </c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</row>
    <row r="25" spans="1:26" ht="20.25" customHeight="1">
      <c r="A25" s="121"/>
      <c r="B25" s="121" t="s">
        <v>1137</v>
      </c>
      <c r="C25" s="542"/>
      <c r="D25" s="556"/>
      <c r="E25" s="557"/>
      <c r="F25" s="553">
        <v>2377.999999960105</v>
      </c>
      <c r="G25" s="541">
        <v>65.570889227746562</v>
      </c>
      <c r="H25" s="541">
        <v>65.023613431896266</v>
      </c>
      <c r="I25" s="541">
        <v>1.2927624596210812</v>
      </c>
      <c r="J25" s="541">
        <v>0.29720884162041628</v>
      </c>
      <c r="K25" s="541">
        <v>3.7390589450711076</v>
      </c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</row>
    <row r="26" spans="1:26" ht="20.25" customHeight="1">
      <c r="A26" s="121"/>
      <c r="B26" s="661" t="s">
        <v>26</v>
      </c>
      <c r="C26" s="542"/>
      <c r="D26" s="556"/>
      <c r="E26" s="557"/>
      <c r="F26" s="553">
        <v>4815.9999999663351</v>
      </c>
      <c r="G26" s="541">
        <v>48.158667315582115</v>
      </c>
      <c r="H26" s="541">
        <v>75.287816390954248</v>
      </c>
      <c r="I26" s="541">
        <v>1.8961139453361884</v>
      </c>
      <c r="J26" s="541">
        <v>0.67011407289259661</v>
      </c>
      <c r="K26" s="541">
        <v>1.145329625588088</v>
      </c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</row>
    <row r="27" spans="1:26" ht="20.25" customHeight="1">
      <c r="A27" s="121"/>
      <c r="B27" s="121" t="s">
        <v>1138</v>
      </c>
      <c r="C27" s="35"/>
      <c r="D27" s="277"/>
      <c r="E27" s="557"/>
      <c r="F27" s="553">
        <v>1355.9999999543588</v>
      </c>
      <c r="G27" s="541">
        <v>38.330435850629556</v>
      </c>
      <c r="H27" s="541">
        <v>80.661298816397306</v>
      </c>
      <c r="I27" s="541">
        <v>1.696165191848185</v>
      </c>
      <c r="J27" s="541">
        <v>0</v>
      </c>
      <c r="K27" s="541">
        <v>1.829830383335743</v>
      </c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</row>
    <row r="28" spans="1:26" ht="20.25" customHeight="1">
      <c r="A28" s="121"/>
      <c r="B28" s="121" t="s">
        <v>1139</v>
      </c>
      <c r="C28" s="35"/>
      <c r="D28" s="277"/>
      <c r="E28" s="557"/>
      <c r="F28" s="553">
        <v>1871.0000000228572</v>
      </c>
      <c r="G28" s="541">
        <v>48.887265415376618</v>
      </c>
      <c r="H28" s="541">
        <v>77.20613595639702</v>
      </c>
      <c r="I28" s="541">
        <v>1.6424533954048219</v>
      </c>
      <c r="J28" s="541">
        <v>1.5441831465324674</v>
      </c>
      <c r="K28" s="541">
        <v>1.4718036283192575</v>
      </c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</row>
    <row r="29" spans="1:26" ht="20.25" customHeight="1">
      <c r="A29" s="121"/>
      <c r="B29" s="121" t="s">
        <v>1140</v>
      </c>
      <c r="C29" s="35"/>
      <c r="D29" s="277"/>
      <c r="E29" s="557"/>
      <c r="F29" s="553">
        <v>1588.999999989127</v>
      </c>
      <c r="G29" s="541">
        <v>55.687852225195869</v>
      </c>
      <c r="H29" s="541">
        <v>68.443500421339763</v>
      </c>
      <c r="I29" s="541">
        <v>2.3654213076099939</v>
      </c>
      <c r="J29" s="541">
        <v>0.2127770345078398</v>
      </c>
      <c r="K29" s="541">
        <v>0.17678595875196471</v>
      </c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</row>
    <row r="30" spans="1:26" ht="20.25" customHeight="1">
      <c r="A30" s="121"/>
      <c r="B30" s="661" t="s">
        <v>28</v>
      </c>
      <c r="C30" s="35"/>
      <c r="D30" s="277"/>
      <c r="E30" s="557"/>
      <c r="F30" s="553">
        <v>743.99999995456085</v>
      </c>
      <c r="G30" s="541">
        <v>52.54038623388967</v>
      </c>
      <c r="H30" s="541">
        <v>75.50206195422416</v>
      </c>
      <c r="I30" s="541">
        <v>5.2575803600969433</v>
      </c>
      <c r="J30" s="541">
        <v>0</v>
      </c>
      <c r="K30" s="541">
        <v>0</v>
      </c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</row>
    <row r="31" spans="1:26" ht="20.25" customHeight="1">
      <c r="A31" s="1049" t="s">
        <v>29</v>
      </c>
      <c r="B31" s="1049"/>
      <c r="C31" s="35"/>
      <c r="D31" s="277"/>
      <c r="E31" s="557"/>
      <c r="F31" s="553">
        <v>372.99999995399594</v>
      </c>
      <c r="G31" s="541">
        <v>35.720784450032852</v>
      </c>
      <c r="H31" s="541">
        <v>88.770607087073031</v>
      </c>
      <c r="I31" s="541">
        <v>0.89509642834408443</v>
      </c>
      <c r="J31" s="541">
        <v>0</v>
      </c>
      <c r="K31" s="541">
        <v>0</v>
      </c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</row>
    <row r="32" spans="1:26" ht="20.25" customHeight="1">
      <c r="A32" s="1045" t="s">
        <v>152</v>
      </c>
      <c r="B32" s="1045"/>
      <c r="C32" s="1045"/>
      <c r="D32" s="556"/>
      <c r="E32" s="557"/>
      <c r="F32" s="553"/>
      <c r="G32" s="541"/>
      <c r="H32" s="541"/>
      <c r="I32" s="541"/>
      <c r="J32" s="541"/>
      <c r="K32" s="541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</row>
    <row r="33" spans="1:26" ht="20.25" customHeight="1">
      <c r="A33" s="1049" t="s">
        <v>30</v>
      </c>
      <c r="B33" s="1049" t="s">
        <v>30</v>
      </c>
      <c r="C33" s="647"/>
      <c r="D33" s="556"/>
      <c r="E33" s="557"/>
      <c r="F33" s="553">
        <v>5399.0975168316691</v>
      </c>
      <c r="G33" s="541">
        <v>56.411227281483143</v>
      </c>
      <c r="H33" s="541">
        <v>77.910342094405166</v>
      </c>
      <c r="I33" s="541">
        <v>2.9296143282914153</v>
      </c>
      <c r="J33" s="541">
        <v>0.73715734313577941</v>
      </c>
      <c r="K33" s="541">
        <v>1.57067792674546</v>
      </c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</row>
    <row r="34" spans="1:26" s="552" customFormat="1" ht="13.5" customHeight="1">
      <c r="A34" s="661"/>
      <c r="B34" s="661" t="s">
        <v>31</v>
      </c>
      <c r="C34" s="661"/>
      <c r="D34" s="556"/>
      <c r="E34" s="557"/>
      <c r="F34" s="553">
        <v>3744.1589521779106</v>
      </c>
      <c r="G34" s="541">
        <v>53.262582489821099</v>
      </c>
      <c r="H34" s="541">
        <v>78.105176238378277</v>
      </c>
      <c r="I34" s="541">
        <v>2.733042412105847</v>
      </c>
      <c r="J34" s="541">
        <v>0.32320887421786787</v>
      </c>
      <c r="K34" s="541">
        <v>1.6359317671335791</v>
      </c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</row>
    <row r="35" spans="1:26" ht="20.25" customHeight="1">
      <c r="A35" s="661"/>
      <c r="B35" s="661" t="s">
        <v>32</v>
      </c>
      <c r="C35" s="661"/>
      <c r="D35" s="556"/>
      <c r="E35" s="557"/>
      <c r="F35" s="553">
        <v>1069.1628777571552</v>
      </c>
      <c r="G35" s="541">
        <v>60.636645392429777</v>
      </c>
      <c r="H35" s="541">
        <v>80.374699063694237</v>
      </c>
      <c r="I35" s="541">
        <v>2.7452721779265974</v>
      </c>
      <c r="J35" s="541">
        <v>1.689016118047816</v>
      </c>
      <c r="K35" s="541">
        <v>1.922115671729379</v>
      </c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</row>
    <row r="36" spans="1:26" ht="20.25" customHeight="1">
      <c r="A36" s="661"/>
      <c r="B36" s="661" t="s">
        <v>33</v>
      </c>
      <c r="C36" s="661"/>
      <c r="D36" s="556"/>
      <c r="E36" s="557"/>
      <c r="F36" s="553">
        <v>585.7756868966062</v>
      </c>
      <c r="G36" s="541">
        <v>68.824453981324268</v>
      </c>
      <c r="H36" s="541">
        <v>72.167036134957314</v>
      </c>
      <c r="I36" s="541">
        <v>4.5225248989782454</v>
      </c>
      <c r="J36" s="541">
        <v>1.6456907810043244</v>
      </c>
      <c r="K36" s="541">
        <v>0.51214143350567609</v>
      </c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</row>
    <row r="37" spans="1:26" ht="20.25" customHeight="1" thickBot="1">
      <c r="A37" s="1050" t="s">
        <v>34</v>
      </c>
      <c r="B37" s="1050"/>
      <c r="C37" s="662"/>
      <c r="D37" s="564"/>
      <c r="E37" s="565"/>
      <c r="F37" s="566">
        <v>10087.902483024985</v>
      </c>
      <c r="G37" s="551">
        <v>49.49841633959047</v>
      </c>
      <c r="H37" s="551">
        <v>72.495737239125376</v>
      </c>
      <c r="I37" s="551">
        <v>1.7153137002479346</v>
      </c>
      <c r="J37" s="551">
        <v>0.57518119402383372</v>
      </c>
      <c r="K37" s="551">
        <v>1.9292463673330988</v>
      </c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</row>
    <row r="38" spans="1:26" s="104" customFormat="1" ht="18" customHeight="1">
      <c r="A38" s="1074" t="s">
        <v>804</v>
      </c>
      <c r="B38" s="1074"/>
      <c r="C38" s="1074"/>
      <c r="D38" s="1074"/>
      <c r="E38" s="1074"/>
      <c r="F38" s="1074"/>
      <c r="G38" s="1074"/>
      <c r="H38" s="1074"/>
      <c r="I38" s="1074"/>
      <c r="J38" s="1074"/>
      <c r="K38" s="1074"/>
    </row>
    <row r="39" spans="1:26" ht="26.1" customHeight="1">
      <c r="E39" s="552"/>
    </row>
    <row r="40" spans="1:26" ht="26.1" customHeight="1">
      <c r="E40" s="552"/>
    </row>
    <row r="41" spans="1:26" ht="26.1" customHeight="1">
      <c r="E41" s="552"/>
    </row>
    <row r="42" spans="1:26" ht="26.1" customHeight="1">
      <c r="E42" s="552"/>
    </row>
    <row r="43" spans="1:26" ht="26.1" customHeight="1">
      <c r="E43" s="552"/>
    </row>
    <row r="44" spans="1:26" ht="26.1" customHeight="1">
      <c r="E44" s="552"/>
    </row>
    <row r="45" spans="1:26" ht="26.1" customHeight="1">
      <c r="E45" s="552"/>
    </row>
    <row r="46" spans="1:26" ht="26.1" customHeight="1">
      <c r="E46" s="552"/>
    </row>
    <row r="47" spans="1:26" ht="26.1" customHeight="1">
      <c r="E47" s="552"/>
    </row>
    <row r="48" spans="1:26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>
      <c r="E60" s="552"/>
    </row>
    <row r="61" spans="5:5">
      <c r="E61" s="552"/>
    </row>
    <row r="62" spans="5:5">
      <c r="E62" s="552"/>
    </row>
    <row r="63" spans="5:5">
      <c r="E63" s="552"/>
    </row>
    <row r="64" spans="5:5">
      <c r="E64" s="552"/>
    </row>
    <row r="65" spans="5:5">
      <c r="E65" s="552"/>
    </row>
    <row r="66" spans="5:5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</sheetData>
  <mergeCells count="20">
    <mergeCell ref="A7:C7"/>
    <mergeCell ref="A10:C10"/>
    <mergeCell ref="A16:C16"/>
    <mergeCell ref="A17:B17"/>
    <mergeCell ref="A38:K38"/>
    <mergeCell ref="A31:B31"/>
    <mergeCell ref="A32:C32"/>
    <mergeCell ref="A33:B33"/>
    <mergeCell ref="A37:B37"/>
    <mergeCell ref="A6:C6"/>
    <mergeCell ref="A5:C5"/>
    <mergeCell ref="K3:K4"/>
    <mergeCell ref="A1:K1"/>
    <mergeCell ref="A3:C4"/>
    <mergeCell ref="E3:E4"/>
    <mergeCell ref="F3:F4"/>
    <mergeCell ref="G3:G4"/>
    <mergeCell ref="H3:H4"/>
    <mergeCell ref="I3:I4"/>
    <mergeCell ref="J3:J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8" width="14.42578125" style="531" customWidth="1"/>
    <col min="9" max="9" width="13.42578125" style="531" customWidth="1"/>
    <col min="10" max="10" width="14.42578125" style="531" customWidth="1"/>
    <col min="11" max="11" width="13" style="531" customWidth="1"/>
    <col min="12" max="16384" width="9.140625" style="531"/>
  </cols>
  <sheetData>
    <row r="1" spans="1:26" s="24" customFormat="1" ht="43.5" customHeight="1">
      <c r="A1" s="1416" t="s">
        <v>805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314" t="s">
        <v>1297</v>
      </c>
    </row>
    <row r="3" spans="1:26" s="268" customFormat="1" ht="27.75" customHeight="1">
      <c r="A3" s="1127" t="s">
        <v>1</v>
      </c>
      <c r="B3" s="1127"/>
      <c r="C3" s="1127"/>
      <c r="D3" s="687"/>
      <c r="E3" s="1329" t="s">
        <v>2</v>
      </c>
      <c r="F3" s="1329" t="s">
        <v>19</v>
      </c>
      <c r="G3" s="1326" t="s">
        <v>801</v>
      </c>
      <c r="H3" s="1329" t="s">
        <v>802</v>
      </c>
      <c r="I3" s="1329" t="s">
        <v>1002</v>
      </c>
      <c r="J3" s="1329" t="s">
        <v>1001</v>
      </c>
      <c r="K3" s="1329" t="s">
        <v>803</v>
      </c>
      <c r="L3" s="269"/>
    </row>
    <row r="4" spans="1:26" s="269" customFormat="1" ht="31.5" customHeight="1">
      <c r="A4" s="1129"/>
      <c r="B4" s="1129"/>
      <c r="C4" s="1129"/>
      <c r="D4" s="689"/>
      <c r="E4" s="1331"/>
      <c r="F4" s="1331"/>
      <c r="G4" s="1328"/>
      <c r="H4" s="1331"/>
      <c r="I4" s="1331"/>
      <c r="J4" s="1331"/>
      <c r="K4" s="1331"/>
    </row>
    <row r="5" spans="1:26" s="33" customFormat="1" ht="15.95" customHeight="1">
      <c r="A5" s="1247" t="s">
        <v>784</v>
      </c>
      <c r="B5" s="1247"/>
      <c r="C5" s="1247"/>
      <c r="D5" s="32"/>
      <c r="E5" s="476"/>
      <c r="F5" s="478">
        <v>15829.000000031168</v>
      </c>
      <c r="G5" s="472">
        <v>51.370535835720474</v>
      </c>
      <c r="H5" s="472">
        <v>76.192199098948649</v>
      </c>
      <c r="I5" s="472">
        <v>1.2758667958535308</v>
      </c>
      <c r="J5" s="472">
        <v>0.83366970183436395</v>
      </c>
      <c r="K5" s="472">
        <v>1.2363327167779303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15.95" customHeight="1">
      <c r="A6" s="1247" t="s">
        <v>975</v>
      </c>
      <c r="B6" s="1247"/>
      <c r="C6" s="1247"/>
      <c r="D6" s="32"/>
      <c r="E6" s="476"/>
      <c r="F6" s="471">
        <v>15486.999999856635</v>
      </c>
      <c r="G6" s="472">
        <v>51.908369228532401</v>
      </c>
      <c r="H6" s="472">
        <v>74.383383628292862</v>
      </c>
      <c r="I6" s="472">
        <v>2.1386447201754466</v>
      </c>
      <c r="J6" s="472">
        <v>0.63164952387883178</v>
      </c>
      <c r="K6" s="472">
        <v>1.8042417843145135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15.95" customHeight="1">
      <c r="A7" s="1247" t="s">
        <v>12</v>
      </c>
      <c r="B7" s="1247"/>
      <c r="C7" s="1247"/>
      <c r="D7" s="32"/>
      <c r="E7" s="292"/>
      <c r="F7" s="475"/>
      <c r="G7" s="472"/>
      <c r="H7" s="472"/>
      <c r="I7" s="472"/>
      <c r="J7" s="472"/>
      <c r="K7" s="541"/>
      <c r="L7" s="50"/>
      <c r="M7" s="50"/>
    </row>
    <row r="8" spans="1:26" ht="15.95" customHeight="1">
      <c r="A8" s="34"/>
      <c r="B8" s="542" t="s">
        <v>278</v>
      </c>
      <c r="C8" s="34"/>
      <c r="D8" s="543"/>
      <c r="E8" s="544">
        <f t="shared" ref="E8:E13" si="0">L8/K8*100</f>
        <v>0</v>
      </c>
      <c r="F8" s="545">
        <v>12662.874730958139</v>
      </c>
      <c r="G8" s="541">
        <v>51.652847383262078</v>
      </c>
      <c r="H8" s="541">
        <v>73.142374317576824</v>
      </c>
      <c r="I8" s="541">
        <v>1.8698971213615336</v>
      </c>
      <c r="J8" s="541">
        <v>0.26014574801322626</v>
      </c>
      <c r="K8" s="541">
        <v>1.9910979653751673</v>
      </c>
      <c r="L8" s="540"/>
      <c r="M8" s="540"/>
    </row>
    <row r="9" spans="1:26" ht="15.95" customHeight="1">
      <c r="A9" s="34"/>
      <c r="B9" s="542" t="s">
        <v>1144</v>
      </c>
      <c r="C9" s="34"/>
      <c r="D9" s="543"/>
      <c r="E9" s="544">
        <f t="shared" si="0"/>
        <v>0</v>
      </c>
      <c r="F9" s="545">
        <v>1710.2564193616968</v>
      </c>
      <c r="G9" s="541">
        <v>52.925989789554826</v>
      </c>
      <c r="H9" s="541">
        <v>80.590983801795517</v>
      </c>
      <c r="I9" s="541">
        <v>1.5298661538515297</v>
      </c>
      <c r="J9" s="541">
        <v>1.4194881113348192</v>
      </c>
      <c r="K9" s="541">
        <v>0.82662347101132605</v>
      </c>
      <c r="L9" s="540"/>
      <c r="M9" s="540"/>
    </row>
    <row r="10" spans="1:26" ht="15.95" customHeight="1">
      <c r="A10" s="34"/>
      <c r="B10" s="542" t="s">
        <v>1145</v>
      </c>
      <c r="C10" s="34"/>
      <c r="D10" s="543"/>
      <c r="E10" s="544">
        <f t="shared" si="0"/>
        <v>0</v>
      </c>
      <c r="F10" s="545">
        <v>849.02766834275133</v>
      </c>
      <c r="G10" s="541">
        <v>56.993529139654761</v>
      </c>
      <c r="H10" s="541">
        <v>76.804655980741714</v>
      </c>
      <c r="I10" s="541">
        <v>5.6689801866554781</v>
      </c>
      <c r="J10" s="541">
        <v>1.4220641327691697</v>
      </c>
      <c r="K10" s="541">
        <v>0.96054620305667526</v>
      </c>
      <c r="L10" s="540"/>
      <c r="M10" s="540"/>
    </row>
    <row r="11" spans="1:26" ht="15.95" customHeight="1">
      <c r="A11" s="34"/>
      <c r="B11" s="542" t="s">
        <v>1146</v>
      </c>
      <c r="C11" s="34"/>
      <c r="D11" s="543"/>
      <c r="E11" s="544">
        <f t="shared" si="0"/>
        <v>0</v>
      </c>
      <c r="F11" s="545">
        <v>154.48591803607366</v>
      </c>
      <c r="G11" s="541">
        <v>51.88357282311604</v>
      </c>
      <c r="H11" s="541">
        <v>80.956809531154818</v>
      </c>
      <c r="I11" s="541">
        <v>5.9120814695281627</v>
      </c>
      <c r="J11" s="541">
        <v>10.053361028534177</v>
      </c>
      <c r="K11" s="541">
        <v>1.2946163802017117</v>
      </c>
      <c r="L11" s="540"/>
      <c r="M11" s="540"/>
    </row>
    <row r="12" spans="1:26" ht="15.95" customHeight="1">
      <c r="A12" s="34"/>
      <c r="B12" s="542" t="s">
        <v>1147</v>
      </c>
      <c r="C12" s="34"/>
      <c r="D12" s="543"/>
      <c r="E12" s="544">
        <f t="shared" si="0"/>
        <v>0</v>
      </c>
      <c r="F12" s="545">
        <v>82.35526315800017</v>
      </c>
      <c r="G12" s="541">
        <v>25.62070618306354</v>
      </c>
      <c r="H12" s="541">
        <v>92.71449113277815</v>
      </c>
      <c r="I12" s="541">
        <v>7.2855088672218598</v>
      </c>
      <c r="J12" s="541">
        <v>8.4997603450921702</v>
      </c>
      <c r="K12" s="541">
        <v>2.4285029557406199</v>
      </c>
      <c r="L12" s="540"/>
      <c r="M12" s="540"/>
    </row>
    <row r="13" spans="1:26" ht="15.95" customHeight="1">
      <c r="A13" s="34"/>
      <c r="B13" s="542" t="s">
        <v>1148</v>
      </c>
      <c r="C13" s="34"/>
      <c r="D13" s="543"/>
      <c r="E13" s="544">
        <f t="shared" si="0"/>
        <v>0</v>
      </c>
      <c r="F13" s="545">
        <v>28</v>
      </c>
      <c r="G13" s="541">
        <v>28.571428571428569</v>
      </c>
      <c r="H13" s="541">
        <v>92.857142857142861</v>
      </c>
      <c r="I13" s="541">
        <v>17.857142857142858</v>
      </c>
      <c r="J13" s="541">
        <v>21.428571428571427</v>
      </c>
      <c r="K13" s="541">
        <v>3.5714285714285712</v>
      </c>
      <c r="L13" s="540"/>
      <c r="M13" s="540"/>
    </row>
    <row r="14" spans="1:26" ht="15.95" customHeight="1">
      <c r="A14" s="1045" t="s">
        <v>13</v>
      </c>
      <c r="B14" s="1045"/>
      <c r="C14" s="1045"/>
      <c r="D14" s="2"/>
      <c r="E14" s="544"/>
      <c r="F14" s="546"/>
      <c r="G14" s="541"/>
      <c r="H14" s="541"/>
      <c r="I14" s="541"/>
      <c r="J14" s="541"/>
      <c r="K14" s="541"/>
      <c r="L14" s="540"/>
      <c r="M14" s="540"/>
    </row>
    <row r="15" spans="1:26" ht="15.95" customHeight="1">
      <c r="A15" s="661"/>
      <c r="B15" s="62" t="s">
        <v>455</v>
      </c>
      <c r="C15" s="661"/>
      <c r="D15" s="122"/>
      <c r="E15" s="544">
        <f t="shared" ref="E15:E24" si="1">L15/K15*100</f>
        <v>0</v>
      </c>
      <c r="F15" s="545">
        <v>6358.3963791770602</v>
      </c>
      <c r="G15" s="541">
        <v>49.530804576655356</v>
      </c>
      <c r="H15" s="541">
        <v>70.615469090280158</v>
      </c>
      <c r="I15" s="541">
        <v>2.1113046691215431</v>
      </c>
      <c r="J15" s="541">
        <v>0.33027195455870784</v>
      </c>
      <c r="K15" s="541">
        <v>2.5156697053006876</v>
      </c>
      <c r="L15" s="540"/>
      <c r="M15" s="540"/>
    </row>
    <row r="16" spans="1:26" ht="15.95" customHeight="1">
      <c r="A16" s="661"/>
      <c r="B16" s="62" t="s">
        <v>456</v>
      </c>
      <c r="C16" s="661"/>
      <c r="D16" s="122"/>
      <c r="E16" s="544">
        <f t="shared" si="1"/>
        <v>0</v>
      </c>
      <c r="F16" s="545">
        <v>1999.1372680519769</v>
      </c>
      <c r="G16" s="541">
        <v>42.540161657959011</v>
      </c>
      <c r="H16" s="541">
        <v>80.535230039655872</v>
      </c>
      <c r="I16" s="541">
        <v>0.29435774514364277</v>
      </c>
      <c r="J16" s="541">
        <v>0</v>
      </c>
      <c r="K16" s="541">
        <v>1.2011758052480388</v>
      </c>
      <c r="L16" s="540"/>
      <c r="M16" s="540"/>
    </row>
    <row r="17" spans="1:13" ht="15.95" customHeight="1">
      <c r="A17" s="121"/>
      <c r="B17" s="62" t="s">
        <v>457</v>
      </c>
      <c r="C17" s="121"/>
      <c r="D17" s="122"/>
      <c r="E17" s="544">
        <f t="shared" si="1"/>
        <v>0</v>
      </c>
      <c r="F17" s="545">
        <v>2818.8980912644447</v>
      </c>
      <c r="G17" s="541">
        <v>57.798350476569468</v>
      </c>
      <c r="H17" s="541">
        <v>73.615394419498983</v>
      </c>
      <c r="I17" s="541">
        <v>2.122899496924739</v>
      </c>
      <c r="J17" s="541">
        <v>0.49221360814725923</v>
      </c>
      <c r="K17" s="541">
        <v>1.2845214785524677</v>
      </c>
      <c r="L17" s="540"/>
      <c r="M17" s="540"/>
    </row>
    <row r="18" spans="1:13" ht="15.95" customHeight="1">
      <c r="A18" s="121"/>
      <c r="B18" s="62" t="s">
        <v>458</v>
      </c>
      <c r="C18" s="121"/>
      <c r="D18" s="122"/>
      <c r="E18" s="544">
        <f t="shared" si="1"/>
        <v>0</v>
      </c>
      <c r="F18" s="545">
        <v>2273.1924257380215</v>
      </c>
      <c r="G18" s="541">
        <v>55.012427433537937</v>
      </c>
      <c r="H18" s="541">
        <v>76.666661274427454</v>
      </c>
      <c r="I18" s="541">
        <v>2.6802549428289009</v>
      </c>
      <c r="J18" s="541">
        <v>0.66652755950641462</v>
      </c>
      <c r="K18" s="541">
        <v>1.5310836990949248</v>
      </c>
      <c r="L18" s="540"/>
      <c r="M18" s="540"/>
    </row>
    <row r="19" spans="1:13" ht="15.95" customHeight="1">
      <c r="A19" s="121"/>
      <c r="B19" s="62" t="s">
        <v>459</v>
      </c>
      <c r="C19" s="121"/>
      <c r="D19" s="122"/>
      <c r="E19" s="544">
        <f t="shared" si="1"/>
        <v>0</v>
      </c>
      <c r="F19" s="545">
        <v>1018.064135244258</v>
      </c>
      <c r="G19" s="541">
        <v>61.32680607524599</v>
      </c>
      <c r="H19" s="541">
        <v>77.51489813524887</v>
      </c>
      <c r="I19" s="541">
        <v>2.7335674903908931</v>
      </c>
      <c r="J19" s="541">
        <v>0.5893538326601061</v>
      </c>
      <c r="K19" s="541">
        <v>0.80946855950159713</v>
      </c>
      <c r="L19" s="540"/>
      <c r="M19" s="540"/>
    </row>
    <row r="20" spans="1:13" ht="15.95" customHeight="1">
      <c r="A20" s="121"/>
      <c r="B20" s="62" t="s">
        <v>460</v>
      </c>
      <c r="C20" s="121"/>
      <c r="D20" s="122"/>
      <c r="E20" s="544">
        <f t="shared" si="1"/>
        <v>0</v>
      </c>
      <c r="F20" s="545">
        <v>734.67539119687797</v>
      </c>
      <c r="G20" s="541">
        <v>57.264439090168281</v>
      </c>
      <c r="H20" s="541">
        <v>78.129902009939897</v>
      </c>
      <c r="I20" s="541">
        <v>3.0466485032472521</v>
      </c>
      <c r="J20" s="541">
        <v>2.8103714928038706</v>
      </c>
      <c r="K20" s="541">
        <v>1.7965459916348827</v>
      </c>
      <c r="L20" s="540"/>
      <c r="M20" s="540"/>
    </row>
    <row r="21" spans="1:13" ht="15.95" customHeight="1">
      <c r="A21" s="121"/>
      <c r="B21" s="62" t="s">
        <v>461</v>
      </c>
      <c r="C21" s="121"/>
      <c r="D21" s="122"/>
      <c r="E21" s="544">
        <f t="shared" si="1"/>
        <v>0</v>
      </c>
      <c r="F21" s="545">
        <v>134.88964474491416</v>
      </c>
      <c r="G21" s="541">
        <v>38.487616393585121</v>
      </c>
      <c r="H21" s="541">
        <v>83.800444169394055</v>
      </c>
      <c r="I21" s="541">
        <v>5.2635619386696444</v>
      </c>
      <c r="J21" s="541">
        <v>2.2240402557759062</v>
      </c>
      <c r="K21" s="541">
        <v>0.74134675192530197</v>
      </c>
      <c r="L21" s="540"/>
      <c r="M21" s="540"/>
    </row>
    <row r="22" spans="1:13" ht="15.95" customHeight="1">
      <c r="A22" s="121"/>
      <c r="B22" s="62" t="s">
        <v>462</v>
      </c>
      <c r="C22" s="121"/>
      <c r="D22" s="122"/>
      <c r="E22" s="544">
        <f t="shared" si="1"/>
        <v>0</v>
      </c>
      <c r="F22" s="545">
        <v>81.746664439103398</v>
      </c>
      <c r="G22" s="541">
        <v>58.06148964171409</v>
      </c>
      <c r="H22" s="541">
        <v>75.378057370045198</v>
      </c>
      <c r="I22" s="541">
        <v>4.8931660116600506</v>
      </c>
      <c r="J22" s="541">
        <v>9.9698257488863344</v>
      </c>
      <c r="K22" s="541">
        <v>1.2232915029150127</v>
      </c>
      <c r="L22" s="540"/>
      <c r="M22" s="540"/>
    </row>
    <row r="23" spans="1:13" ht="15.95" customHeight="1">
      <c r="A23" s="121"/>
      <c r="B23" s="62" t="s">
        <v>463</v>
      </c>
      <c r="C23" s="121"/>
      <c r="D23" s="122"/>
      <c r="E23" s="544">
        <f t="shared" si="1"/>
        <v>0</v>
      </c>
      <c r="F23" s="545">
        <v>56</v>
      </c>
      <c r="G23" s="541">
        <v>21.428571428571427</v>
      </c>
      <c r="H23" s="541">
        <v>92.857142857142861</v>
      </c>
      <c r="I23" s="541">
        <v>16.071428571428573</v>
      </c>
      <c r="J23" s="541">
        <v>14.285714285714285</v>
      </c>
      <c r="K23" s="541">
        <v>1.7857142857142856</v>
      </c>
      <c r="L23" s="540"/>
      <c r="M23" s="540"/>
    </row>
    <row r="24" spans="1:13" ht="15.95" customHeight="1">
      <c r="A24" s="121"/>
      <c r="B24" s="62" t="s">
        <v>403</v>
      </c>
      <c r="C24" s="121"/>
      <c r="D24" s="122"/>
      <c r="E24" s="544" t="e">
        <f t="shared" si="1"/>
        <v>#DIV/0!</v>
      </c>
      <c r="F24" s="545">
        <v>12</v>
      </c>
      <c r="G24" s="541">
        <v>25</v>
      </c>
      <c r="H24" s="541">
        <v>100</v>
      </c>
      <c r="I24" s="541">
        <v>0</v>
      </c>
      <c r="J24" s="541">
        <v>16.666666666666664</v>
      </c>
      <c r="K24" s="541">
        <v>0</v>
      </c>
      <c r="L24" s="540"/>
      <c r="M24" s="540"/>
    </row>
    <row r="25" spans="1:13" ht="15.95" customHeight="1">
      <c r="A25" s="1045" t="s">
        <v>14</v>
      </c>
      <c r="B25" s="1045"/>
      <c r="C25" s="1045"/>
      <c r="D25" s="122"/>
      <c r="E25" s="544"/>
      <c r="F25" s="546"/>
      <c r="G25" s="541"/>
      <c r="H25" s="541"/>
      <c r="I25" s="541"/>
      <c r="J25" s="541"/>
      <c r="K25" s="541"/>
      <c r="L25" s="540"/>
      <c r="M25" s="540"/>
    </row>
    <row r="26" spans="1:13" ht="15.95" customHeight="1">
      <c r="A26" s="121"/>
      <c r="B26" s="62" t="s">
        <v>455</v>
      </c>
      <c r="C26" s="121"/>
      <c r="D26" s="122"/>
      <c r="E26" s="544">
        <f t="shared" ref="E26:E35" si="2">L26/K26*100</f>
        <v>0</v>
      </c>
      <c r="F26" s="545">
        <v>6177.2941802960904</v>
      </c>
      <c r="G26" s="541">
        <v>48.693641422393284</v>
      </c>
      <c r="H26" s="541">
        <v>71.258855388005685</v>
      </c>
      <c r="I26" s="541">
        <v>1.5328455234789788</v>
      </c>
      <c r="J26" s="541">
        <v>0.33995466926413426</v>
      </c>
      <c r="K26" s="541">
        <v>2.2729321305769528</v>
      </c>
      <c r="L26" s="540"/>
      <c r="M26" s="540"/>
    </row>
    <row r="27" spans="1:13" ht="15.95" customHeight="1">
      <c r="A27" s="121"/>
      <c r="B27" s="62" t="s">
        <v>456</v>
      </c>
      <c r="C27" s="121"/>
      <c r="D27" s="122"/>
      <c r="E27" s="544">
        <f t="shared" si="2"/>
        <v>0</v>
      </c>
      <c r="F27" s="545">
        <v>1961.4754205119775</v>
      </c>
      <c r="G27" s="541">
        <v>43.508402674020793</v>
      </c>
      <c r="H27" s="541">
        <v>77.581007668270544</v>
      </c>
      <c r="I27" s="541">
        <v>1.6561285211267274</v>
      </c>
      <c r="J27" s="541">
        <v>0</v>
      </c>
      <c r="K27" s="541">
        <v>2.3229299705079764</v>
      </c>
      <c r="L27" s="540"/>
      <c r="M27" s="540"/>
    </row>
    <row r="28" spans="1:13" ht="15.95" customHeight="1">
      <c r="A28" s="121"/>
      <c r="B28" s="62" t="s">
        <v>457</v>
      </c>
      <c r="C28" s="121"/>
      <c r="D28" s="122"/>
      <c r="E28" s="544">
        <f t="shared" si="2"/>
        <v>0</v>
      </c>
      <c r="F28" s="545">
        <v>2944.8163724395281</v>
      </c>
      <c r="G28" s="541">
        <v>57.904245522670585</v>
      </c>
      <c r="H28" s="541">
        <v>73.771238917371136</v>
      </c>
      <c r="I28" s="541">
        <v>2.4853005050991266</v>
      </c>
      <c r="J28" s="541">
        <v>0.53258318607192434</v>
      </c>
      <c r="K28" s="541">
        <v>1.19563826696703</v>
      </c>
      <c r="L28" s="540"/>
      <c r="M28" s="540"/>
    </row>
    <row r="29" spans="1:13" ht="15.95" customHeight="1">
      <c r="A29" s="661"/>
      <c r="B29" s="62" t="s">
        <v>458</v>
      </c>
      <c r="C29" s="661"/>
      <c r="D29" s="122"/>
      <c r="E29" s="544">
        <f t="shared" si="2"/>
        <v>0</v>
      </c>
      <c r="F29" s="545">
        <v>2298.3926942339513</v>
      </c>
      <c r="G29" s="541">
        <v>56.372173284230101</v>
      </c>
      <c r="H29" s="541">
        <v>76.608966285806574</v>
      </c>
      <c r="I29" s="541">
        <v>2.689723105089489</v>
      </c>
      <c r="J29" s="541">
        <v>0.5370212485369471</v>
      </c>
      <c r="K29" s="541">
        <v>1.470787771138574</v>
      </c>
      <c r="L29" s="540"/>
      <c r="M29" s="540"/>
    </row>
    <row r="30" spans="1:13" ht="15.95" customHeight="1">
      <c r="A30" s="661"/>
      <c r="B30" s="62" t="s">
        <v>459</v>
      </c>
      <c r="C30" s="661"/>
      <c r="D30" s="122"/>
      <c r="E30" s="544">
        <f t="shared" si="2"/>
        <v>0</v>
      </c>
      <c r="F30" s="545">
        <v>1040.9414432552708</v>
      </c>
      <c r="G30" s="541">
        <v>59.751262906418759</v>
      </c>
      <c r="H30" s="541">
        <v>78.166118267964464</v>
      </c>
      <c r="I30" s="541">
        <v>2.5503897902356449</v>
      </c>
      <c r="J30" s="541">
        <v>0.57640129892768777</v>
      </c>
      <c r="K30" s="541">
        <v>0.79167845067180798</v>
      </c>
      <c r="L30" s="540"/>
      <c r="M30" s="540"/>
    </row>
    <row r="31" spans="1:13" ht="15.95" customHeight="1">
      <c r="A31" s="661"/>
      <c r="B31" s="62" t="s">
        <v>460</v>
      </c>
      <c r="C31" s="661"/>
      <c r="D31" s="122"/>
      <c r="E31" s="544">
        <f t="shared" si="2"/>
        <v>0</v>
      </c>
      <c r="F31" s="545">
        <v>802.90763882404906</v>
      </c>
      <c r="G31" s="541">
        <v>56.246599741325007</v>
      </c>
      <c r="H31" s="541">
        <v>78.345756464451838</v>
      </c>
      <c r="I31" s="541">
        <v>3.2859292319433511</v>
      </c>
      <c r="J31" s="541">
        <v>2.6960894020820456</v>
      </c>
      <c r="K31" s="541">
        <v>1.5193255988873051</v>
      </c>
      <c r="L31" s="540"/>
      <c r="M31" s="540"/>
    </row>
    <row r="32" spans="1:13" ht="15.95" customHeight="1">
      <c r="A32" s="661"/>
      <c r="B32" s="62" t="s">
        <v>461</v>
      </c>
      <c r="C32" s="661"/>
      <c r="D32" s="122"/>
      <c r="E32" s="544">
        <f t="shared" si="2"/>
        <v>0</v>
      </c>
      <c r="F32" s="545">
        <v>126.68653601002421</v>
      </c>
      <c r="G32" s="541">
        <v>39.424715814091606</v>
      </c>
      <c r="H32" s="541">
        <v>81.111536486862434</v>
      </c>
      <c r="I32" s="541">
        <v>4.8150341718375911</v>
      </c>
      <c r="J32" s="541">
        <v>2.368049592707012</v>
      </c>
      <c r="K32" s="541">
        <v>0.78934986423567044</v>
      </c>
      <c r="L32" s="540"/>
      <c r="M32" s="540"/>
    </row>
    <row r="33" spans="1:13" ht="15.95" customHeight="1">
      <c r="A33" s="661"/>
      <c r="B33" s="62" t="s">
        <v>462</v>
      </c>
      <c r="C33" s="661"/>
      <c r="D33" s="122"/>
      <c r="E33" s="544">
        <f t="shared" si="2"/>
        <v>0</v>
      </c>
      <c r="F33" s="545">
        <v>75.485714285764516</v>
      </c>
      <c r="G33" s="541">
        <v>52.110143830323686</v>
      </c>
      <c r="H33" s="541">
        <v>81.453444360345415</v>
      </c>
      <c r="I33" s="541">
        <v>5.299015897044165</v>
      </c>
      <c r="J33" s="541">
        <v>12.12149886462821</v>
      </c>
      <c r="K33" s="541">
        <v>2.6495079485220825</v>
      </c>
      <c r="L33" s="540"/>
      <c r="M33" s="540"/>
    </row>
    <row r="34" spans="1:13" ht="13.5" customHeight="1">
      <c r="A34" s="661"/>
      <c r="B34" s="62" t="s">
        <v>463</v>
      </c>
      <c r="C34" s="661"/>
      <c r="D34" s="122"/>
      <c r="E34" s="544">
        <f t="shared" si="2"/>
        <v>0</v>
      </c>
      <c r="F34" s="545">
        <v>46</v>
      </c>
      <c r="G34" s="541">
        <v>23.913043478260871</v>
      </c>
      <c r="H34" s="541">
        <v>93.478260869565219</v>
      </c>
      <c r="I34" s="541">
        <v>13.043478260869565</v>
      </c>
      <c r="J34" s="541">
        <v>13.043478260869565</v>
      </c>
      <c r="K34" s="541">
        <v>2.1739130434782608</v>
      </c>
      <c r="L34" s="540"/>
      <c r="M34" s="540"/>
    </row>
    <row r="35" spans="1:13" ht="15.95" customHeight="1">
      <c r="A35" s="661"/>
      <c r="B35" s="62" t="s">
        <v>403</v>
      </c>
      <c r="C35" s="661"/>
      <c r="D35" s="122"/>
      <c r="E35" s="544" t="e">
        <f t="shared" si="2"/>
        <v>#DIV/0!</v>
      </c>
      <c r="F35" s="545">
        <v>13</v>
      </c>
      <c r="G35" s="541">
        <v>23.076923076923077</v>
      </c>
      <c r="H35" s="541">
        <v>100</v>
      </c>
      <c r="I35" s="541">
        <v>0</v>
      </c>
      <c r="J35" s="541">
        <v>23.076923076923077</v>
      </c>
      <c r="K35" s="541">
        <v>0</v>
      </c>
      <c r="L35" s="540"/>
      <c r="M35" s="540"/>
    </row>
    <row r="36" spans="1:13" ht="15.95" customHeight="1">
      <c r="A36" s="1045" t="s">
        <v>15</v>
      </c>
      <c r="B36" s="1045"/>
      <c r="C36" s="1045"/>
      <c r="D36" s="2"/>
      <c r="E36" s="544"/>
      <c r="F36" s="546"/>
      <c r="G36" s="541"/>
      <c r="H36" s="541"/>
      <c r="I36" s="541"/>
      <c r="J36" s="541"/>
      <c r="K36" s="541"/>
      <c r="L36" s="540"/>
      <c r="M36" s="540"/>
    </row>
    <row r="37" spans="1:13" ht="15.95" customHeight="1">
      <c r="A37" s="108"/>
      <c r="B37" s="62" t="s">
        <v>455</v>
      </c>
      <c r="C37" s="108"/>
      <c r="D37" s="123"/>
      <c r="E37" s="547">
        <f t="shared" ref="E37:E46" si="3">L37/K37*100</f>
        <v>0</v>
      </c>
      <c r="F37" s="545">
        <v>4308.2800843161876</v>
      </c>
      <c r="G37" s="541">
        <v>48.243757320303907</v>
      </c>
      <c r="H37" s="541">
        <v>72.465632903625234</v>
      </c>
      <c r="I37" s="541">
        <v>1.3099951855521128</v>
      </c>
      <c r="J37" s="541">
        <v>9.2844474400853208E-2</v>
      </c>
      <c r="K37" s="541">
        <v>2.7468243270948576</v>
      </c>
      <c r="L37" s="540"/>
      <c r="M37" s="540"/>
    </row>
    <row r="38" spans="1:13" ht="15.95" customHeight="1">
      <c r="A38" s="6"/>
      <c r="B38" s="62" t="s">
        <v>456</v>
      </c>
      <c r="C38" s="6"/>
      <c r="D38" s="2"/>
      <c r="E38" s="547">
        <f t="shared" si="3"/>
        <v>0</v>
      </c>
      <c r="F38" s="545">
        <v>2507.4067555835909</v>
      </c>
      <c r="G38" s="541">
        <v>48.463482633188796</v>
      </c>
      <c r="H38" s="541">
        <v>74.257292507993114</v>
      </c>
      <c r="I38" s="541">
        <v>1.5664733083625901</v>
      </c>
      <c r="J38" s="541">
        <v>0</v>
      </c>
      <c r="K38" s="541">
        <v>2.3695071191463306</v>
      </c>
      <c r="L38" s="540"/>
      <c r="M38" s="540"/>
    </row>
    <row r="39" spans="1:13" ht="15.95" customHeight="1">
      <c r="A39" s="661"/>
      <c r="B39" s="62" t="s">
        <v>457</v>
      </c>
      <c r="C39" s="661"/>
      <c r="D39" s="122"/>
      <c r="E39" s="547">
        <f t="shared" si="3"/>
        <v>0</v>
      </c>
      <c r="F39" s="545">
        <v>2874.6093311559193</v>
      </c>
      <c r="G39" s="541">
        <v>52.087587928022437</v>
      </c>
      <c r="H39" s="541">
        <v>74.439293263257454</v>
      </c>
      <c r="I39" s="541">
        <v>1.7191754114780509</v>
      </c>
      <c r="J39" s="541">
        <v>0.90244146884620713</v>
      </c>
      <c r="K39" s="541">
        <v>2.0538524311327611</v>
      </c>
      <c r="L39" s="540"/>
      <c r="M39" s="540"/>
    </row>
    <row r="40" spans="1:13" ht="15.95" customHeight="1">
      <c r="A40" s="661"/>
      <c r="B40" s="62" t="s">
        <v>458</v>
      </c>
      <c r="C40" s="661"/>
      <c r="D40" s="122"/>
      <c r="E40" s="547">
        <f t="shared" si="3"/>
        <v>0</v>
      </c>
      <c r="F40" s="545">
        <v>2415.0051352035043</v>
      </c>
      <c r="G40" s="541">
        <v>56.461149619181228</v>
      </c>
      <c r="H40" s="541">
        <v>73.657876049662647</v>
      </c>
      <c r="I40" s="541">
        <v>1.8088915659194669</v>
      </c>
      <c r="J40" s="541">
        <v>0</v>
      </c>
      <c r="K40" s="541">
        <v>0.27564673573843163</v>
      </c>
      <c r="L40" s="540"/>
      <c r="M40" s="540"/>
    </row>
    <row r="41" spans="1:13" ht="15.95" customHeight="1">
      <c r="A41" s="661"/>
      <c r="B41" s="62" t="s">
        <v>459</v>
      </c>
      <c r="C41" s="661"/>
      <c r="D41" s="122"/>
      <c r="E41" s="547">
        <f t="shared" si="3"/>
        <v>0</v>
      </c>
      <c r="F41" s="545">
        <v>1197.2231011138097</v>
      </c>
      <c r="G41" s="548">
        <v>56.633442636465681</v>
      </c>
      <c r="H41" s="541">
        <v>75.891148958527083</v>
      </c>
      <c r="I41" s="541">
        <v>5.7541037666140573</v>
      </c>
      <c r="J41" s="541">
        <v>1.0969829534038573</v>
      </c>
      <c r="K41" s="541">
        <v>1.2079915847162377</v>
      </c>
      <c r="L41" s="540"/>
      <c r="M41" s="540"/>
    </row>
    <row r="42" spans="1:13" ht="15.95" customHeight="1">
      <c r="A42" s="661"/>
      <c r="B42" s="62" t="s">
        <v>460</v>
      </c>
      <c r="C42" s="661"/>
      <c r="D42" s="122"/>
      <c r="E42" s="547">
        <f t="shared" si="3"/>
        <v>0</v>
      </c>
      <c r="F42" s="545">
        <v>1276.711464963985</v>
      </c>
      <c r="G42" s="541">
        <v>55.903258010645885</v>
      </c>
      <c r="H42" s="541">
        <v>79.370968036064653</v>
      </c>
      <c r="I42" s="541">
        <v>2.8094531158656384</v>
      </c>
      <c r="J42" s="541">
        <v>1.2441955576889818</v>
      </c>
      <c r="K42" s="541">
        <v>1.0581394247400824</v>
      </c>
      <c r="L42" s="540"/>
      <c r="M42" s="540"/>
    </row>
    <row r="43" spans="1:13" ht="15.95" customHeight="1">
      <c r="A43" s="661"/>
      <c r="B43" s="62" t="s">
        <v>461</v>
      </c>
      <c r="C43" s="661"/>
      <c r="D43" s="122"/>
      <c r="E43" s="547">
        <f t="shared" si="3"/>
        <v>0</v>
      </c>
      <c r="F43" s="545">
        <v>325.02253700388098</v>
      </c>
      <c r="G43" s="548">
        <v>53.363048928353898</v>
      </c>
      <c r="H43" s="541">
        <v>79.899228028977689</v>
      </c>
      <c r="I43" s="541">
        <v>1.9383224003131478</v>
      </c>
      <c r="J43" s="541">
        <v>1.2306838894535603</v>
      </c>
      <c r="K43" s="541">
        <v>0.30767097236339008</v>
      </c>
      <c r="L43" s="540"/>
      <c r="M43" s="540"/>
    </row>
    <row r="44" spans="1:13" ht="15.95" customHeight="1">
      <c r="A44" s="661"/>
      <c r="B44" s="62" t="s">
        <v>462</v>
      </c>
      <c r="C44" s="661"/>
      <c r="D44" s="122"/>
      <c r="E44" s="547">
        <f t="shared" si="3"/>
        <v>0</v>
      </c>
      <c r="F44" s="545">
        <v>287.7496927997035</v>
      </c>
      <c r="G44" s="541">
        <v>73.73246532361965</v>
      </c>
      <c r="H44" s="541">
        <v>63.456020375148547</v>
      </c>
      <c r="I44" s="541">
        <v>3.1972232221995549</v>
      </c>
      <c r="J44" s="541">
        <v>5.8084421438618046</v>
      </c>
      <c r="K44" s="541">
        <v>1.0425727898476809</v>
      </c>
      <c r="L44" s="540"/>
      <c r="M44" s="540"/>
    </row>
    <row r="45" spans="1:13" ht="15.95" customHeight="1">
      <c r="A45" s="661"/>
      <c r="B45" s="62" t="s">
        <v>463</v>
      </c>
      <c r="C45" s="661"/>
      <c r="D45" s="122"/>
      <c r="E45" s="547">
        <f t="shared" si="3"/>
        <v>0</v>
      </c>
      <c r="F45" s="545">
        <v>201.04317976736283</v>
      </c>
      <c r="G45" s="541">
        <v>39.386140964703095</v>
      </c>
      <c r="H45" s="541">
        <v>84.042208584701598</v>
      </c>
      <c r="I45" s="541">
        <v>7.0299989035169306</v>
      </c>
      <c r="J45" s="541">
        <v>3.556449917067102</v>
      </c>
      <c r="K45" s="541">
        <v>0.99481116559850502</v>
      </c>
      <c r="L45" s="540"/>
      <c r="M45" s="540"/>
    </row>
    <row r="46" spans="1:13" ht="15.95" customHeight="1" thickBot="1">
      <c r="A46" s="662"/>
      <c r="B46" s="63" t="s">
        <v>403</v>
      </c>
      <c r="C46" s="662"/>
      <c r="D46" s="124"/>
      <c r="E46" s="549">
        <f t="shared" si="3"/>
        <v>0</v>
      </c>
      <c r="F46" s="550">
        <v>93.948717948717942</v>
      </c>
      <c r="G46" s="548">
        <v>29.803493449781659</v>
      </c>
      <c r="H46" s="551">
        <v>89.355895196506552</v>
      </c>
      <c r="I46" s="551">
        <v>8.5152838427947604</v>
      </c>
      <c r="J46" s="551">
        <v>11.708515283842795</v>
      </c>
      <c r="K46" s="551">
        <v>2.1288209606986901</v>
      </c>
      <c r="L46" s="540"/>
      <c r="M46" s="540"/>
    </row>
    <row r="47" spans="1:13" s="104" customFormat="1" ht="18" customHeight="1">
      <c r="A47" s="1074" t="s">
        <v>804</v>
      </c>
      <c r="B47" s="1074"/>
      <c r="C47" s="1074"/>
      <c r="D47" s="1074"/>
      <c r="E47" s="1074"/>
      <c r="F47" s="1074"/>
      <c r="G47" s="1074"/>
      <c r="H47" s="1074"/>
      <c r="I47" s="1074"/>
      <c r="J47" s="1074"/>
      <c r="K47" s="1074"/>
    </row>
    <row r="48" spans="1:13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 ht="26.1" customHeight="1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  <row r="190" spans="5:5">
      <c r="E190" s="552"/>
    </row>
  </sheetData>
  <mergeCells count="16">
    <mergeCell ref="A47:K47"/>
    <mergeCell ref="A36:C36"/>
    <mergeCell ref="A5:C5"/>
    <mergeCell ref="A7:C7"/>
    <mergeCell ref="A14:C14"/>
    <mergeCell ref="A25:C25"/>
    <mergeCell ref="A6:C6"/>
    <mergeCell ref="A1:K1"/>
    <mergeCell ref="A3:C4"/>
    <mergeCell ref="E3:E4"/>
    <mergeCell ref="F3:F4"/>
    <mergeCell ref="G3:G4"/>
    <mergeCell ref="H3:H4"/>
    <mergeCell ref="I3:I4"/>
    <mergeCell ref="J3:J4"/>
    <mergeCell ref="K3:K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V6554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5" width="10.5703125" style="572" hidden="1" customWidth="1"/>
    <col min="6" max="10" width="7.7109375" style="572" customWidth="1"/>
    <col min="11" max="13" width="6" style="572" customWidth="1"/>
    <col min="14" max="14" width="5.85546875" style="572" customWidth="1"/>
    <col min="15" max="15" width="8.85546875" style="572" customWidth="1"/>
    <col min="16" max="16" width="8.5703125" style="572" customWidth="1"/>
    <col min="17" max="17" width="8.7109375" style="572" customWidth="1"/>
    <col min="18" max="18" width="7.42578125" style="572" customWidth="1"/>
    <col min="19" max="19" width="5.5703125" style="572" customWidth="1"/>
    <col min="20" max="20" width="6" style="572" customWidth="1"/>
    <col min="21" max="21" width="5.28515625" style="572" customWidth="1"/>
    <col min="22" max="23" width="6" style="572" customWidth="1"/>
    <col min="24" max="24" width="5.85546875" style="572" customWidth="1"/>
    <col min="25" max="25" width="6.7109375" style="572" customWidth="1"/>
    <col min="26" max="26" width="5.28515625" style="572" customWidth="1"/>
    <col min="27" max="27" width="6.42578125" style="572" customWidth="1"/>
    <col min="28" max="28" width="4.85546875" style="572" customWidth="1"/>
    <col min="29" max="29" width="6.85546875" style="572" customWidth="1"/>
    <col min="30" max="30" width="6.7109375" style="572" customWidth="1"/>
    <col min="31" max="31" width="7.140625" style="572" customWidth="1"/>
    <col min="32" max="32" width="6.28515625" style="572" customWidth="1"/>
    <col min="33" max="33" width="5.140625" style="572" customWidth="1"/>
    <col min="34" max="16384" width="9.140625" style="572"/>
  </cols>
  <sheetData>
    <row r="1" spans="1:48" s="326" customFormat="1" ht="35.1" customHeight="1">
      <c r="A1" s="416"/>
      <c r="B1" s="416"/>
      <c r="C1" s="416"/>
      <c r="D1" s="416"/>
      <c r="E1" s="416"/>
      <c r="F1" s="684"/>
      <c r="G1" s="684"/>
      <c r="H1" s="684"/>
      <c r="I1" s="684"/>
      <c r="J1" s="684"/>
      <c r="N1" s="684"/>
      <c r="O1" s="384"/>
      <c r="P1" s="684" t="s">
        <v>806</v>
      </c>
      <c r="Q1" s="384" t="s">
        <v>440</v>
      </c>
      <c r="U1" s="684"/>
      <c r="X1" s="684"/>
      <c r="Y1" s="384"/>
      <c r="AB1" s="384"/>
      <c r="AC1" s="384"/>
      <c r="AD1" s="384"/>
      <c r="AE1" s="384"/>
      <c r="AF1" s="384"/>
      <c r="AG1" s="384"/>
    </row>
    <row r="2" spans="1:48" ht="15.75" customHeight="1" thickBot="1">
      <c r="A2" s="572"/>
      <c r="B2" s="312"/>
      <c r="C2" s="312"/>
      <c r="D2" s="313"/>
      <c r="J2" s="573"/>
      <c r="K2" s="573"/>
      <c r="L2" s="573"/>
      <c r="M2" s="573"/>
      <c r="N2" s="573"/>
      <c r="O2" s="573"/>
      <c r="P2" s="573"/>
      <c r="Q2" s="314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314" t="s">
        <v>1296</v>
      </c>
    </row>
    <row r="3" spans="1:48" s="417" customFormat="1" ht="20.25" customHeight="1">
      <c r="A3" s="1302" t="s">
        <v>18</v>
      </c>
      <c r="B3" s="1302"/>
      <c r="C3" s="1302"/>
      <c r="D3" s="315"/>
      <c r="E3" s="1395" t="s">
        <v>2</v>
      </c>
      <c r="F3" s="1441" t="s">
        <v>19</v>
      </c>
      <c r="G3" s="1445" t="s">
        <v>2</v>
      </c>
      <c r="H3" s="1445" t="s">
        <v>1070</v>
      </c>
      <c r="I3" s="1445" t="s">
        <v>1069</v>
      </c>
      <c r="J3" s="1421" t="s">
        <v>422</v>
      </c>
      <c r="K3" s="1424" t="s">
        <v>470</v>
      </c>
      <c r="L3" s="1425"/>
      <c r="M3" s="1425"/>
      <c r="N3" s="1425"/>
      <c r="O3" s="1425"/>
      <c r="P3" s="1425"/>
      <c r="Q3" s="1444" t="s">
        <v>385</v>
      </c>
      <c r="R3" s="1444"/>
      <c r="U3" s="418"/>
      <c r="W3" s="419"/>
      <c r="X3" s="418"/>
      <c r="Y3" s="419"/>
      <c r="Z3" s="418"/>
      <c r="AA3" s="418"/>
      <c r="AB3" s="418"/>
      <c r="AC3" s="418"/>
      <c r="AD3" s="418"/>
      <c r="AE3" s="418"/>
      <c r="AF3" s="418"/>
      <c r="AG3" s="418"/>
    </row>
    <row r="4" spans="1:48" s="417" customFormat="1" ht="21.75" customHeight="1">
      <c r="A4" s="1303"/>
      <c r="B4" s="1303"/>
      <c r="C4" s="1303"/>
      <c r="D4" s="316"/>
      <c r="E4" s="1396"/>
      <c r="F4" s="1428"/>
      <c r="G4" s="1446"/>
      <c r="H4" s="1446"/>
      <c r="I4" s="1446"/>
      <c r="J4" s="1422"/>
      <c r="K4" s="1427" t="s">
        <v>490</v>
      </c>
      <c r="L4" s="1439"/>
      <c r="M4" s="1433"/>
      <c r="N4" s="1435" t="s">
        <v>423</v>
      </c>
      <c r="O4" s="1436"/>
      <c r="P4" s="1436"/>
      <c r="Q4" s="1437" t="s">
        <v>471</v>
      </c>
      <c r="R4" s="1437"/>
      <c r="S4" s="1437"/>
      <c r="T4" s="1437"/>
      <c r="U4" s="1437"/>
      <c r="V4" s="1437"/>
      <c r="W4" s="1437"/>
      <c r="X4" s="1438"/>
      <c r="Y4" s="1442" t="s">
        <v>421</v>
      </c>
      <c r="Z4" s="1427" t="s">
        <v>420</v>
      </c>
      <c r="AA4" s="1439"/>
      <c r="AB4" s="1439"/>
      <c r="AC4" s="1439"/>
      <c r="AD4" s="1433"/>
      <c r="AE4" s="1427" t="s">
        <v>424</v>
      </c>
      <c r="AF4" s="1433"/>
      <c r="AG4" s="1427" t="s">
        <v>133</v>
      </c>
    </row>
    <row r="5" spans="1:48" s="417" customFormat="1" ht="36.75" customHeight="1">
      <c r="A5" s="1303"/>
      <c r="B5" s="1303"/>
      <c r="C5" s="1303"/>
      <c r="D5" s="316"/>
      <c r="E5" s="1396"/>
      <c r="F5" s="1428"/>
      <c r="G5" s="1446"/>
      <c r="H5" s="1446"/>
      <c r="I5" s="1446"/>
      <c r="J5" s="1422"/>
      <c r="K5" s="1429"/>
      <c r="L5" s="1440"/>
      <c r="M5" s="1434"/>
      <c r="N5" s="1426" t="s">
        <v>472</v>
      </c>
      <c r="O5" s="1426"/>
      <c r="P5" s="1426"/>
      <c r="Q5" s="1426" t="s">
        <v>476</v>
      </c>
      <c r="R5" s="1426"/>
      <c r="S5" s="1430" t="s">
        <v>473</v>
      </c>
      <c r="T5" s="1431"/>
      <c r="U5" s="1432" t="s">
        <v>474</v>
      </c>
      <c r="V5" s="1430"/>
      <c r="W5" s="1431"/>
      <c r="X5" s="707" t="s">
        <v>475</v>
      </c>
      <c r="Y5" s="1443"/>
      <c r="Z5" s="1429"/>
      <c r="AA5" s="1440"/>
      <c r="AB5" s="1440"/>
      <c r="AC5" s="1440"/>
      <c r="AD5" s="1434"/>
      <c r="AE5" s="1429"/>
      <c r="AF5" s="1434"/>
      <c r="AG5" s="1428"/>
    </row>
    <row r="6" spans="1:48" s="420" customFormat="1" ht="99.75" customHeight="1">
      <c r="A6" s="1304"/>
      <c r="B6" s="1304"/>
      <c r="C6" s="1304"/>
      <c r="D6" s="705"/>
      <c r="E6" s="1397"/>
      <c r="F6" s="1429"/>
      <c r="G6" s="1443"/>
      <c r="H6" s="1443"/>
      <c r="I6" s="1443"/>
      <c r="J6" s="1423"/>
      <c r="K6" s="708" t="s">
        <v>419</v>
      </c>
      <c r="L6" s="708" t="s">
        <v>488</v>
      </c>
      <c r="M6" s="708" t="s">
        <v>489</v>
      </c>
      <c r="N6" s="708" t="s">
        <v>426</v>
      </c>
      <c r="O6" s="706" t="s">
        <v>432</v>
      </c>
      <c r="P6" s="706" t="s">
        <v>429</v>
      </c>
      <c r="Q6" s="706" t="s">
        <v>431</v>
      </c>
      <c r="R6" s="706" t="s">
        <v>433</v>
      </c>
      <c r="S6" s="706" t="s">
        <v>434</v>
      </c>
      <c r="T6" s="706" t="s">
        <v>1191</v>
      </c>
      <c r="U6" s="706" t="s">
        <v>428</v>
      </c>
      <c r="V6" s="706" t="s">
        <v>430</v>
      </c>
      <c r="W6" s="706" t="s">
        <v>425</v>
      </c>
      <c r="X6" s="706" t="s">
        <v>427</v>
      </c>
      <c r="Y6" s="706" t="s">
        <v>435</v>
      </c>
      <c r="Z6" s="706" t="s">
        <v>436</v>
      </c>
      <c r="AA6" s="706" t="s">
        <v>579</v>
      </c>
      <c r="AB6" s="706" t="s">
        <v>437</v>
      </c>
      <c r="AC6" s="706" t="s">
        <v>580</v>
      </c>
      <c r="AD6" s="706" t="s">
        <v>581</v>
      </c>
      <c r="AE6" s="706" t="s">
        <v>438</v>
      </c>
      <c r="AF6" s="706" t="s">
        <v>439</v>
      </c>
      <c r="AG6" s="1429"/>
    </row>
    <row r="7" spans="1:48" s="387" customFormat="1" ht="24.95" hidden="1" customHeight="1">
      <c r="A7" s="1412" t="s">
        <v>1166</v>
      </c>
      <c r="B7" s="1412"/>
      <c r="C7" s="1412"/>
      <c r="D7" s="317"/>
      <c r="E7" s="386" t="s">
        <v>9</v>
      </c>
      <c r="F7" s="386" t="s">
        <v>9</v>
      </c>
      <c r="G7" s="386"/>
      <c r="H7" s="386" t="s">
        <v>9</v>
      </c>
      <c r="I7" s="386"/>
      <c r="J7" s="386"/>
      <c r="K7" s="386"/>
      <c r="L7" s="386"/>
      <c r="M7" s="386"/>
      <c r="N7" s="386"/>
      <c r="O7" s="386"/>
      <c r="P7" s="386"/>
      <c r="Q7" s="386" t="s">
        <v>9</v>
      </c>
      <c r="R7" s="386"/>
      <c r="S7" s="386" t="s">
        <v>9</v>
      </c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421" t="s">
        <v>9</v>
      </c>
    </row>
    <row r="8" spans="1:48" s="387" customFormat="1" ht="24.95" hidden="1" customHeight="1">
      <c r="A8" s="1351" t="s">
        <v>780</v>
      </c>
      <c r="B8" s="1351"/>
      <c r="C8" s="1351"/>
      <c r="D8" s="388"/>
      <c r="E8" s="389" t="s">
        <v>9</v>
      </c>
      <c r="F8" s="386" t="s">
        <v>9</v>
      </c>
      <c r="G8" s="386"/>
      <c r="H8" s="386" t="s">
        <v>9</v>
      </c>
      <c r="I8" s="386"/>
      <c r="J8" s="386"/>
      <c r="K8" s="386"/>
      <c r="L8" s="386"/>
      <c r="M8" s="386"/>
      <c r="N8" s="386"/>
      <c r="O8" s="386"/>
      <c r="P8" s="386"/>
      <c r="Q8" s="386" t="s">
        <v>9</v>
      </c>
      <c r="R8" s="386"/>
      <c r="S8" s="386" t="s">
        <v>9</v>
      </c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 t="s">
        <v>9</v>
      </c>
    </row>
    <row r="9" spans="1:48" s="387" customFormat="1" ht="3.75" hidden="1" customHeight="1">
      <c r="A9" s="1351" t="s">
        <v>1167</v>
      </c>
      <c r="B9" s="1351"/>
      <c r="C9" s="1351"/>
      <c r="D9" s="388"/>
      <c r="E9" s="390">
        <v>17631</v>
      </c>
      <c r="F9" s="386" t="s">
        <v>9</v>
      </c>
      <c r="G9" s="386"/>
      <c r="H9" s="386" t="s">
        <v>9</v>
      </c>
      <c r="I9" s="386"/>
      <c r="J9" s="386"/>
      <c r="K9" s="386"/>
      <c r="L9" s="386"/>
      <c r="M9" s="386"/>
      <c r="N9" s="386"/>
      <c r="O9" s="386"/>
      <c r="P9" s="386"/>
      <c r="Q9" s="386" t="s">
        <v>9</v>
      </c>
      <c r="R9" s="386"/>
      <c r="S9" s="386" t="s">
        <v>9</v>
      </c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 t="s">
        <v>9</v>
      </c>
    </row>
    <row r="10" spans="1:48" s="387" customFormat="1" ht="18" hidden="1" customHeight="1">
      <c r="A10" s="1351" t="s">
        <v>1168</v>
      </c>
      <c r="B10" s="1351"/>
      <c r="C10" s="1351"/>
      <c r="D10" s="388"/>
      <c r="E10" s="391"/>
      <c r="F10" s="392" t="s">
        <v>10</v>
      </c>
      <c r="G10" s="393"/>
      <c r="H10" s="394" t="s">
        <v>10</v>
      </c>
      <c r="I10" s="394"/>
      <c r="J10" s="394"/>
      <c r="K10" s="394"/>
      <c r="L10" s="394"/>
      <c r="M10" s="394"/>
      <c r="N10" s="394" t="s">
        <v>10</v>
      </c>
      <c r="O10" s="394"/>
      <c r="P10" s="394" t="s">
        <v>10</v>
      </c>
      <c r="Q10" s="394" t="s">
        <v>10</v>
      </c>
      <c r="R10" s="394" t="s">
        <v>10</v>
      </c>
      <c r="S10" s="394" t="s">
        <v>10</v>
      </c>
      <c r="T10" s="394" t="s">
        <v>10</v>
      </c>
      <c r="U10" s="394" t="s">
        <v>10</v>
      </c>
      <c r="V10" s="394" t="s">
        <v>10</v>
      </c>
      <c r="W10" s="394" t="s">
        <v>10</v>
      </c>
      <c r="X10" s="394" t="s">
        <v>10</v>
      </c>
      <c r="Y10" s="394"/>
      <c r="Z10" s="394" t="s">
        <v>10</v>
      </c>
      <c r="AA10" s="394"/>
      <c r="AB10" s="394"/>
      <c r="AC10" s="394"/>
      <c r="AD10" s="394"/>
      <c r="AE10" s="394" t="s">
        <v>10</v>
      </c>
      <c r="AF10" s="394" t="s">
        <v>10</v>
      </c>
    </row>
    <row r="11" spans="1:48" s="387" customFormat="1" ht="18" hidden="1" customHeight="1">
      <c r="A11" s="1351" t="s">
        <v>1169</v>
      </c>
      <c r="B11" s="1351"/>
      <c r="C11" s="1351"/>
      <c r="D11" s="388"/>
      <c r="E11" s="391"/>
      <c r="F11" s="395" t="s">
        <v>10</v>
      </c>
      <c r="G11" s="394"/>
      <c r="H11" s="394" t="s">
        <v>10</v>
      </c>
      <c r="I11" s="394"/>
      <c r="J11" s="394"/>
      <c r="K11" s="394"/>
      <c r="L11" s="394"/>
      <c r="M11" s="394"/>
      <c r="N11" s="394" t="s">
        <v>10</v>
      </c>
      <c r="O11" s="394"/>
      <c r="P11" s="394" t="s">
        <v>10</v>
      </c>
      <c r="Q11" s="394" t="s">
        <v>10</v>
      </c>
      <c r="R11" s="394" t="s">
        <v>10</v>
      </c>
      <c r="S11" s="394" t="s">
        <v>10</v>
      </c>
      <c r="T11" s="394" t="s">
        <v>10</v>
      </c>
      <c r="U11" s="394" t="s">
        <v>10</v>
      </c>
      <c r="V11" s="394" t="s">
        <v>10</v>
      </c>
      <c r="W11" s="394" t="s">
        <v>10</v>
      </c>
      <c r="X11" s="394" t="s">
        <v>10</v>
      </c>
      <c r="Y11" s="394"/>
      <c r="Z11" s="394" t="s">
        <v>10</v>
      </c>
      <c r="AA11" s="394"/>
      <c r="AB11" s="394"/>
      <c r="AC11" s="394"/>
      <c r="AD11" s="394"/>
      <c r="AE11" s="394" t="s">
        <v>10</v>
      </c>
      <c r="AF11" s="394" t="s">
        <v>10</v>
      </c>
    </row>
    <row r="12" spans="1:48" s="387" customFormat="1" ht="18" hidden="1" customHeight="1">
      <c r="A12" s="1351" t="s">
        <v>1170</v>
      </c>
      <c r="B12" s="1351"/>
      <c r="C12" s="1351"/>
      <c r="D12" s="388"/>
      <c r="E12" s="391"/>
      <c r="F12" s="395" t="s">
        <v>10</v>
      </c>
      <c r="G12" s="394"/>
      <c r="H12" s="394" t="s">
        <v>10</v>
      </c>
      <c r="I12" s="394"/>
      <c r="J12" s="394"/>
      <c r="K12" s="394"/>
      <c r="L12" s="394"/>
      <c r="M12" s="394"/>
      <c r="N12" s="394" t="s">
        <v>10</v>
      </c>
      <c r="O12" s="394" t="s">
        <v>10</v>
      </c>
      <c r="P12" s="394" t="s">
        <v>10</v>
      </c>
      <c r="Q12" s="394" t="s">
        <v>10</v>
      </c>
      <c r="R12" s="394" t="s">
        <v>10</v>
      </c>
      <c r="S12" s="394" t="s">
        <v>10</v>
      </c>
      <c r="T12" s="394" t="s">
        <v>10</v>
      </c>
      <c r="U12" s="394" t="s">
        <v>10</v>
      </c>
      <c r="V12" s="394" t="s">
        <v>10</v>
      </c>
      <c r="W12" s="394" t="s">
        <v>10</v>
      </c>
      <c r="X12" s="394" t="s">
        <v>10</v>
      </c>
      <c r="Y12" s="394"/>
      <c r="Z12" s="394" t="s">
        <v>10</v>
      </c>
      <c r="AA12" s="394"/>
      <c r="AB12" s="394"/>
      <c r="AC12" s="394"/>
      <c r="AD12" s="394"/>
      <c r="AE12" s="394" t="s">
        <v>10</v>
      </c>
      <c r="AF12" s="394" t="s">
        <v>10</v>
      </c>
    </row>
    <row r="13" spans="1:48" s="387" customFormat="1" ht="18" hidden="1" customHeight="1">
      <c r="A13" s="1351" t="s">
        <v>1171</v>
      </c>
      <c r="B13" s="1351"/>
      <c r="C13" s="1351"/>
      <c r="D13" s="388"/>
      <c r="E13" s="391"/>
      <c r="F13" s="395" t="s">
        <v>10</v>
      </c>
      <c r="G13" s="394"/>
      <c r="H13" s="394" t="s">
        <v>10</v>
      </c>
      <c r="I13" s="394"/>
      <c r="J13" s="394"/>
      <c r="K13" s="394"/>
      <c r="L13" s="394"/>
      <c r="M13" s="394"/>
      <c r="N13" s="394" t="s">
        <v>10</v>
      </c>
      <c r="O13" s="394" t="s">
        <v>10</v>
      </c>
      <c r="P13" s="394" t="s">
        <v>10</v>
      </c>
      <c r="Q13" s="394" t="s">
        <v>10</v>
      </c>
      <c r="R13" s="394" t="s">
        <v>10</v>
      </c>
      <c r="S13" s="394" t="s">
        <v>10</v>
      </c>
      <c r="T13" s="394" t="s">
        <v>10</v>
      </c>
      <c r="U13" s="394" t="s">
        <v>10</v>
      </c>
      <c r="V13" s="394" t="s">
        <v>10</v>
      </c>
      <c r="W13" s="394" t="s">
        <v>10</v>
      </c>
      <c r="X13" s="394" t="s">
        <v>10</v>
      </c>
      <c r="Y13" s="394"/>
      <c r="Z13" s="394" t="s">
        <v>10</v>
      </c>
      <c r="AA13" s="394"/>
      <c r="AB13" s="394"/>
      <c r="AC13" s="394"/>
      <c r="AD13" s="394"/>
      <c r="AE13" s="394" t="s">
        <v>10</v>
      </c>
      <c r="AF13" s="394" t="s">
        <v>10</v>
      </c>
    </row>
    <row r="14" spans="1:48" s="424" customFormat="1" ht="14.45" hidden="1" customHeight="1">
      <c r="A14" s="1419" t="s">
        <v>1172</v>
      </c>
      <c r="B14" s="1419"/>
      <c r="C14" s="1419"/>
      <c r="D14" s="422"/>
      <c r="E14" s="423"/>
      <c r="F14" s="396">
        <v>0</v>
      </c>
      <c r="G14" s="396">
        <v>0</v>
      </c>
      <c r="H14" s="396">
        <v>0</v>
      </c>
      <c r="I14" s="396">
        <v>0</v>
      </c>
      <c r="J14" s="396">
        <v>0</v>
      </c>
      <c r="K14" s="396">
        <v>0</v>
      </c>
      <c r="L14" s="396">
        <v>0</v>
      </c>
      <c r="M14" s="396">
        <v>0</v>
      </c>
      <c r="N14" s="396">
        <v>0</v>
      </c>
      <c r="O14" s="396">
        <v>0</v>
      </c>
      <c r="P14" s="396">
        <v>0</v>
      </c>
      <c r="Q14" s="396">
        <v>0</v>
      </c>
      <c r="R14" s="396">
        <v>0</v>
      </c>
      <c r="S14" s="396">
        <v>0</v>
      </c>
      <c r="T14" s="396">
        <v>0</v>
      </c>
      <c r="U14" s="396">
        <v>0</v>
      </c>
      <c r="V14" s="396">
        <v>0</v>
      </c>
      <c r="W14" s="396">
        <v>0</v>
      </c>
      <c r="X14" s="396">
        <v>0</v>
      </c>
      <c r="Y14" s="396">
        <v>0</v>
      </c>
      <c r="Z14" s="396">
        <v>0</v>
      </c>
      <c r="AA14" s="396">
        <v>0</v>
      </c>
      <c r="AB14" s="396">
        <v>0</v>
      </c>
      <c r="AC14" s="396"/>
      <c r="AD14" s="396"/>
      <c r="AE14" s="396">
        <v>0</v>
      </c>
      <c r="AF14" s="396">
        <v>0</v>
      </c>
      <c r="AG14" s="396">
        <v>0</v>
      </c>
    </row>
    <row r="15" spans="1:48" s="424" customFormat="1" ht="14.45" hidden="1" customHeight="1">
      <c r="A15" s="1419" t="s">
        <v>1173</v>
      </c>
      <c r="B15" s="1419"/>
      <c r="C15" s="1419"/>
      <c r="D15" s="425"/>
      <c r="E15" s="423"/>
      <c r="F15" s="426">
        <v>13306.805675435782</v>
      </c>
      <c r="G15" s="396">
        <v>0</v>
      </c>
      <c r="H15" s="396">
        <v>0</v>
      </c>
      <c r="I15" s="396">
        <v>0</v>
      </c>
      <c r="J15" s="396">
        <v>0</v>
      </c>
      <c r="K15" s="396">
        <v>0</v>
      </c>
      <c r="L15" s="396">
        <v>0</v>
      </c>
      <c r="M15" s="396">
        <v>0</v>
      </c>
      <c r="N15" s="396">
        <v>89.387306497404097</v>
      </c>
      <c r="O15" s="396">
        <v>0</v>
      </c>
      <c r="P15" s="396">
        <v>3.1301727917989415</v>
      </c>
      <c r="Q15" s="396">
        <v>11.986427230317434</v>
      </c>
      <c r="R15" s="396">
        <v>22.066757638551582</v>
      </c>
      <c r="S15" s="396">
        <v>3.5477033907083655</v>
      </c>
      <c r="T15" s="396">
        <v>2.9313453169358898</v>
      </c>
      <c r="U15" s="396">
        <v>5.9867719100767083</v>
      </c>
      <c r="V15" s="396">
        <v>2.0183679973985429</v>
      </c>
      <c r="W15" s="396">
        <v>10.468433554229703</v>
      </c>
      <c r="X15" s="396">
        <v>13.078611808773944</v>
      </c>
      <c r="Y15" s="396">
        <v>0</v>
      </c>
      <c r="Z15" s="396">
        <v>12.696113554332074</v>
      </c>
      <c r="AA15" s="396">
        <v>0</v>
      </c>
      <c r="AB15" s="396">
        <v>0</v>
      </c>
      <c r="AC15" s="396"/>
      <c r="AD15" s="396"/>
      <c r="AE15" s="396">
        <v>12.293131397638376</v>
      </c>
      <c r="AF15" s="396">
        <v>3.1448369015796138</v>
      </c>
      <c r="AG15" s="396">
        <v>0.96448994730876114</v>
      </c>
      <c r="AI15" s="427">
        <v>37821.157034315154</v>
      </c>
      <c r="AJ15" s="427">
        <v>5262.0097350447904</v>
      </c>
      <c r="AK15" s="427">
        <v>2401.8193129164451</v>
      </c>
      <c r="AL15" s="427">
        <v>805.74092168702782</v>
      </c>
      <c r="AM15" s="427">
        <v>1416.2579884272275</v>
      </c>
      <c r="AN15" s="427">
        <v>1184.8279711403791</v>
      </c>
      <c r="AO15" s="427">
        <v>4190.8554209641006</v>
      </c>
      <c r="AP15" s="427">
        <v>5124.9009350293363</v>
      </c>
      <c r="AQ15" s="427">
        <v>4939.0683065591302</v>
      </c>
      <c r="AR15" s="427">
        <v>1264.1115740069065</v>
      </c>
      <c r="AS15" s="427">
        <v>8889.1793922804954</v>
      </c>
      <c r="AT15" s="427">
        <v>1267.3128964307723</v>
      </c>
      <c r="AU15" s="427">
        <v>4822.1812376108237</v>
      </c>
      <c r="AV15" s="427">
        <v>451.41132620188182</v>
      </c>
    </row>
    <row r="16" spans="1:48" s="424" customFormat="1" ht="14.45" hidden="1" customHeight="1">
      <c r="A16" s="1419" t="s">
        <v>1174</v>
      </c>
      <c r="B16" s="1419"/>
      <c r="C16" s="1419"/>
      <c r="D16" s="425"/>
      <c r="E16" s="423"/>
      <c r="F16" s="426">
        <v>13388.599999999999</v>
      </c>
      <c r="G16" s="396">
        <v>100</v>
      </c>
      <c r="H16" s="396">
        <v>44.272023183540469</v>
      </c>
      <c r="I16" s="396">
        <v>55.727976816459531</v>
      </c>
      <c r="J16" s="428">
        <v>7461.1959040484999</v>
      </c>
      <c r="K16" s="396">
        <v>0</v>
      </c>
      <c r="L16" s="396">
        <v>0</v>
      </c>
      <c r="M16" s="396">
        <v>0</v>
      </c>
      <c r="N16" s="396">
        <v>72.754071584010973</v>
      </c>
      <c r="O16" s="396">
        <v>0</v>
      </c>
      <c r="P16" s="396">
        <v>4.3047699876458649</v>
      </c>
      <c r="Q16" s="396">
        <v>16.421158869775205</v>
      </c>
      <c r="R16" s="396">
        <v>22.684663361883505</v>
      </c>
      <c r="S16" s="396">
        <v>20.746540945309274</v>
      </c>
      <c r="T16" s="396">
        <v>16.892983622879608</v>
      </c>
      <c r="U16" s="396">
        <v>5.2556807693969301</v>
      </c>
      <c r="V16" s="396">
        <v>10.182572879320325</v>
      </c>
      <c r="W16" s="396">
        <v>5.4286107867814311</v>
      </c>
      <c r="X16" s="396">
        <v>3.2758190174816906</v>
      </c>
      <c r="Y16" s="396">
        <v>0</v>
      </c>
      <c r="Z16" s="396">
        <v>4.4201943725553878</v>
      </c>
      <c r="AA16" s="396">
        <v>0</v>
      </c>
      <c r="AB16" s="396">
        <v>0</v>
      </c>
      <c r="AC16" s="396"/>
      <c r="AD16" s="396"/>
      <c r="AE16" s="396">
        <v>1.7472881448277373</v>
      </c>
      <c r="AF16" s="396">
        <v>4.2554360848153694</v>
      </c>
      <c r="AG16" s="396">
        <v>2.2085581196620341</v>
      </c>
      <c r="AI16" s="427">
        <v>37821.157034315154</v>
      </c>
      <c r="AJ16" s="427">
        <v>5262.0097350447904</v>
      </c>
      <c r="AK16" s="427">
        <v>2401.8193129164451</v>
      </c>
      <c r="AL16" s="427">
        <v>805.74092168702782</v>
      </c>
      <c r="AM16" s="427">
        <v>1416.2579884272275</v>
      </c>
      <c r="AN16" s="427">
        <v>1184.8279711403791</v>
      </c>
      <c r="AO16" s="427">
        <v>4190.8554209641006</v>
      </c>
      <c r="AP16" s="427">
        <v>5124.9009350293363</v>
      </c>
      <c r="AQ16" s="427">
        <v>4939.0683065591302</v>
      </c>
      <c r="AR16" s="427">
        <v>1264.1115740069065</v>
      </c>
      <c r="AS16" s="427">
        <v>8889.1793922804954</v>
      </c>
      <c r="AT16" s="427">
        <v>1267.3128964307723</v>
      </c>
      <c r="AU16" s="427">
        <v>4822.1812376108237</v>
      </c>
      <c r="AV16" s="427">
        <v>451.41132620188182</v>
      </c>
    </row>
    <row r="17" spans="1:48" s="424" customFormat="1" ht="14.45" hidden="1" customHeight="1">
      <c r="A17" s="1418" t="s">
        <v>1175</v>
      </c>
      <c r="B17" s="1418"/>
      <c r="C17" s="1418"/>
      <c r="D17" s="425"/>
      <c r="E17" s="423"/>
      <c r="F17" s="426">
        <v>13660.999999999885</v>
      </c>
      <c r="G17" s="396">
        <v>100</v>
      </c>
      <c r="H17" s="396">
        <v>47.415059761583208</v>
      </c>
      <c r="I17" s="396">
        <v>52.584940238416792</v>
      </c>
      <c r="J17" s="428">
        <v>7183.6286859700576</v>
      </c>
      <c r="K17" s="396">
        <v>0</v>
      </c>
      <c r="L17" s="396">
        <v>0</v>
      </c>
      <c r="M17" s="396">
        <v>0</v>
      </c>
      <c r="N17" s="396">
        <v>68.691447203025845</v>
      </c>
      <c r="O17" s="396">
        <v>0</v>
      </c>
      <c r="P17" s="396">
        <v>7.6578695783354647</v>
      </c>
      <c r="Q17" s="396">
        <v>15.204715246898267</v>
      </c>
      <c r="R17" s="396">
        <v>18.162671037116887</v>
      </c>
      <c r="S17" s="396">
        <v>16.682481326325536</v>
      </c>
      <c r="T17" s="396">
        <v>16.500962201156188</v>
      </c>
      <c r="U17" s="396">
        <v>4.6452452624764202</v>
      </c>
      <c r="V17" s="396">
        <v>10.691681021899779</v>
      </c>
      <c r="W17" s="396">
        <v>5.2410202996180804</v>
      </c>
      <c r="X17" s="396">
        <v>4.1944641418398678</v>
      </c>
      <c r="Y17" s="396">
        <v>0</v>
      </c>
      <c r="Z17" s="396">
        <v>3.3024016868467041</v>
      </c>
      <c r="AA17" s="396">
        <v>0</v>
      </c>
      <c r="AB17" s="396">
        <v>0</v>
      </c>
      <c r="AC17" s="396"/>
      <c r="AD17" s="396"/>
      <c r="AE17" s="396">
        <v>2.1423933103548416</v>
      </c>
      <c r="AF17" s="396">
        <v>3.6455837980908412</v>
      </c>
      <c r="AG17" s="396">
        <v>3.0668664652815281</v>
      </c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</row>
    <row r="18" spans="1:48" s="424" customFormat="1" ht="14.45" hidden="1" customHeight="1">
      <c r="A18" s="1418" t="s">
        <v>1176</v>
      </c>
      <c r="B18" s="1418"/>
      <c r="C18" s="1418"/>
      <c r="D18" s="425"/>
      <c r="E18" s="423"/>
      <c r="F18" s="408">
        <v>13884.2158</v>
      </c>
      <c r="G18" s="409">
        <v>100</v>
      </c>
      <c r="H18" s="409">
        <v>41.530432140000002</v>
      </c>
      <c r="I18" s="409">
        <v>58.469567859999998</v>
      </c>
      <c r="J18" s="429">
        <v>8118.0409790098411</v>
      </c>
      <c r="K18" s="409">
        <v>0</v>
      </c>
      <c r="L18" s="409">
        <v>0</v>
      </c>
      <c r="M18" s="409">
        <v>0</v>
      </c>
      <c r="N18" s="409">
        <v>69.649666513247894</v>
      </c>
      <c r="O18" s="409">
        <v>22.360448489132022</v>
      </c>
      <c r="P18" s="409">
        <v>6.894324655904831</v>
      </c>
      <c r="Q18" s="409">
        <v>13.586593478058738</v>
      </c>
      <c r="R18" s="409">
        <v>12.767295419244322</v>
      </c>
      <c r="S18" s="409">
        <v>16.583388136761723</v>
      </c>
      <c r="T18" s="409">
        <v>15.616586956853213</v>
      </c>
      <c r="U18" s="409">
        <v>4.4420642710275153</v>
      </c>
      <c r="V18" s="409">
        <v>12.367962034214292</v>
      </c>
      <c r="W18" s="409">
        <v>6.3407367585057637</v>
      </c>
      <c r="X18" s="409">
        <v>5.5282894858677745</v>
      </c>
      <c r="Y18" s="409">
        <v>0</v>
      </c>
      <c r="Z18" s="409">
        <v>2.1946525381094335</v>
      </c>
      <c r="AA18" s="409">
        <v>0</v>
      </c>
      <c r="AB18" s="409">
        <v>0</v>
      </c>
      <c r="AC18" s="409">
        <v>0</v>
      </c>
      <c r="AD18" s="409">
        <v>0</v>
      </c>
      <c r="AE18" s="409">
        <v>3.8619273316467315</v>
      </c>
      <c r="AF18" s="409">
        <v>5.5833632242395934</v>
      </c>
      <c r="AG18" s="409">
        <v>1.762135304142662</v>
      </c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</row>
    <row r="19" spans="1:48" s="424" customFormat="1" ht="14.45" hidden="1" customHeight="1">
      <c r="A19" s="1418" t="s">
        <v>1177</v>
      </c>
      <c r="B19" s="1418"/>
      <c r="C19" s="1418"/>
      <c r="D19" s="422"/>
      <c r="E19" s="423"/>
      <c r="F19" s="430">
        <v>0</v>
      </c>
      <c r="G19" s="409">
        <v>0</v>
      </c>
      <c r="H19" s="409">
        <v>0</v>
      </c>
      <c r="I19" s="409">
        <v>0</v>
      </c>
      <c r="J19" s="430">
        <v>0</v>
      </c>
      <c r="K19" s="409">
        <v>0</v>
      </c>
      <c r="L19" s="409">
        <v>0</v>
      </c>
      <c r="M19" s="409">
        <v>0</v>
      </c>
      <c r="N19" s="409">
        <v>0</v>
      </c>
      <c r="O19" s="409">
        <v>0</v>
      </c>
      <c r="P19" s="409">
        <v>0</v>
      </c>
      <c r="Q19" s="409">
        <v>0</v>
      </c>
      <c r="R19" s="409">
        <v>0</v>
      </c>
      <c r="S19" s="409">
        <v>0</v>
      </c>
      <c r="T19" s="409">
        <v>0</v>
      </c>
      <c r="U19" s="409">
        <v>0</v>
      </c>
      <c r="V19" s="409">
        <v>0</v>
      </c>
      <c r="W19" s="409">
        <v>0</v>
      </c>
      <c r="X19" s="409">
        <v>0</v>
      </c>
      <c r="Y19" s="409">
        <v>0</v>
      </c>
      <c r="Z19" s="409">
        <v>0</v>
      </c>
      <c r="AA19" s="409">
        <v>0</v>
      </c>
      <c r="AB19" s="409">
        <v>0</v>
      </c>
      <c r="AC19" s="409">
        <v>0</v>
      </c>
      <c r="AD19" s="409">
        <v>0</v>
      </c>
      <c r="AE19" s="409">
        <v>0</v>
      </c>
      <c r="AF19" s="409">
        <v>0</v>
      </c>
      <c r="AG19" s="409">
        <v>0</v>
      </c>
      <c r="AI19" s="427"/>
      <c r="AJ19" s="427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</row>
    <row r="20" spans="1:48" s="424" customFormat="1" ht="14.45" hidden="1" customHeight="1">
      <c r="A20" s="1418" t="s">
        <v>1178</v>
      </c>
      <c r="B20" s="1418"/>
      <c r="C20" s="1418"/>
      <c r="D20" s="425"/>
      <c r="E20" s="423"/>
      <c r="F20" s="408">
        <v>14412</v>
      </c>
      <c r="G20" s="409">
        <v>100</v>
      </c>
      <c r="H20" s="409">
        <v>51.891124580000003</v>
      </c>
      <c r="I20" s="409">
        <v>48.108875419999997</v>
      </c>
      <c r="J20" s="429">
        <v>7478.5488750000004</v>
      </c>
      <c r="K20" s="409">
        <v>4.014470084</v>
      </c>
      <c r="L20" s="409">
        <v>0</v>
      </c>
      <c r="M20" s="409">
        <v>0</v>
      </c>
      <c r="N20" s="409">
        <v>28.604024410000001</v>
      </c>
      <c r="O20" s="409">
        <v>21.044419139999999</v>
      </c>
      <c r="P20" s="409">
        <v>14.81223855</v>
      </c>
      <c r="Q20" s="409">
        <v>16.55652138</v>
      </c>
      <c r="R20" s="409">
        <v>15.202936830000001</v>
      </c>
      <c r="S20" s="409">
        <v>19.71199227</v>
      </c>
      <c r="T20" s="409">
        <v>18.76305146</v>
      </c>
      <c r="U20" s="409">
        <v>8.2591403260000007</v>
      </c>
      <c r="V20" s="409">
        <v>16.654632530000001</v>
      </c>
      <c r="W20" s="409">
        <v>8.101260323</v>
      </c>
      <c r="X20" s="409">
        <v>15.266523830000001</v>
      </c>
      <c r="Y20" s="409">
        <v>1.5672649240000001</v>
      </c>
      <c r="Z20" s="409">
        <v>2.687125757</v>
      </c>
      <c r="AA20" s="409">
        <v>1.5167225520000001</v>
      </c>
      <c r="AB20" s="409">
        <v>1.205722416</v>
      </c>
      <c r="AC20" s="409">
        <v>0</v>
      </c>
      <c r="AD20" s="409">
        <v>0</v>
      </c>
      <c r="AE20" s="409">
        <v>4.6942694420000004</v>
      </c>
      <c r="AF20" s="409">
        <v>7.2259872180000002</v>
      </c>
      <c r="AG20" s="409">
        <v>1.1510355640000001</v>
      </c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</row>
    <row r="21" spans="1:48" s="424" customFormat="1" ht="14.45" hidden="1" customHeight="1">
      <c r="A21" s="1418" t="s">
        <v>1179</v>
      </c>
      <c r="B21" s="1418"/>
      <c r="C21" s="1418"/>
      <c r="D21" s="425"/>
      <c r="E21" s="423"/>
      <c r="F21" s="408">
        <v>14563.000000000737</v>
      </c>
      <c r="G21" s="409">
        <v>100</v>
      </c>
      <c r="H21" s="409">
        <v>52.165681420177314</v>
      </c>
      <c r="I21" s="409">
        <v>47.834318579822281</v>
      </c>
      <c r="J21" s="429">
        <f>F21*I21/100</f>
        <v>6966.1118147798707</v>
      </c>
      <c r="K21" s="409">
        <v>6.0716791626035143</v>
      </c>
      <c r="L21" s="409">
        <v>1.6367180344682106</v>
      </c>
      <c r="M21" s="409">
        <v>15.508203207042992</v>
      </c>
      <c r="N21" s="409">
        <v>32.030910567443065</v>
      </c>
      <c r="O21" s="409">
        <v>20.801194088284706</v>
      </c>
      <c r="P21" s="409">
        <v>14.172096921760192</v>
      </c>
      <c r="Q21" s="409">
        <v>18.375296424594957</v>
      </c>
      <c r="R21" s="409">
        <v>16.616321945894853</v>
      </c>
      <c r="S21" s="409">
        <v>19.307149751506991</v>
      </c>
      <c r="T21" s="409">
        <v>14.754122929979196</v>
      </c>
      <c r="U21" s="409">
        <v>8.8058212701939009</v>
      </c>
      <c r="V21" s="409">
        <v>17.314015898672849</v>
      </c>
      <c r="W21" s="409">
        <v>11.923238958217723</v>
      </c>
      <c r="X21" s="409">
        <v>18.405650039304565</v>
      </c>
      <c r="Y21" s="409">
        <v>3.0207159256827705</v>
      </c>
      <c r="Z21" s="409">
        <v>6.12017318166696</v>
      </c>
      <c r="AA21" s="409">
        <v>3.4426512919117895</v>
      </c>
      <c r="AB21" s="409">
        <v>2.8254740410265455</v>
      </c>
      <c r="AC21" s="409">
        <v>0</v>
      </c>
      <c r="AD21" s="409">
        <v>0</v>
      </c>
      <c r="AE21" s="409">
        <v>9.5890676843881781</v>
      </c>
      <c r="AF21" s="409">
        <v>13.545543479815828</v>
      </c>
      <c r="AG21" s="409">
        <v>0.98981581510509475</v>
      </c>
      <c r="AI21" s="427"/>
      <c r="AJ21" s="427"/>
      <c r="AK21" s="427"/>
      <c r="AL21" s="427"/>
      <c r="AM21" s="427"/>
      <c r="AN21" s="427"/>
      <c r="AO21" s="427"/>
      <c r="AP21" s="427"/>
      <c r="AQ21" s="427"/>
      <c r="AR21" s="427"/>
      <c r="AS21" s="427"/>
      <c r="AT21" s="427"/>
      <c r="AU21" s="427"/>
      <c r="AV21" s="427"/>
    </row>
    <row r="22" spans="1:48" s="424" customFormat="1" ht="14.45" customHeight="1">
      <c r="A22" s="1418" t="s">
        <v>1180</v>
      </c>
      <c r="B22" s="1418"/>
      <c r="C22" s="1418"/>
      <c r="D22" s="425"/>
      <c r="E22" s="423"/>
      <c r="F22" s="408">
        <v>14821.000000244734</v>
      </c>
      <c r="G22" s="409">
        <v>100</v>
      </c>
      <c r="H22" s="409">
        <v>60.243738515175465</v>
      </c>
      <c r="I22" s="409">
        <v>39.756261484824563</v>
      </c>
      <c r="J22" s="429">
        <f>F22*I22/100</f>
        <v>5892.2755147631451</v>
      </c>
      <c r="K22" s="409">
        <v>3.7705019543159235</v>
      </c>
      <c r="L22" s="409">
        <v>1.0102541653875741</v>
      </c>
      <c r="M22" s="409">
        <v>11.974840371072153</v>
      </c>
      <c r="N22" s="409">
        <v>14.867202098408759</v>
      </c>
      <c r="O22" s="409">
        <v>17.194150714843822</v>
      </c>
      <c r="P22" s="409">
        <v>9.3366423406646426</v>
      </c>
      <c r="Q22" s="409">
        <v>15.529938316902035</v>
      </c>
      <c r="R22" s="409">
        <v>11.735535755256356</v>
      </c>
      <c r="S22" s="409">
        <v>15.257187245119496</v>
      </c>
      <c r="T22" s="409">
        <v>12.566588289565003</v>
      </c>
      <c r="U22" s="409">
        <v>7.2320503126973419</v>
      </c>
      <c r="V22" s="409">
        <v>15.611832021991225</v>
      </c>
      <c r="W22" s="409">
        <v>10.853754468058083</v>
      </c>
      <c r="X22" s="409">
        <v>21.146324292510787</v>
      </c>
      <c r="Y22" s="409">
        <v>2.3300117236682114</v>
      </c>
      <c r="Z22" s="409">
        <v>3.2774957699106717</v>
      </c>
      <c r="AA22" s="409">
        <v>3.0657678113559728</v>
      </c>
      <c r="AB22" s="409">
        <v>2.0060826134693905</v>
      </c>
      <c r="AC22" s="409">
        <v>5.6772411257670363</v>
      </c>
      <c r="AD22" s="409">
        <v>1.9348047821342444</v>
      </c>
      <c r="AE22" s="409">
        <v>9.3158034841033341</v>
      </c>
      <c r="AF22" s="409">
        <v>12.150438351999535</v>
      </c>
      <c r="AG22" s="409">
        <v>1.0682428392254972</v>
      </c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</row>
    <row r="23" spans="1:48" s="424" customFormat="1" ht="14.45" customHeight="1">
      <c r="A23" s="1418" t="s">
        <v>1181</v>
      </c>
      <c r="B23" s="1418"/>
      <c r="C23" s="1418"/>
      <c r="D23" s="425"/>
      <c r="E23" s="423"/>
      <c r="F23" s="408">
        <v>14935.000010349095</v>
      </c>
      <c r="G23" s="409">
        <v>100</v>
      </c>
      <c r="H23" s="409">
        <v>56.806941568962813</v>
      </c>
      <c r="I23" s="409">
        <v>43.193058431037173</v>
      </c>
      <c r="J23" s="429">
        <f>F23*I23/100</f>
        <v>6450.8832811454931</v>
      </c>
      <c r="K23" s="409">
        <v>6.4571736069790786</v>
      </c>
      <c r="L23" s="409">
        <v>1.9297499948440571</v>
      </c>
      <c r="M23" s="409">
        <v>12.961698228949189</v>
      </c>
      <c r="N23" s="409">
        <v>19.229376589694603</v>
      </c>
      <c r="O23" s="409">
        <v>18.675376241987717</v>
      </c>
      <c r="P23" s="409">
        <v>10.045998704291211</v>
      </c>
      <c r="Q23" s="409">
        <v>17.706794385433469</v>
      </c>
      <c r="R23" s="409">
        <v>13.802904664009644</v>
      </c>
      <c r="S23" s="409">
        <v>17.540971207953124</v>
      </c>
      <c r="T23" s="409">
        <v>13.186066863855713</v>
      </c>
      <c r="U23" s="409">
        <v>8.0678938345049147</v>
      </c>
      <c r="V23" s="409">
        <v>14.424692391614633</v>
      </c>
      <c r="W23" s="409">
        <v>10.438333095389677</v>
      </c>
      <c r="X23" s="409">
        <v>22.533523034165878</v>
      </c>
      <c r="Y23" s="409">
        <v>2.7391325385589691</v>
      </c>
      <c r="Z23" s="409">
        <v>3.7072646784535177</v>
      </c>
      <c r="AA23" s="409">
        <v>2.8145527818007685</v>
      </c>
      <c r="AB23" s="409">
        <v>2.2811354836505373</v>
      </c>
      <c r="AC23" s="409">
        <v>7.545868177039627</v>
      </c>
      <c r="AD23" s="409">
        <v>1.5523305763003821</v>
      </c>
      <c r="AE23" s="409">
        <v>9.4516826828643676</v>
      </c>
      <c r="AF23" s="409">
        <v>12.375920366934045</v>
      </c>
      <c r="AG23" s="409">
        <v>1.2729334758826762</v>
      </c>
      <c r="AI23" s="427"/>
      <c r="AJ23" s="427"/>
      <c r="AK23" s="427"/>
      <c r="AL23" s="427"/>
      <c r="AM23" s="427"/>
      <c r="AN23" s="427"/>
      <c r="AO23" s="427"/>
      <c r="AP23" s="427"/>
      <c r="AQ23" s="427"/>
      <c r="AR23" s="427"/>
      <c r="AS23" s="427"/>
      <c r="AT23" s="427"/>
      <c r="AU23" s="427"/>
      <c r="AV23" s="427"/>
    </row>
    <row r="24" spans="1:48" s="424" customFormat="1" ht="14.45" customHeight="1">
      <c r="A24" s="1418" t="s">
        <v>1182</v>
      </c>
      <c r="B24" s="1418"/>
      <c r="C24" s="1418"/>
      <c r="D24" s="425"/>
      <c r="E24" s="423"/>
      <c r="F24" s="408">
        <v>15207</v>
      </c>
      <c r="G24" s="409">
        <v>0</v>
      </c>
      <c r="H24" s="409">
        <v>0</v>
      </c>
      <c r="I24" s="409">
        <v>0</v>
      </c>
      <c r="J24" s="409">
        <v>0</v>
      </c>
      <c r="K24" s="409">
        <v>0</v>
      </c>
      <c r="L24" s="409">
        <v>0</v>
      </c>
      <c r="M24" s="409">
        <v>0</v>
      </c>
      <c r="N24" s="409">
        <v>0</v>
      </c>
      <c r="O24" s="409">
        <v>0</v>
      </c>
      <c r="P24" s="409">
        <v>0</v>
      </c>
      <c r="Q24" s="409">
        <v>0</v>
      </c>
      <c r="R24" s="409">
        <v>0</v>
      </c>
      <c r="S24" s="409">
        <v>0</v>
      </c>
      <c r="T24" s="409">
        <v>0</v>
      </c>
      <c r="U24" s="409">
        <v>0</v>
      </c>
      <c r="V24" s="409">
        <v>0</v>
      </c>
      <c r="W24" s="409">
        <v>0</v>
      </c>
      <c r="X24" s="409">
        <v>0</v>
      </c>
      <c r="Y24" s="409">
        <v>0</v>
      </c>
      <c r="Z24" s="409">
        <v>0</v>
      </c>
      <c r="AA24" s="409">
        <v>0</v>
      </c>
      <c r="AB24" s="409">
        <v>0</v>
      </c>
      <c r="AC24" s="409">
        <v>0</v>
      </c>
      <c r="AD24" s="409">
        <v>0</v>
      </c>
      <c r="AE24" s="409">
        <v>0</v>
      </c>
      <c r="AF24" s="409">
        <v>0</v>
      </c>
      <c r="AG24" s="409">
        <v>0</v>
      </c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</row>
    <row r="25" spans="1:48" s="424" customFormat="1" ht="14.45" customHeight="1">
      <c r="A25" s="1418" t="s">
        <v>1183</v>
      </c>
      <c r="B25" s="1418"/>
      <c r="C25" s="1418"/>
      <c r="D25" s="425"/>
      <c r="E25" s="423"/>
      <c r="F25" s="408">
        <v>15829.000000031147</v>
      </c>
      <c r="G25" s="409">
        <v>100</v>
      </c>
      <c r="H25" s="409">
        <v>61.284522243685323</v>
      </c>
      <c r="I25" s="409">
        <v>38.715477756314698</v>
      </c>
      <c r="J25" s="429">
        <f>F25*I25/100</f>
        <v>6128.272974059113</v>
      </c>
      <c r="K25" s="409">
        <v>5.6006825546377073</v>
      </c>
      <c r="L25" s="409">
        <v>1.7998311721986613</v>
      </c>
      <c r="M25" s="409">
        <v>11.223583179121098</v>
      </c>
      <c r="N25" s="409">
        <v>16.500272293476808</v>
      </c>
      <c r="O25" s="409">
        <v>17.553448056204459</v>
      </c>
      <c r="P25" s="409">
        <v>9.4670449478940579</v>
      </c>
      <c r="Q25" s="409">
        <v>17.697845415977152</v>
      </c>
      <c r="R25" s="409">
        <v>12.264097762265013</v>
      </c>
      <c r="S25" s="409">
        <v>15.583420467407242</v>
      </c>
      <c r="T25" s="409">
        <v>12.088344463323548</v>
      </c>
      <c r="U25" s="409">
        <v>7.1960114732320983</v>
      </c>
      <c r="V25" s="409">
        <v>14.67890887398878</v>
      </c>
      <c r="W25" s="409">
        <v>9.6714191249369978</v>
      </c>
      <c r="X25" s="409">
        <v>20.643745970850571</v>
      </c>
      <c r="Y25" s="409">
        <v>3.0133775823935558</v>
      </c>
      <c r="Z25" s="409">
        <v>3.7088542463310392</v>
      </c>
      <c r="AA25" s="409">
        <v>2.6609340309332445</v>
      </c>
      <c r="AB25" s="409">
        <v>1.6079584623803909</v>
      </c>
      <c r="AC25" s="409">
        <v>5.8023187601354707</v>
      </c>
      <c r="AD25" s="409">
        <v>1.7568967764957149</v>
      </c>
      <c r="AE25" s="409">
        <v>9.1054309577092862</v>
      </c>
      <c r="AF25" s="409">
        <v>9.9732181128390245</v>
      </c>
      <c r="AG25" s="409">
        <v>1.4442948354691467</v>
      </c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</row>
    <row r="26" spans="1:48" s="424" customFormat="1" ht="14.45" customHeight="1">
      <c r="A26" s="1418" t="s">
        <v>1184</v>
      </c>
      <c r="B26" s="1418"/>
      <c r="C26" s="1418"/>
      <c r="D26" s="425"/>
      <c r="E26" s="423"/>
      <c r="F26" s="408">
        <v>15486.999999856676</v>
      </c>
      <c r="G26" s="409">
        <v>100</v>
      </c>
      <c r="H26" s="409">
        <v>63.054284628331523</v>
      </c>
      <c r="I26" s="409">
        <v>36.945715371668278</v>
      </c>
      <c r="J26" s="429">
        <f>F26*I26/100</f>
        <v>5721.7829395573144</v>
      </c>
      <c r="K26" s="409">
        <v>5.3216163147522382</v>
      </c>
      <c r="L26" s="409">
        <v>1.8603589441327364</v>
      </c>
      <c r="M26" s="409">
        <v>11.596351148673641</v>
      </c>
      <c r="N26" s="409">
        <v>18.742693944030776</v>
      </c>
      <c r="O26" s="409">
        <v>17.672843052856546</v>
      </c>
      <c r="P26" s="409">
        <v>10.801581132403118</v>
      </c>
      <c r="Q26" s="409">
        <v>16.045857697600638</v>
      </c>
      <c r="R26" s="409">
        <v>12.650066527613992</v>
      </c>
      <c r="S26" s="409">
        <v>14.855482176794773</v>
      </c>
      <c r="T26" s="409">
        <v>14.420422805905602</v>
      </c>
      <c r="U26" s="409">
        <v>7.5881901093932695</v>
      </c>
      <c r="V26" s="409">
        <v>16.822212439359134</v>
      </c>
      <c r="W26" s="409">
        <v>11.765863966636442</v>
      </c>
      <c r="X26" s="409">
        <v>23.048218979511077</v>
      </c>
      <c r="Y26" s="409">
        <v>2.916998213804801</v>
      </c>
      <c r="Z26" s="409">
        <v>5.3547663378522232</v>
      </c>
      <c r="AA26" s="409">
        <v>2.9430984106718308</v>
      </c>
      <c r="AB26" s="409">
        <v>1.6683886934435788</v>
      </c>
      <c r="AC26" s="409">
        <v>7.3458916574267965</v>
      </c>
      <c r="AD26" s="409">
        <v>1.7977169697712065</v>
      </c>
      <c r="AE26" s="409">
        <v>10.015429555273169</v>
      </c>
      <c r="AF26" s="409">
        <v>10.150397868998978</v>
      </c>
      <c r="AG26" s="409">
        <v>0.41919054526582211</v>
      </c>
      <c r="AI26" s="427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</row>
    <row r="27" spans="1:48" s="433" customFormat="1" ht="14.45" customHeight="1">
      <c r="A27" s="1420" t="s">
        <v>57</v>
      </c>
      <c r="B27" s="1420"/>
      <c r="C27" s="1420"/>
      <c r="D27" s="425"/>
      <c r="E27" s="423"/>
      <c r="F27" s="410"/>
      <c r="G27" s="411"/>
      <c r="H27" s="409"/>
      <c r="I27" s="409"/>
      <c r="J27" s="429"/>
      <c r="K27" s="431"/>
      <c r="L27" s="431"/>
      <c r="M27" s="431"/>
      <c r="N27" s="409"/>
      <c r="O27" s="431"/>
      <c r="P27" s="431"/>
      <c r="Q27" s="432"/>
      <c r="R27" s="431"/>
      <c r="S27" s="409"/>
      <c r="T27" s="431"/>
      <c r="U27" s="409"/>
      <c r="V27" s="409"/>
      <c r="W27" s="431"/>
      <c r="X27" s="409"/>
      <c r="Y27" s="431"/>
      <c r="Z27" s="431"/>
      <c r="AA27" s="431"/>
      <c r="AB27" s="431"/>
      <c r="AC27" s="431"/>
      <c r="AD27" s="431"/>
      <c r="AE27" s="431"/>
      <c r="AF27" s="431"/>
      <c r="AG27" s="431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</row>
    <row r="28" spans="1:48" s="433" customFormat="1" ht="14.45" customHeight="1">
      <c r="A28" s="435"/>
      <c r="B28" s="435" t="s">
        <v>58</v>
      </c>
      <c r="C28" s="435"/>
      <c r="D28" s="436"/>
      <c r="E28" s="437"/>
      <c r="F28" s="412">
        <v>10823.65074629825</v>
      </c>
      <c r="G28" s="413">
        <v>100</v>
      </c>
      <c r="H28" s="413">
        <v>60.605828298185969</v>
      </c>
      <c r="I28" s="413">
        <v>39.394171701813754</v>
      </c>
      <c r="J28" s="412">
        <f>F28*I28/100</f>
        <v>4263.887559401378</v>
      </c>
      <c r="K28" s="413">
        <v>5.6758252766392134</v>
      </c>
      <c r="L28" s="413">
        <v>1.8153379500342768</v>
      </c>
      <c r="M28" s="413">
        <v>12.124226907719764</v>
      </c>
      <c r="N28" s="413">
        <v>20.469991723133049</v>
      </c>
      <c r="O28" s="413">
        <v>19.01092702175573</v>
      </c>
      <c r="P28" s="413">
        <v>11.053375492948204</v>
      </c>
      <c r="Q28" s="413">
        <v>17.609816459805639</v>
      </c>
      <c r="R28" s="413">
        <v>13.116054978228844</v>
      </c>
      <c r="S28" s="413">
        <v>16.721668222489544</v>
      </c>
      <c r="T28" s="413">
        <v>15.71078962228108</v>
      </c>
      <c r="U28" s="413">
        <v>8.6975517565775924</v>
      </c>
      <c r="V28" s="413">
        <v>17.239797105614031</v>
      </c>
      <c r="W28" s="413">
        <v>11.884453593222537</v>
      </c>
      <c r="X28" s="413">
        <v>24.796100652700545</v>
      </c>
      <c r="Y28" s="413">
        <v>2.7402163935086126</v>
      </c>
      <c r="Z28" s="413">
        <v>5.5406143063594451</v>
      </c>
      <c r="AA28" s="413">
        <v>3.3183073502978058</v>
      </c>
      <c r="AB28" s="413">
        <v>1.8484357580692869</v>
      </c>
      <c r="AC28" s="413">
        <v>6.50585431896004</v>
      </c>
      <c r="AD28" s="413">
        <v>1.6701578731406985</v>
      </c>
      <c r="AE28" s="413">
        <v>10.686187978460227</v>
      </c>
      <c r="AF28" s="413">
        <v>11.855690672196122</v>
      </c>
      <c r="AG28" s="413">
        <v>0.41604401242555888</v>
      </c>
      <c r="AI28" s="434"/>
      <c r="AJ28" s="434"/>
      <c r="AK28" s="434"/>
      <c r="AL28" s="434"/>
      <c r="AM28" s="434">
        <v>803.46970223294272</v>
      </c>
      <c r="AN28" s="434">
        <v>641.08651394802712</v>
      </c>
      <c r="AO28" s="434">
        <v>2584.0785920872759</v>
      </c>
      <c r="AP28" s="434">
        <v>3466.3558715728391</v>
      </c>
      <c r="AQ28" s="434">
        <v>3785.0687320592465</v>
      </c>
      <c r="AR28" s="434">
        <v>970.45352424409919</v>
      </c>
      <c r="AS28" s="434">
        <v>5707.9302001939132</v>
      </c>
      <c r="AT28" s="434">
        <v>902.29111158445926</v>
      </c>
      <c r="AU28" s="434">
        <v>3202.1025783144046</v>
      </c>
      <c r="AV28" s="434">
        <v>335.47664266965523</v>
      </c>
    </row>
    <row r="29" spans="1:48" s="433" customFormat="1" ht="14.45" customHeight="1">
      <c r="A29" s="435"/>
      <c r="B29" s="435" t="s">
        <v>20</v>
      </c>
      <c r="C29" s="435"/>
      <c r="D29" s="436"/>
      <c r="E29" s="437"/>
      <c r="F29" s="412">
        <v>4663.3492535584382</v>
      </c>
      <c r="G29" s="413">
        <v>100</v>
      </c>
      <c r="H29" s="413">
        <v>68.73716076394085</v>
      </c>
      <c r="I29" s="413">
        <v>31.262839236059097</v>
      </c>
      <c r="J29" s="412">
        <f>F29*I29/100</f>
        <v>1457.8953801559367</v>
      </c>
      <c r="K29" s="413">
        <v>4.4994960131796979</v>
      </c>
      <c r="L29" s="413">
        <v>1.964852836800336</v>
      </c>
      <c r="M29" s="413">
        <v>10.371149573005097</v>
      </c>
      <c r="N29" s="413">
        <v>14.733629454255823</v>
      </c>
      <c r="O29" s="413">
        <v>14.567145246170938</v>
      </c>
      <c r="P29" s="413">
        <v>10.217165496720646</v>
      </c>
      <c r="Q29" s="413">
        <v>12.415903665999217</v>
      </c>
      <c r="R29" s="413">
        <v>11.568505622130584</v>
      </c>
      <c r="S29" s="413">
        <v>10.524057510112852</v>
      </c>
      <c r="T29" s="413">
        <v>11.42547668549572</v>
      </c>
      <c r="U29" s="413">
        <v>5.0133576515199989</v>
      </c>
      <c r="V29" s="413">
        <v>15.852996895165502</v>
      </c>
      <c r="W29" s="413">
        <v>11.490617007742554</v>
      </c>
      <c r="X29" s="413">
        <v>18.991379195953709</v>
      </c>
      <c r="Y29" s="413">
        <v>3.3273094680435191</v>
      </c>
      <c r="Z29" s="413">
        <v>4.92341252031511</v>
      </c>
      <c r="AA29" s="413">
        <v>2.0722370836327726</v>
      </c>
      <c r="AB29" s="413">
        <v>1.2504987951225723</v>
      </c>
      <c r="AC29" s="413">
        <v>9.2956214055206186</v>
      </c>
      <c r="AD29" s="413">
        <v>2.0937821015835789</v>
      </c>
      <c r="AE29" s="413">
        <v>8.4585967913160971</v>
      </c>
      <c r="AF29" s="413">
        <v>6.1924070091255539</v>
      </c>
      <c r="AG29" s="413">
        <v>0.42649365954549462</v>
      </c>
      <c r="AI29" s="434"/>
      <c r="AJ29" s="434"/>
      <c r="AK29" s="434"/>
      <c r="AL29" s="434"/>
      <c r="AM29" s="434">
        <v>612.78828619428623</v>
      </c>
      <c r="AN29" s="434">
        <v>543.7414571923515</v>
      </c>
      <c r="AO29" s="434">
        <v>1606.7768288768209</v>
      </c>
      <c r="AP29" s="434">
        <v>1658.5450634564934</v>
      </c>
      <c r="AQ29" s="434">
        <v>1153.9995744998823</v>
      </c>
      <c r="AR29" s="434">
        <v>293.65804976280685</v>
      </c>
      <c r="AS29" s="434">
        <v>3181.2491920865864</v>
      </c>
      <c r="AT29" s="434">
        <v>365.02178484631321</v>
      </c>
      <c r="AU29" s="434">
        <v>1620.0786592964155</v>
      </c>
      <c r="AV29" s="434">
        <v>115.93468353222659</v>
      </c>
    </row>
    <row r="30" spans="1:48" s="433" customFormat="1" ht="14.45" customHeight="1">
      <c r="A30" s="1420" t="s">
        <v>21</v>
      </c>
      <c r="B30" s="1420"/>
      <c r="C30" s="1420"/>
      <c r="D30" s="422"/>
      <c r="E30" s="437"/>
      <c r="F30" s="412"/>
      <c r="G30" s="413"/>
      <c r="H30" s="413"/>
      <c r="I30" s="413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</row>
    <row r="31" spans="1:48" s="433" customFormat="1" ht="14.45" customHeight="1">
      <c r="A31" s="435"/>
      <c r="B31" s="674" t="s">
        <v>71</v>
      </c>
      <c r="C31" s="435"/>
      <c r="D31" s="436"/>
      <c r="E31" s="437"/>
      <c r="F31" s="412">
        <v>2406.9999999774318</v>
      </c>
      <c r="G31" s="413">
        <v>100</v>
      </c>
      <c r="H31" s="413">
        <v>57.100632004153127</v>
      </c>
      <c r="I31" s="413">
        <v>42.899367995846724</v>
      </c>
      <c r="J31" s="412">
        <f>F31*I31/100</f>
        <v>1032.5877876503491</v>
      </c>
      <c r="K31" s="413">
        <v>8.1355373873029748</v>
      </c>
      <c r="L31" s="413">
        <v>1.9084058780973907</v>
      </c>
      <c r="M31" s="413">
        <v>12.157386040885577</v>
      </c>
      <c r="N31" s="413">
        <v>25.254109101380124</v>
      </c>
      <c r="O31" s="413">
        <v>21.5646111464537</v>
      </c>
      <c r="P31" s="413">
        <v>13.465593075018889</v>
      </c>
      <c r="Q31" s="413">
        <v>23.90744162636393</v>
      </c>
      <c r="R31" s="413">
        <v>17.250215185881174</v>
      </c>
      <c r="S31" s="413">
        <v>17.700422229821442</v>
      </c>
      <c r="T31" s="413">
        <v>14.431011410808175</v>
      </c>
      <c r="U31" s="413">
        <v>11.448537705043607</v>
      </c>
      <c r="V31" s="413">
        <v>18.00263183163166</v>
      </c>
      <c r="W31" s="413">
        <v>15.396501847919206</v>
      </c>
      <c r="X31" s="413">
        <v>28.169761530818455</v>
      </c>
      <c r="Y31" s="413">
        <v>3.7690281680152435</v>
      </c>
      <c r="Z31" s="413">
        <v>7.8108747589220942</v>
      </c>
      <c r="AA31" s="413">
        <v>3.8049162734448201</v>
      </c>
      <c r="AB31" s="413">
        <v>2.6406374979452538</v>
      </c>
      <c r="AC31" s="413">
        <v>7.018844886664902</v>
      </c>
      <c r="AD31" s="413">
        <v>2.9065399664626721</v>
      </c>
      <c r="AE31" s="413">
        <v>11.369518360698837</v>
      </c>
      <c r="AF31" s="413">
        <v>13.537510918942131</v>
      </c>
      <c r="AG31" s="413">
        <v>0.93333546384717758</v>
      </c>
      <c r="AI31" s="434"/>
      <c r="AJ31" s="434"/>
      <c r="AK31" s="434"/>
      <c r="AL31" s="434"/>
      <c r="AM31" s="434">
        <v>278.13565069528255</v>
      </c>
      <c r="AN31" s="434">
        <v>112.46685541087864</v>
      </c>
      <c r="AO31" s="434">
        <v>424.1407997156798</v>
      </c>
      <c r="AP31" s="434">
        <v>596.7765843948622</v>
      </c>
      <c r="AQ31" s="434">
        <v>570.29739108446415</v>
      </c>
      <c r="AR31" s="434">
        <v>183.88481313780346</v>
      </c>
      <c r="AS31" s="434">
        <v>1010.5735444393002</v>
      </c>
      <c r="AT31" s="434">
        <v>134.93455739657335</v>
      </c>
      <c r="AU31" s="434">
        <v>648.78720609838058</v>
      </c>
      <c r="AV31" s="434">
        <v>88.064107595488196</v>
      </c>
    </row>
    <row r="32" spans="1:48" s="433" customFormat="1" ht="14.45" customHeight="1">
      <c r="A32" s="435"/>
      <c r="B32" s="674" t="s">
        <v>72</v>
      </c>
      <c r="C32" s="435"/>
      <c r="D32" s="436"/>
      <c r="E32" s="437"/>
      <c r="F32" s="412">
        <v>1060.9999999896243</v>
      </c>
      <c r="G32" s="413">
        <v>100</v>
      </c>
      <c r="H32" s="413">
        <v>60.379897265661597</v>
      </c>
      <c r="I32" s="413">
        <v>39.620102734338388</v>
      </c>
      <c r="J32" s="412">
        <f>F32*I32/100</f>
        <v>420.36929000721938</v>
      </c>
      <c r="K32" s="413">
        <v>5.5302577988841755</v>
      </c>
      <c r="L32" s="413">
        <v>0.65975494819031322</v>
      </c>
      <c r="M32" s="413">
        <v>11.791767569147535</v>
      </c>
      <c r="N32" s="413">
        <v>21.599479923606385</v>
      </c>
      <c r="O32" s="413">
        <v>19.919009417247427</v>
      </c>
      <c r="P32" s="413">
        <v>14.997420239615462</v>
      </c>
      <c r="Q32" s="413">
        <v>20.858930309903677</v>
      </c>
      <c r="R32" s="413">
        <v>13.035634895140049</v>
      </c>
      <c r="S32" s="413">
        <v>15.776781820343762</v>
      </c>
      <c r="T32" s="413">
        <v>14.014625153947971</v>
      </c>
      <c r="U32" s="413">
        <v>9.8382716227535738</v>
      </c>
      <c r="V32" s="413">
        <v>16.127364551223991</v>
      </c>
      <c r="W32" s="413">
        <v>10.269160261550438</v>
      </c>
      <c r="X32" s="413">
        <v>26.213623125153063</v>
      </c>
      <c r="Y32" s="413">
        <v>3.3647801530384149</v>
      </c>
      <c r="Z32" s="413">
        <v>6.7446016730822524</v>
      </c>
      <c r="AA32" s="413">
        <v>2.6236638207292535</v>
      </c>
      <c r="AB32" s="413">
        <v>0.59950181771591904</v>
      </c>
      <c r="AC32" s="413">
        <v>7.0132359437056842</v>
      </c>
      <c r="AD32" s="413">
        <v>1.1804901037252891</v>
      </c>
      <c r="AE32" s="413">
        <v>9.8968014194666232</v>
      </c>
      <c r="AF32" s="413">
        <v>11.536446967208523</v>
      </c>
      <c r="AG32" s="413">
        <v>0.41816531415797648</v>
      </c>
      <c r="AI32" s="434"/>
      <c r="AJ32" s="434"/>
      <c r="AK32" s="434"/>
      <c r="AL32" s="434"/>
      <c r="AM32" s="434">
        <v>109.43217358601621</v>
      </c>
      <c r="AN32" s="434">
        <v>75.988232206177116</v>
      </c>
      <c r="AO32" s="434">
        <v>398.28173598318409</v>
      </c>
      <c r="AP32" s="434">
        <v>386.33079243293537</v>
      </c>
      <c r="AQ32" s="434">
        <v>453.65428023921942</v>
      </c>
      <c r="AR32" s="434">
        <v>128.02816530708844</v>
      </c>
      <c r="AS32" s="434">
        <v>992.77244035486535</v>
      </c>
      <c r="AT32" s="434">
        <v>100.29739348261243</v>
      </c>
      <c r="AU32" s="434">
        <v>465.34883165378631</v>
      </c>
      <c r="AV32" s="434">
        <v>56.218609382151882</v>
      </c>
    </row>
    <row r="33" spans="1:48" s="433" customFormat="1" ht="14.45" customHeight="1">
      <c r="A33" s="435"/>
      <c r="B33" s="674" t="s">
        <v>73</v>
      </c>
      <c r="C33" s="435"/>
      <c r="D33" s="436"/>
      <c r="E33" s="437"/>
      <c r="F33" s="412">
        <v>5725.0000000805139</v>
      </c>
      <c r="G33" s="413">
        <v>100</v>
      </c>
      <c r="H33" s="413">
        <v>61.680198569672399</v>
      </c>
      <c r="I33" s="413">
        <v>38.319801430327701</v>
      </c>
      <c r="J33" s="412">
        <f>F33*I33/100</f>
        <v>2193.8086319171139</v>
      </c>
      <c r="K33" s="413">
        <v>5.5660425134649412</v>
      </c>
      <c r="L33" s="413">
        <v>1.488093750807989</v>
      </c>
      <c r="M33" s="413">
        <v>11.011187142005765</v>
      </c>
      <c r="N33" s="413">
        <v>20.334747205182481</v>
      </c>
      <c r="O33" s="413">
        <v>17.935576337145683</v>
      </c>
      <c r="P33" s="413">
        <v>10.256690054359508</v>
      </c>
      <c r="Q33" s="413">
        <v>15.598248135473764</v>
      </c>
      <c r="R33" s="413">
        <v>11.998422752823281</v>
      </c>
      <c r="S33" s="413">
        <v>16.661400000346994</v>
      </c>
      <c r="T33" s="413">
        <v>16.610419572811562</v>
      </c>
      <c r="U33" s="413">
        <v>8.1204861981186873</v>
      </c>
      <c r="V33" s="413">
        <v>18.380403181606454</v>
      </c>
      <c r="W33" s="413">
        <v>12.323123108016773</v>
      </c>
      <c r="X33" s="413">
        <v>24.728186953591379</v>
      </c>
      <c r="Y33" s="413">
        <v>2.6580022130546244</v>
      </c>
      <c r="Z33" s="413">
        <v>4.5169230023505325</v>
      </c>
      <c r="AA33" s="413">
        <v>3.1391577453596593</v>
      </c>
      <c r="AB33" s="413">
        <v>1.9239715608857826</v>
      </c>
      <c r="AC33" s="413">
        <v>6.2603376405282614</v>
      </c>
      <c r="AD33" s="413">
        <v>1.4198539407319752</v>
      </c>
      <c r="AE33" s="413">
        <v>10.760365419591865</v>
      </c>
      <c r="AF33" s="413">
        <v>11.969924368102248</v>
      </c>
      <c r="AG33" s="413">
        <v>0.2293280743734476</v>
      </c>
      <c r="AI33" s="434"/>
      <c r="AJ33" s="434"/>
      <c r="AK33" s="434"/>
      <c r="AL33" s="434"/>
      <c r="AM33" s="434">
        <v>416.40451221996881</v>
      </c>
      <c r="AN33" s="434">
        <v>414.63142633097141</v>
      </c>
      <c r="AO33" s="434">
        <v>1684.5657580860652</v>
      </c>
      <c r="AP33" s="434">
        <v>2320.3347678163532</v>
      </c>
      <c r="AQ33" s="434">
        <v>2533.9854451698889</v>
      </c>
      <c r="AR33" s="434">
        <v>604.33763194906521</v>
      </c>
      <c r="AS33" s="434">
        <v>3524.8338160614203</v>
      </c>
      <c r="AT33" s="434">
        <v>603.36129468226522</v>
      </c>
      <c r="AU33" s="434">
        <v>1915.3749764878419</v>
      </c>
      <c r="AV33" s="434">
        <v>136.88928701445789</v>
      </c>
    </row>
    <row r="34" spans="1:48" s="433" customFormat="1" ht="13.5" customHeight="1">
      <c r="A34" s="435"/>
      <c r="B34" s="674" t="s">
        <v>318</v>
      </c>
      <c r="C34" s="435"/>
      <c r="D34" s="436"/>
      <c r="E34" s="437"/>
      <c r="F34" s="412">
        <v>5874.9999998090852</v>
      </c>
      <c r="G34" s="413">
        <v>100</v>
      </c>
      <c r="H34" s="413">
        <v>67.506089701367458</v>
      </c>
      <c r="I34" s="413">
        <v>32.493910298632677</v>
      </c>
      <c r="J34" s="412">
        <f>F34*I34/100</f>
        <v>1909.017229982634</v>
      </c>
      <c r="K34" s="413">
        <v>3.9490104614316257</v>
      </c>
      <c r="L34" s="413">
        <v>2.2465547737685072</v>
      </c>
      <c r="M34" s="413">
        <v>11.996553235810532</v>
      </c>
      <c r="N34" s="413">
        <v>14.169869711445571</v>
      </c>
      <c r="O34" s="413">
        <v>15.043073669413651</v>
      </c>
      <c r="P34" s="413">
        <v>9.5218027285820899</v>
      </c>
      <c r="Q34" s="413">
        <v>12.225649452463411</v>
      </c>
      <c r="R34" s="413">
        <v>11.194643996079586</v>
      </c>
      <c r="S34" s="413">
        <v>11.682766919283761</v>
      </c>
      <c r="T34" s="413">
        <v>12.498633904002174</v>
      </c>
      <c r="U34" s="413">
        <v>4.9588902624218525</v>
      </c>
      <c r="V34" s="413">
        <v>15.26031101713501</v>
      </c>
      <c r="W34" s="413">
        <v>10.232016420797423</v>
      </c>
      <c r="X34" s="413">
        <v>18.784957767678293</v>
      </c>
      <c r="Y34" s="413">
        <v>2.6410904041979393</v>
      </c>
      <c r="Z34" s="413">
        <v>4.8873334750711512</v>
      </c>
      <c r="AA34" s="413">
        <v>2.3261185037953673</v>
      </c>
      <c r="AB34" s="413">
        <v>0.99259789327660863</v>
      </c>
      <c r="AC34" s="413">
        <v>8.6961681920689156</v>
      </c>
      <c r="AD34" s="413">
        <v>1.6619637788682713</v>
      </c>
      <c r="AE34" s="413">
        <v>8.7044984672025976</v>
      </c>
      <c r="AF34" s="413">
        <v>6.4930103446716974</v>
      </c>
      <c r="AG34" s="413">
        <v>0.3385342789708119</v>
      </c>
      <c r="AI34" s="434"/>
      <c r="AJ34" s="434"/>
      <c r="AK34" s="434"/>
      <c r="AL34" s="434"/>
      <c r="AM34" s="434">
        <v>602.28565192596125</v>
      </c>
      <c r="AN34" s="434">
        <v>541.7414571923515</v>
      </c>
      <c r="AO34" s="434">
        <v>1639.8671271791668</v>
      </c>
      <c r="AP34" s="434">
        <v>1693.3087903851815</v>
      </c>
      <c r="AQ34" s="434">
        <v>1298.8311900655558</v>
      </c>
      <c r="AR34" s="434">
        <v>328.86096361294898</v>
      </c>
      <c r="AS34" s="434">
        <v>3210.4995914248966</v>
      </c>
      <c r="AT34" s="434">
        <v>400.21965086932141</v>
      </c>
      <c r="AU34" s="434">
        <v>1688.8202233708121</v>
      </c>
      <c r="AV34" s="434">
        <v>150.23932220978361</v>
      </c>
    </row>
    <row r="35" spans="1:48" s="433" customFormat="1" ht="14.45" customHeight="1">
      <c r="A35" s="435"/>
      <c r="B35" s="674" t="s">
        <v>317</v>
      </c>
      <c r="C35" s="435"/>
      <c r="D35" s="436"/>
      <c r="E35" s="437"/>
      <c r="F35" s="412">
        <v>419</v>
      </c>
      <c r="G35" s="413">
        <v>100</v>
      </c>
      <c r="H35" s="413">
        <v>60.381861575178995</v>
      </c>
      <c r="I35" s="413">
        <v>39.618138424821005</v>
      </c>
      <c r="J35" s="412">
        <f>F35*I35/100</f>
        <v>166</v>
      </c>
      <c r="K35" s="413">
        <v>4.5346062052505962</v>
      </c>
      <c r="L35" s="413">
        <v>4.2959427207637226</v>
      </c>
      <c r="M35" s="413">
        <v>10.262529832935559</v>
      </c>
      <c r="N35" s="413">
        <v>16.467780429594274</v>
      </c>
      <c r="O35" s="413">
        <v>22.911694510739856</v>
      </c>
      <c r="P35" s="413">
        <v>10.262529832935559</v>
      </c>
      <c r="Q35" s="413">
        <v>18.377088305489263</v>
      </c>
      <c r="R35" s="413">
        <v>14.558472553699284</v>
      </c>
      <c r="S35" s="413">
        <v>15.990453460620524</v>
      </c>
      <c r="T35" s="413">
        <v>12.410501193317423</v>
      </c>
      <c r="U35" s="413">
        <v>9.3078758949880669</v>
      </c>
      <c r="V35" s="413">
        <v>12.410501193317423</v>
      </c>
      <c r="W35" s="413">
        <v>8.5918854415274453</v>
      </c>
      <c r="X35" s="413">
        <v>22.434367541766107</v>
      </c>
      <c r="Y35" s="413">
        <v>4.2959427207637226</v>
      </c>
      <c r="Z35" s="413">
        <v>5.7279236276849641</v>
      </c>
      <c r="AA35" s="413">
        <v>4.7732696897374698</v>
      </c>
      <c r="AB35" s="413">
        <v>4.7732696897374698</v>
      </c>
      <c r="AC35" s="413">
        <v>5.9665871121718377</v>
      </c>
      <c r="AD35" s="413">
        <v>4.0572792362768499</v>
      </c>
      <c r="AE35" s="413">
        <v>10.739856801909307</v>
      </c>
      <c r="AF35" s="413">
        <v>13.60381861575179</v>
      </c>
      <c r="AG35" s="413">
        <v>1.1933174224343674</v>
      </c>
      <c r="AI35" s="434"/>
      <c r="AJ35" s="434"/>
      <c r="AK35" s="434"/>
      <c r="AL35" s="434"/>
      <c r="AM35" s="434">
        <v>10</v>
      </c>
      <c r="AN35" s="434">
        <v>40</v>
      </c>
      <c r="AO35" s="434">
        <v>44</v>
      </c>
      <c r="AP35" s="434">
        <v>128.15</v>
      </c>
      <c r="AQ35" s="434">
        <v>82.3</v>
      </c>
      <c r="AR35" s="434">
        <v>19</v>
      </c>
      <c r="AS35" s="434">
        <v>150.5</v>
      </c>
      <c r="AT35" s="434">
        <v>28.5</v>
      </c>
      <c r="AU35" s="434">
        <v>103.85</v>
      </c>
      <c r="AV35" s="434">
        <v>20</v>
      </c>
    </row>
    <row r="36" spans="1:48" s="433" customFormat="1" ht="14.45" customHeight="1">
      <c r="A36" s="1420" t="s">
        <v>22</v>
      </c>
      <c r="B36" s="1420"/>
      <c r="C36" s="1420"/>
      <c r="D36" s="422"/>
      <c r="E36" s="437"/>
      <c r="F36" s="412"/>
      <c r="G36" s="413"/>
      <c r="H36" s="413"/>
      <c r="I36" s="413"/>
      <c r="J36" s="412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</row>
    <row r="37" spans="1:48" s="433" customFormat="1" ht="14.45" customHeight="1">
      <c r="A37" s="1203" t="s">
        <v>59</v>
      </c>
      <c r="B37" s="1203"/>
      <c r="C37" s="438"/>
      <c r="D37" s="422"/>
      <c r="E37" s="437"/>
      <c r="F37" s="412">
        <v>15113.999999902675</v>
      </c>
      <c r="G37" s="413">
        <v>100</v>
      </c>
      <c r="H37" s="413">
        <v>62.967415663306681</v>
      </c>
      <c r="I37" s="413">
        <v>37.032584336693155</v>
      </c>
      <c r="J37" s="412">
        <f t="shared" ref="J37:J51" si="0">F37*I37/100</f>
        <v>5597.1047966117612</v>
      </c>
      <c r="K37" s="413">
        <v>5.4330998985267946</v>
      </c>
      <c r="L37" s="413">
        <v>1.8260315214525229</v>
      </c>
      <c r="M37" s="413">
        <v>11.779134294053504</v>
      </c>
      <c r="N37" s="413">
        <v>19.077842268047409</v>
      </c>
      <c r="O37" s="413">
        <v>17.444776433827293</v>
      </c>
      <c r="P37" s="413">
        <v>10.785264915053123</v>
      </c>
      <c r="Q37" s="413">
        <v>15.876202427589799</v>
      </c>
      <c r="R37" s="413">
        <v>12.935793324904315</v>
      </c>
      <c r="S37" s="413">
        <v>15.189020277317042</v>
      </c>
      <c r="T37" s="413">
        <v>14.379162020353849</v>
      </c>
      <c r="U37" s="413">
        <v>7.6131974993313785</v>
      </c>
      <c r="V37" s="413">
        <v>17.018179975980704</v>
      </c>
      <c r="W37" s="413">
        <v>11.945998997389612</v>
      </c>
      <c r="X37" s="413">
        <v>23.080082283377521</v>
      </c>
      <c r="Y37" s="413">
        <v>2.9550623782338366</v>
      </c>
      <c r="Z37" s="413">
        <v>5.2551751415177161</v>
      </c>
      <c r="AA37" s="413">
        <v>3.0157314467345731</v>
      </c>
      <c r="AB37" s="413">
        <v>1.7095630339610934</v>
      </c>
      <c r="AC37" s="413">
        <v>7.5271816923546728</v>
      </c>
      <c r="AD37" s="413">
        <v>1.8420830164594619</v>
      </c>
      <c r="AE37" s="413">
        <v>10.209670340217727</v>
      </c>
      <c r="AF37" s="413">
        <v>10.092855016935895</v>
      </c>
      <c r="AG37" s="413">
        <v>0.42953579294121425</v>
      </c>
      <c r="AI37" s="434"/>
      <c r="AJ37" s="434"/>
      <c r="AK37" s="434"/>
      <c r="AL37" s="434"/>
      <c r="AM37" s="434">
        <v>1412.0328228643134</v>
      </c>
      <c r="AN37" s="434">
        <v>1161.1324744516373</v>
      </c>
      <c r="AO37" s="434">
        <v>4137.9095931495322</v>
      </c>
      <c r="AP37" s="434">
        <v>5117.4009350293354</v>
      </c>
      <c r="AQ37" s="434">
        <v>4914.4324787445603</v>
      </c>
      <c r="AR37" s="434">
        <v>1257.8864084439924</v>
      </c>
      <c r="AS37" s="434">
        <v>8807.4251065662065</v>
      </c>
      <c r="AT37" s="434">
        <v>1267.3128964307723</v>
      </c>
      <c r="AU37" s="434">
        <v>4797.4857409220822</v>
      </c>
      <c r="AV37" s="434">
        <v>430.49484559639467</v>
      </c>
    </row>
    <row r="38" spans="1:48" s="433" customFormat="1" ht="14.45" customHeight="1">
      <c r="A38" s="439"/>
      <c r="B38" s="674" t="s">
        <v>23</v>
      </c>
      <c r="C38" s="438"/>
      <c r="D38" s="422"/>
      <c r="E38" s="437"/>
      <c r="F38" s="412">
        <v>4946.0000000516202</v>
      </c>
      <c r="G38" s="413">
        <v>100</v>
      </c>
      <c r="H38" s="413">
        <v>63.142798698275904</v>
      </c>
      <c r="I38" s="413">
        <v>36.857201301724018</v>
      </c>
      <c r="J38" s="412">
        <f t="shared" si="0"/>
        <v>1822.9571764022955</v>
      </c>
      <c r="K38" s="413">
        <v>4.8340168169356854</v>
      </c>
      <c r="L38" s="413">
        <v>2.1006127512636121</v>
      </c>
      <c r="M38" s="413">
        <v>12.052219137126382</v>
      </c>
      <c r="N38" s="413">
        <v>17.670214574372455</v>
      </c>
      <c r="O38" s="413">
        <v>18.968155943733475</v>
      </c>
      <c r="P38" s="413">
        <v>9.8366129285612658</v>
      </c>
      <c r="Q38" s="413">
        <v>15.088076965886325</v>
      </c>
      <c r="R38" s="413">
        <v>12.826958406401925</v>
      </c>
      <c r="S38" s="413">
        <v>15.94812054634972</v>
      </c>
      <c r="T38" s="413">
        <v>15.140714442262004</v>
      </c>
      <c r="U38" s="413">
        <v>6.3395913979189613</v>
      </c>
      <c r="V38" s="413">
        <v>12.938132205574432</v>
      </c>
      <c r="W38" s="413">
        <v>10.952895511710533</v>
      </c>
      <c r="X38" s="413">
        <v>19.165687248637408</v>
      </c>
      <c r="Y38" s="413">
        <v>2.4991214732803817</v>
      </c>
      <c r="Z38" s="413">
        <v>5.1030829666857205</v>
      </c>
      <c r="AA38" s="413">
        <v>2.2337907854936745</v>
      </c>
      <c r="AB38" s="413">
        <v>1.57489855228427</v>
      </c>
      <c r="AC38" s="413">
        <v>5.499616667750189</v>
      </c>
      <c r="AD38" s="413">
        <v>1.6625093729674152</v>
      </c>
      <c r="AE38" s="413">
        <v>10.675762341717666</v>
      </c>
      <c r="AF38" s="413">
        <v>10.240722990049578</v>
      </c>
      <c r="AG38" s="413">
        <v>0.40872188869772186</v>
      </c>
      <c r="AI38" s="434"/>
      <c r="AJ38" s="434"/>
      <c r="AK38" s="434"/>
      <c r="AL38" s="434"/>
      <c r="AM38" s="434">
        <v>427.81785343117178</v>
      </c>
      <c r="AN38" s="434">
        <v>429.76919937055288</v>
      </c>
      <c r="AO38" s="434">
        <v>1769.6213151419383</v>
      </c>
      <c r="AP38" s="434">
        <v>2016.7253367787644</v>
      </c>
      <c r="AQ38" s="434">
        <v>2125.6256913602342</v>
      </c>
      <c r="AR38" s="434">
        <v>528.55660304706817</v>
      </c>
      <c r="AS38" s="434">
        <v>2562.7486880470979</v>
      </c>
      <c r="AT38" s="434">
        <v>443.96102476219971</v>
      </c>
      <c r="AU38" s="434">
        <v>1472.0671869484884</v>
      </c>
      <c r="AV38" s="434">
        <v>196.88503410825254</v>
      </c>
    </row>
    <row r="39" spans="1:48" s="433" customFormat="1" ht="14.45" customHeight="1">
      <c r="A39" s="440"/>
      <c r="B39" s="440" t="s">
        <v>1192</v>
      </c>
      <c r="C39" s="441"/>
      <c r="D39" s="436"/>
      <c r="E39" s="437"/>
      <c r="F39" s="412">
        <v>1492.000000031793</v>
      </c>
      <c r="G39" s="413">
        <v>100</v>
      </c>
      <c r="H39" s="413">
        <v>64.853797414778128</v>
      </c>
      <c r="I39" s="413">
        <v>35.146202585221829</v>
      </c>
      <c r="J39" s="412">
        <f t="shared" si="0"/>
        <v>524.38134258268371</v>
      </c>
      <c r="K39" s="413">
        <v>4.1742918755284979</v>
      </c>
      <c r="L39" s="413">
        <v>2.1980722583790606</v>
      </c>
      <c r="M39" s="413">
        <v>10.540569950249761</v>
      </c>
      <c r="N39" s="413">
        <v>15.853713478886821</v>
      </c>
      <c r="O39" s="413">
        <v>15.421827350418358</v>
      </c>
      <c r="P39" s="413">
        <v>8.5362845797475924</v>
      </c>
      <c r="Q39" s="413">
        <v>12.644578040880702</v>
      </c>
      <c r="R39" s="413">
        <v>9.7966745293485626</v>
      </c>
      <c r="S39" s="413">
        <v>13.224887016037806</v>
      </c>
      <c r="T39" s="413">
        <v>15.771233096154615</v>
      </c>
      <c r="U39" s="413">
        <v>8.5984040310785126</v>
      </c>
      <c r="V39" s="413">
        <v>12.520090337509149</v>
      </c>
      <c r="W39" s="413">
        <v>10.041104627690586</v>
      </c>
      <c r="X39" s="413">
        <v>13.215518866377856</v>
      </c>
      <c r="Y39" s="413">
        <v>4.00630324611204</v>
      </c>
      <c r="Z39" s="413">
        <v>5.9034727657962387</v>
      </c>
      <c r="AA39" s="413">
        <v>2.4598687825691541</v>
      </c>
      <c r="AB39" s="413">
        <v>2.0637464683907787</v>
      </c>
      <c r="AC39" s="413">
        <v>4.8085584408484605</v>
      </c>
      <c r="AD39" s="413">
        <v>3.4433114176485846</v>
      </c>
      <c r="AE39" s="413">
        <v>10.631483589182382</v>
      </c>
      <c r="AF39" s="413">
        <v>8.6179684797871996</v>
      </c>
      <c r="AG39" s="413">
        <v>0.55406613044947717</v>
      </c>
      <c r="AI39" s="434"/>
      <c r="AJ39" s="434"/>
      <c r="AK39" s="434"/>
      <c r="AL39" s="434"/>
      <c r="AM39" s="434">
        <v>119.98841575091569</v>
      </c>
      <c r="AN39" s="434">
        <v>71.41269841269839</v>
      </c>
      <c r="AO39" s="434">
        <v>342.98503510378538</v>
      </c>
      <c r="AP39" s="434">
        <v>394.67238247863258</v>
      </c>
      <c r="AQ39" s="434">
        <v>440.10976037851026</v>
      </c>
      <c r="AR39" s="434">
        <v>179.04761904761907</v>
      </c>
      <c r="AS39" s="434">
        <v>525.54539835164792</v>
      </c>
      <c r="AT39" s="434">
        <v>34.571924603174594</v>
      </c>
      <c r="AU39" s="434">
        <v>366.86273656898641</v>
      </c>
      <c r="AV39" s="434">
        <v>83.879807692307679</v>
      </c>
    </row>
    <row r="40" spans="1:48" s="433" customFormat="1" ht="14.45" customHeight="1">
      <c r="A40" s="440"/>
      <c r="B40" s="440" t="s">
        <v>1193</v>
      </c>
      <c r="C40" s="441"/>
      <c r="D40" s="436"/>
      <c r="E40" s="437"/>
      <c r="F40" s="412">
        <v>1019.999999999246</v>
      </c>
      <c r="G40" s="413">
        <v>100</v>
      </c>
      <c r="H40" s="413">
        <v>58.548422022736546</v>
      </c>
      <c r="I40" s="413">
        <v>41.451577977263476</v>
      </c>
      <c r="J40" s="412">
        <f t="shared" si="0"/>
        <v>422.8060953677749</v>
      </c>
      <c r="K40" s="413">
        <v>4.1732158448127681</v>
      </c>
      <c r="L40" s="413">
        <v>1.2745098039225107</v>
      </c>
      <c r="M40" s="413">
        <v>9.8368659204943683</v>
      </c>
      <c r="N40" s="413">
        <v>17.215770068646577</v>
      </c>
      <c r="O40" s="413">
        <v>23.088777751328461</v>
      </c>
      <c r="P40" s="413">
        <v>9.9905863827827552</v>
      </c>
      <c r="Q40" s="413">
        <v>19.047425312711791</v>
      </c>
      <c r="R40" s="413">
        <v>14.403092006163481</v>
      </c>
      <c r="S40" s="413">
        <v>17.226718442392496</v>
      </c>
      <c r="T40" s="413">
        <v>11.702753300742909</v>
      </c>
      <c r="U40" s="413">
        <v>7.6318501760261865</v>
      </c>
      <c r="V40" s="413">
        <v>12.844658781263362</v>
      </c>
      <c r="W40" s="413">
        <v>11.613274324502687</v>
      </c>
      <c r="X40" s="413">
        <v>25.969216656810488</v>
      </c>
      <c r="Y40" s="413">
        <v>1.1714429361496845</v>
      </c>
      <c r="Z40" s="413">
        <v>5.6630216188101636</v>
      </c>
      <c r="AA40" s="413">
        <v>2.5145801910139598</v>
      </c>
      <c r="AB40" s="413">
        <v>1.7647058823542456</v>
      </c>
      <c r="AC40" s="413">
        <v>6.9704625439851409</v>
      </c>
      <c r="AD40" s="413">
        <v>1.1764705882361637</v>
      </c>
      <c r="AE40" s="413">
        <v>8.7207977206490934</v>
      </c>
      <c r="AF40" s="413">
        <v>12.160340204580994</v>
      </c>
      <c r="AG40" s="413">
        <v>0.77928607340429645</v>
      </c>
      <c r="AI40" s="434"/>
      <c r="AJ40" s="434"/>
      <c r="AK40" s="434"/>
      <c r="AL40" s="434"/>
      <c r="AM40" s="434">
        <v>307.82943768025592</v>
      </c>
      <c r="AN40" s="434">
        <v>358.35650095785445</v>
      </c>
      <c r="AO40" s="434">
        <v>1426.636280038153</v>
      </c>
      <c r="AP40" s="434">
        <v>1622.0529543001337</v>
      </c>
      <c r="AQ40" s="434">
        <v>1685.5159309817243</v>
      </c>
      <c r="AR40" s="434">
        <v>349.50898399944941</v>
      </c>
      <c r="AS40" s="434">
        <v>2037.2032896954447</v>
      </c>
      <c r="AT40" s="434">
        <v>409.38910015902513</v>
      </c>
      <c r="AU40" s="434">
        <v>1105.2044503795048</v>
      </c>
      <c r="AV40" s="434">
        <v>113.00522641594485</v>
      </c>
    </row>
    <row r="41" spans="1:48" s="433" customFormat="1" ht="14.45" customHeight="1">
      <c r="A41" s="440"/>
      <c r="B41" s="440" t="s">
        <v>1194</v>
      </c>
      <c r="C41" s="441"/>
      <c r="D41" s="436"/>
      <c r="E41" s="437"/>
      <c r="F41" s="412">
        <v>1216.0000000707414</v>
      </c>
      <c r="G41" s="413">
        <v>100</v>
      </c>
      <c r="H41" s="413">
        <v>58.241595910421019</v>
      </c>
      <c r="I41" s="413">
        <v>41.758404089578995</v>
      </c>
      <c r="J41" s="412">
        <f t="shared" si="0"/>
        <v>507.78219375882111</v>
      </c>
      <c r="K41" s="413">
        <v>7.4182493161700886</v>
      </c>
      <c r="L41" s="413">
        <v>2.3950718810168503</v>
      </c>
      <c r="M41" s="413">
        <v>14.60464228149106</v>
      </c>
      <c r="N41" s="413">
        <v>23.062168475146596</v>
      </c>
      <c r="O41" s="413">
        <v>22.834505970121803</v>
      </c>
      <c r="P41" s="413">
        <v>8.6872270483783645</v>
      </c>
      <c r="Q41" s="413">
        <v>15.08313301324835</v>
      </c>
      <c r="R41" s="413">
        <v>15.95886752128405</v>
      </c>
      <c r="S41" s="413">
        <v>18.489079602883159</v>
      </c>
      <c r="T41" s="413">
        <v>15.762758425754317</v>
      </c>
      <c r="U41" s="413">
        <v>5.5916483908595485</v>
      </c>
      <c r="V41" s="413">
        <v>14.060385505449075</v>
      </c>
      <c r="W41" s="413">
        <v>11.244242249721536</v>
      </c>
      <c r="X41" s="413">
        <v>21.742811891162344</v>
      </c>
      <c r="Y41" s="413">
        <v>2.1269352602294513</v>
      </c>
      <c r="Z41" s="413">
        <v>4.0354684452400669</v>
      </c>
      <c r="AA41" s="413">
        <v>1.1778904726825781</v>
      </c>
      <c r="AB41" s="413">
        <v>0.925088328407496</v>
      </c>
      <c r="AC41" s="413">
        <v>6.2963431545384099</v>
      </c>
      <c r="AD41" s="413">
        <v>0.83257188103864288</v>
      </c>
      <c r="AE41" s="413">
        <v>14.242489737891173</v>
      </c>
      <c r="AF41" s="413">
        <v>9.1689510237545875</v>
      </c>
      <c r="AG41" s="413">
        <v>0.32894736840191596</v>
      </c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</row>
    <row r="42" spans="1:48" s="433" customFormat="1" ht="14.45" customHeight="1">
      <c r="A42" s="440"/>
      <c r="B42" s="440" t="s">
        <v>1195</v>
      </c>
      <c r="C42" s="441"/>
      <c r="D42" s="436"/>
      <c r="E42" s="437"/>
      <c r="F42" s="412">
        <v>1217.9999999498373</v>
      </c>
      <c r="G42" s="413">
        <v>100</v>
      </c>
      <c r="H42" s="413">
        <v>69.787557905733038</v>
      </c>
      <c r="I42" s="413">
        <v>30.212442094266979</v>
      </c>
      <c r="J42" s="412">
        <f t="shared" si="0"/>
        <v>367.98754469301639</v>
      </c>
      <c r="K42" s="413">
        <v>3.6155438159934965</v>
      </c>
      <c r="L42" s="413">
        <v>2.3790635886044642</v>
      </c>
      <c r="M42" s="413">
        <v>13.210917268621547</v>
      </c>
      <c r="N42" s="413">
        <v>14.892823019775058</v>
      </c>
      <c r="O42" s="413">
        <v>16.001494519336635</v>
      </c>
      <c r="P42" s="413">
        <v>12.448017036673145</v>
      </c>
      <c r="Q42" s="413">
        <v>14.77048823749497</v>
      </c>
      <c r="R42" s="413">
        <v>12.092250515555731</v>
      </c>
      <c r="S42" s="413">
        <v>15.676436113189865</v>
      </c>
      <c r="T42" s="413">
        <v>16.626413168717662</v>
      </c>
      <c r="U42" s="413">
        <v>3.2371663519971929</v>
      </c>
      <c r="V42" s="413">
        <v>12.408084050574772</v>
      </c>
      <c r="W42" s="413">
        <v>11.225906986678501</v>
      </c>
      <c r="X42" s="413">
        <v>18.183969403520205</v>
      </c>
      <c r="Y42" s="413">
        <v>2.1363097637874642</v>
      </c>
      <c r="Z42" s="413">
        <v>4.7195856371860199</v>
      </c>
      <c r="AA42" s="413">
        <v>2.7758771690781625</v>
      </c>
      <c r="AB42" s="413">
        <v>1.4658711834476332</v>
      </c>
      <c r="AC42" s="413">
        <v>4.3189735419297905</v>
      </c>
      <c r="AD42" s="413">
        <v>0.7167022300291922</v>
      </c>
      <c r="AE42" s="413">
        <v>8.8062937852147662</v>
      </c>
      <c r="AF42" s="413">
        <v>11.690981513617523</v>
      </c>
      <c r="AG42" s="413">
        <v>0</v>
      </c>
      <c r="AI42" s="434"/>
      <c r="AJ42" s="434"/>
      <c r="AK42" s="434"/>
      <c r="AL42" s="434"/>
      <c r="AM42" s="434">
        <v>350.31352447444584</v>
      </c>
      <c r="AN42" s="434">
        <v>428.20395768642175</v>
      </c>
      <c r="AO42" s="434">
        <v>1020.0999743988156</v>
      </c>
      <c r="AP42" s="434">
        <v>1365.6422409526731</v>
      </c>
      <c r="AQ42" s="434">
        <v>1248.2087221000118</v>
      </c>
      <c r="AR42" s="434">
        <v>378.73461556163988</v>
      </c>
      <c r="AS42" s="434">
        <v>2968.8430198548913</v>
      </c>
      <c r="AT42" s="434">
        <v>233.69593932855742</v>
      </c>
      <c r="AU42" s="434">
        <v>1563.9057424885141</v>
      </c>
      <c r="AV42" s="434">
        <v>87.781539889489594</v>
      </c>
    </row>
    <row r="43" spans="1:48" s="433" customFormat="1" ht="14.45" customHeight="1">
      <c r="A43" s="440"/>
      <c r="B43" s="674" t="s">
        <v>25</v>
      </c>
      <c r="C43" s="441"/>
      <c r="D43" s="436"/>
      <c r="E43" s="437"/>
      <c r="F43" s="412">
        <v>4607.999999930139</v>
      </c>
      <c r="G43" s="413">
        <v>100</v>
      </c>
      <c r="H43" s="413">
        <v>56.601486350234765</v>
      </c>
      <c r="I43" s="413">
        <v>43.398513649765505</v>
      </c>
      <c r="J43" s="412">
        <f t="shared" si="0"/>
        <v>1999.8035089508758</v>
      </c>
      <c r="K43" s="413">
        <v>6.6059521387922455</v>
      </c>
      <c r="L43" s="413">
        <v>2.4904738778847966</v>
      </c>
      <c r="M43" s="413">
        <v>11.241578975090645</v>
      </c>
      <c r="N43" s="413">
        <v>24.759826575915753</v>
      </c>
      <c r="O43" s="413">
        <v>17.844519729297943</v>
      </c>
      <c r="P43" s="413">
        <v>12.026675576590899</v>
      </c>
      <c r="Q43" s="413">
        <v>15.774396562908713</v>
      </c>
      <c r="R43" s="413">
        <v>13.202397357280235</v>
      </c>
      <c r="S43" s="413">
        <v>17.637360356575567</v>
      </c>
      <c r="T43" s="413">
        <v>17.058584328891921</v>
      </c>
      <c r="U43" s="413">
        <v>8.0459962701432648</v>
      </c>
      <c r="V43" s="413">
        <v>21.829143766434605</v>
      </c>
      <c r="W43" s="413">
        <v>14.240449101224428</v>
      </c>
      <c r="X43" s="413">
        <v>30.564953403835649</v>
      </c>
      <c r="Y43" s="413">
        <v>5.0328693354268452</v>
      </c>
      <c r="Z43" s="413">
        <v>5.8627198571761419</v>
      </c>
      <c r="AA43" s="413">
        <v>4.2256969416230739</v>
      </c>
      <c r="AB43" s="413">
        <v>1.8616011512823505</v>
      </c>
      <c r="AC43" s="413">
        <v>9.151567962567098</v>
      </c>
      <c r="AD43" s="413">
        <v>3.1841045577339786</v>
      </c>
      <c r="AE43" s="413">
        <v>10.419574800534974</v>
      </c>
      <c r="AF43" s="413">
        <v>11.823888401021909</v>
      </c>
      <c r="AG43" s="413">
        <v>0.85622081446884368</v>
      </c>
      <c r="AI43" s="434"/>
      <c r="AJ43" s="434"/>
      <c r="AK43" s="434"/>
      <c r="AL43" s="434"/>
      <c r="AM43" s="434">
        <v>611.89385338534339</v>
      </c>
      <c r="AN43" s="434">
        <v>301.32754169372782</v>
      </c>
      <c r="AO43" s="434">
        <v>1114.3278466318018</v>
      </c>
      <c r="AP43" s="434">
        <v>1483.0453189997772</v>
      </c>
      <c r="AQ43" s="434">
        <v>1355.6226023523154</v>
      </c>
      <c r="AR43" s="434">
        <v>302.67011991133984</v>
      </c>
      <c r="AS43" s="434">
        <v>2727.7235266884381</v>
      </c>
      <c r="AT43" s="434">
        <v>434.01803559391084</v>
      </c>
      <c r="AU43" s="434">
        <v>1533.7148649885569</v>
      </c>
      <c r="AV43" s="434">
        <v>60.472516570884636</v>
      </c>
    </row>
    <row r="44" spans="1:48" s="442" customFormat="1" ht="14.45" customHeight="1">
      <c r="A44" s="440"/>
      <c r="B44" s="440" t="s">
        <v>1196</v>
      </c>
      <c r="C44" s="441"/>
      <c r="D44" s="436"/>
      <c r="E44" s="437"/>
      <c r="F44" s="412">
        <v>2229.9999999700453</v>
      </c>
      <c r="G44" s="413">
        <v>100</v>
      </c>
      <c r="H44" s="413">
        <v>56.703452144059661</v>
      </c>
      <c r="I44" s="413">
        <v>43.296547855940368</v>
      </c>
      <c r="J44" s="412">
        <f t="shared" si="0"/>
        <v>965.51301717450087</v>
      </c>
      <c r="K44" s="413">
        <v>6.455888787900478</v>
      </c>
      <c r="L44" s="413">
        <v>2.5030963058205113</v>
      </c>
      <c r="M44" s="413">
        <v>10.137415937543306</v>
      </c>
      <c r="N44" s="413">
        <v>22.7550332458291</v>
      </c>
      <c r="O44" s="413">
        <v>17.286252890263416</v>
      </c>
      <c r="P44" s="413">
        <v>9.7611409087801579</v>
      </c>
      <c r="Q44" s="413">
        <v>16.54018935459343</v>
      </c>
      <c r="R44" s="413">
        <v>12.479519251077246</v>
      </c>
      <c r="S44" s="413">
        <v>17.835885155709779</v>
      </c>
      <c r="T44" s="413">
        <v>15.751278240653191</v>
      </c>
      <c r="U44" s="413">
        <v>5.2909751423250366</v>
      </c>
      <c r="V44" s="413">
        <v>18.609003964677964</v>
      </c>
      <c r="W44" s="413">
        <v>12.341548518259179</v>
      </c>
      <c r="X44" s="413">
        <v>30.859976672133747</v>
      </c>
      <c r="Y44" s="413">
        <v>3.3679185947805688</v>
      </c>
      <c r="Z44" s="413">
        <v>5.1729422874525612</v>
      </c>
      <c r="AA44" s="413">
        <v>5.5979668145322066</v>
      </c>
      <c r="AB44" s="413">
        <v>2.7412017559327486</v>
      </c>
      <c r="AC44" s="413">
        <v>6.9976351823043483</v>
      </c>
      <c r="AD44" s="413">
        <v>2.3879692803465673</v>
      </c>
      <c r="AE44" s="413">
        <v>9.8499888661071964</v>
      </c>
      <c r="AF44" s="413">
        <v>10.138654625995095</v>
      </c>
      <c r="AG44" s="413">
        <v>1.5703103653553268</v>
      </c>
      <c r="AI44" s="434"/>
      <c r="AJ44" s="434"/>
      <c r="AK44" s="434"/>
      <c r="AL44" s="434"/>
      <c r="AM44" s="434">
        <v>141.19122807017547</v>
      </c>
      <c r="AN44" s="434">
        <v>94.95</v>
      </c>
      <c r="AO44" s="434">
        <v>222.22456140350855</v>
      </c>
      <c r="AP44" s="434">
        <v>376.65087719298276</v>
      </c>
      <c r="AQ44" s="434">
        <v>366.1105263157898</v>
      </c>
      <c r="AR44" s="434">
        <v>54.778947368421015</v>
      </c>
      <c r="AS44" s="434">
        <v>563.36578947368503</v>
      </c>
      <c r="AT44" s="434">
        <v>146.29561403508762</v>
      </c>
      <c r="AU44" s="434">
        <v>345.3412280701757</v>
      </c>
      <c r="AV44" s="434">
        <v>7.8666666666666654</v>
      </c>
    </row>
    <row r="45" spans="1:48" s="433" customFormat="1" ht="14.45" customHeight="1">
      <c r="A45" s="440"/>
      <c r="B45" s="440" t="s">
        <v>1197</v>
      </c>
      <c r="C45" s="441"/>
      <c r="D45" s="436"/>
      <c r="E45" s="437"/>
      <c r="F45" s="412">
        <v>2377.999999960105</v>
      </c>
      <c r="G45" s="413">
        <v>100</v>
      </c>
      <c r="H45" s="413">
        <v>56.505866619271302</v>
      </c>
      <c r="I45" s="413">
        <v>43.494133380728641</v>
      </c>
      <c r="J45" s="412">
        <f t="shared" si="0"/>
        <v>1034.2904917763751</v>
      </c>
      <c r="K45" s="413">
        <v>6.7466759707895898</v>
      </c>
      <c r="L45" s="413">
        <v>2.4786370341939787</v>
      </c>
      <c r="M45" s="413">
        <v>12.277022025443328</v>
      </c>
      <c r="N45" s="413">
        <v>26.639847234497697</v>
      </c>
      <c r="O45" s="413">
        <v>18.368041617881179</v>
      </c>
      <c r="P45" s="413">
        <v>14.15120976886789</v>
      </c>
      <c r="Q45" s="413">
        <v>15.056264550518975</v>
      </c>
      <c r="R45" s="413">
        <v>13.880285572939567</v>
      </c>
      <c r="S45" s="413">
        <v>17.451191179926724</v>
      </c>
      <c r="T45" s="413">
        <v>18.284527380524345</v>
      </c>
      <c r="U45" s="413">
        <v>10.629552668400244</v>
      </c>
      <c r="V45" s="413">
        <v>24.848871166746257</v>
      </c>
      <c r="W45" s="413">
        <v>16.021167478022782</v>
      </c>
      <c r="X45" s="413">
        <v>30.288291550047873</v>
      </c>
      <c r="Y45" s="413">
        <v>6.5941982469716551</v>
      </c>
      <c r="Z45" s="413">
        <v>6.5095676202075401</v>
      </c>
      <c r="AA45" s="413">
        <v>2.9388332676963955</v>
      </c>
      <c r="AB45" s="413">
        <v>1.0367444025956529</v>
      </c>
      <c r="AC45" s="413">
        <v>11.171446053400523</v>
      </c>
      <c r="AD45" s="413">
        <v>3.9306906252612399</v>
      </c>
      <c r="AE45" s="413">
        <v>10.953711316000943</v>
      </c>
      <c r="AF45" s="413">
        <v>13.404237988205352</v>
      </c>
      <c r="AG45" s="413">
        <v>0.18657417927868697</v>
      </c>
      <c r="AI45" s="434"/>
      <c r="AJ45" s="434"/>
      <c r="AK45" s="434"/>
      <c r="AL45" s="434"/>
      <c r="AM45" s="434">
        <v>470.70262531516789</v>
      </c>
      <c r="AN45" s="434">
        <v>206.37754169372784</v>
      </c>
      <c r="AO45" s="434">
        <v>892.10328522829434</v>
      </c>
      <c r="AP45" s="434">
        <v>1106.3944418067945</v>
      </c>
      <c r="AQ45" s="434">
        <v>989.51207603652529</v>
      </c>
      <c r="AR45" s="434">
        <v>247.8911725429187</v>
      </c>
      <c r="AS45" s="434">
        <v>2164.3577372147506</v>
      </c>
      <c r="AT45" s="434">
        <v>287.7224215588231</v>
      </c>
      <c r="AU45" s="434">
        <v>1188.373636918383</v>
      </c>
      <c r="AV45" s="434">
        <v>52.605849904217976</v>
      </c>
    </row>
    <row r="46" spans="1:48" s="433" customFormat="1" ht="14.45" customHeight="1">
      <c r="A46" s="440"/>
      <c r="B46" s="674" t="s">
        <v>26</v>
      </c>
      <c r="C46" s="441"/>
      <c r="D46" s="436"/>
      <c r="E46" s="437"/>
      <c r="F46" s="412">
        <v>4815.9999999663351</v>
      </c>
      <c r="G46" s="413">
        <v>100</v>
      </c>
      <c r="H46" s="413">
        <v>67.623331175818251</v>
      </c>
      <c r="I46" s="413">
        <v>32.376668824181905</v>
      </c>
      <c r="J46" s="412">
        <f t="shared" si="0"/>
        <v>1559.2603705617009</v>
      </c>
      <c r="K46" s="413">
        <v>5.7093024028216819</v>
      </c>
      <c r="L46" s="413">
        <v>1.1903874829979997</v>
      </c>
      <c r="M46" s="413">
        <v>12.539569501345163</v>
      </c>
      <c r="N46" s="413">
        <v>16.626602010420516</v>
      </c>
      <c r="O46" s="413">
        <v>16.683366145457086</v>
      </c>
      <c r="P46" s="413">
        <v>10.729104523266667</v>
      </c>
      <c r="Q46" s="413">
        <v>17.022839968343622</v>
      </c>
      <c r="R46" s="413">
        <v>13.11061948411243</v>
      </c>
      <c r="S46" s="413">
        <v>12.23847945336521</v>
      </c>
      <c r="T46" s="413">
        <v>11.699094993251929</v>
      </c>
      <c r="U46" s="413">
        <v>9.1268512124678089</v>
      </c>
      <c r="V46" s="413">
        <v>17.595048051038592</v>
      </c>
      <c r="W46" s="413">
        <v>10.717827031894604</v>
      </c>
      <c r="X46" s="413">
        <v>20.76493230478529</v>
      </c>
      <c r="Y46" s="413">
        <v>1.2803046032599834</v>
      </c>
      <c r="Z46" s="413">
        <v>4.976794191128902</v>
      </c>
      <c r="AA46" s="413">
        <v>2.9189410668664117</v>
      </c>
      <c r="AB46" s="413">
        <v>1.8654404194007725</v>
      </c>
      <c r="AC46" s="413">
        <v>8.140476325035463</v>
      </c>
      <c r="AD46" s="413">
        <v>0.97083070762494572</v>
      </c>
      <c r="AE46" s="413">
        <v>9.9292270404765439</v>
      </c>
      <c r="AF46" s="413">
        <v>8.4768152593108788</v>
      </c>
      <c r="AG46" s="413">
        <v>0.1090116278950856</v>
      </c>
      <c r="AI46" s="434"/>
      <c r="AJ46" s="434"/>
      <c r="AK46" s="434"/>
      <c r="AL46" s="434"/>
      <c r="AM46" s="434">
        <v>22.007591573353544</v>
      </c>
      <c r="AN46" s="434">
        <v>1.8317757009345861</v>
      </c>
      <c r="AO46" s="434">
        <v>233.86045697697256</v>
      </c>
      <c r="AP46" s="434">
        <v>251.98803829811607</v>
      </c>
      <c r="AQ46" s="434">
        <v>184.97546293199991</v>
      </c>
      <c r="AR46" s="434">
        <v>47.925069923944214</v>
      </c>
      <c r="AS46" s="434">
        <v>548.10987197577697</v>
      </c>
      <c r="AT46" s="434">
        <v>155.63789674610439</v>
      </c>
      <c r="AU46" s="434">
        <v>227.79794649651714</v>
      </c>
      <c r="AV46" s="434">
        <v>85.355755027767572</v>
      </c>
    </row>
    <row r="47" spans="1:48" s="433" customFormat="1" ht="14.45" customHeight="1">
      <c r="A47" s="440"/>
      <c r="B47" s="440" t="s">
        <v>1198</v>
      </c>
      <c r="C47" s="438"/>
      <c r="D47" s="422"/>
      <c r="E47" s="437"/>
      <c r="F47" s="412">
        <v>1355.9999999543588</v>
      </c>
      <c r="G47" s="413">
        <v>100</v>
      </c>
      <c r="H47" s="413">
        <v>61.17854398592484</v>
      </c>
      <c r="I47" s="413">
        <v>38.821456014075068</v>
      </c>
      <c r="J47" s="412">
        <f t="shared" si="0"/>
        <v>526.41894353313933</v>
      </c>
      <c r="K47" s="413">
        <v>12.019958593491566</v>
      </c>
      <c r="L47" s="413">
        <v>1.0754670600165332</v>
      </c>
      <c r="M47" s="413">
        <v>18.739761958158738</v>
      </c>
      <c r="N47" s="413">
        <v>28.345710643375455</v>
      </c>
      <c r="O47" s="413">
        <v>22.75457672820929</v>
      </c>
      <c r="P47" s="413">
        <v>15.832519864245103</v>
      </c>
      <c r="Q47" s="413">
        <v>24.257466967534466</v>
      </c>
      <c r="R47" s="413">
        <v>19.882222005559765</v>
      </c>
      <c r="S47" s="413">
        <v>16.39791992706219</v>
      </c>
      <c r="T47" s="413">
        <v>8.3111858028261132</v>
      </c>
      <c r="U47" s="413">
        <v>16.540132986037623</v>
      </c>
      <c r="V47" s="413">
        <v>26.007900346321762</v>
      </c>
      <c r="W47" s="413">
        <v>15.241693224885363</v>
      </c>
      <c r="X47" s="413">
        <v>28.450836589410549</v>
      </c>
      <c r="Y47" s="413">
        <v>3.8812069810897585</v>
      </c>
      <c r="Z47" s="413">
        <v>9.1345782406527949</v>
      </c>
      <c r="AA47" s="413">
        <v>2.7330572572887868</v>
      </c>
      <c r="AB47" s="413">
        <v>0.14749262537369598</v>
      </c>
      <c r="AC47" s="413">
        <v>9.4762375649436148</v>
      </c>
      <c r="AD47" s="413">
        <v>0.61894226713169398</v>
      </c>
      <c r="AE47" s="413">
        <v>15.057855737938789</v>
      </c>
      <c r="AF47" s="413">
        <v>7.4233227443396288</v>
      </c>
      <c r="AG47" s="413">
        <v>0.23967551618731675</v>
      </c>
      <c r="AI47" s="434"/>
      <c r="AJ47" s="434"/>
      <c r="AK47" s="434"/>
      <c r="AL47" s="434"/>
      <c r="AM47" s="434">
        <v>4.225165562913908</v>
      </c>
      <c r="AN47" s="434">
        <v>23.695496688741734</v>
      </c>
      <c r="AO47" s="434">
        <v>52.94582781456954</v>
      </c>
      <c r="AP47" s="434">
        <v>7.5</v>
      </c>
      <c r="AQ47" s="434">
        <v>24.635827814569545</v>
      </c>
      <c r="AR47" s="434">
        <v>6.225165562913908</v>
      </c>
      <c r="AS47" s="434">
        <v>81.754285714285743</v>
      </c>
      <c r="AT47" s="434" t="s">
        <v>134</v>
      </c>
      <c r="AU47" s="434">
        <v>24.695496688741731</v>
      </c>
      <c r="AV47" s="434">
        <v>20.916480605487241</v>
      </c>
    </row>
    <row r="48" spans="1:48" s="433" customFormat="1" ht="14.45" customHeight="1">
      <c r="A48" s="440"/>
      <c r="B48" s="440" t="s">
        <v>1199</v>
      </c>
      <c r="C48" s="438"/>
      <c r="D48" s="422"/>
      <c r="E48" s="437"/>
      <c r="F48" s="412">
        <v>1871.0000000228572</v>
      </c>
      <c r="G48" s="413">
        <v>100</v>
      </c>
      <c r="H48" s="413">
        <v>72.649700794989386</v>
      </c>
      <c r="I48" s="413">
        <v>27.350299205010607</v>
      </c>
      <c r="J48" s="412">
        <f t="shared" si="0"/>
        <v>511.72409813199999</v>
      </c>
      <c r="K48" s="413">
        <v>2.3725766483050337</v>
      </c>
      <c r="L48" s="413">
        <v>1.4103391708050197</v>
      </c>
      <c r="M48" s="413">
        <v>9.5610414293453179</v>
      </c>
      <c r="N48" s="413">
        <v>11.60202467538741</v>
      </c>
      <c r="O48" s="413">
        <v>13.385901467173339</v>
      </c>
      <c r="P48" s="413">
        <v>7.4560987441312339</v>
      </c>
      <c r="Q48" s="413">
        <v>12.893237174637365</v>
      </c>
      <c r="R48" s="413">
        <v>12.462153026511261</v>
      </c>
      <c r="S48" s="413">
        <v>11.10847730572323</v>
      </c>
      <c r="T48" s="413">
        <v>10.432121474736217</v>
      </c>
      <c r="U48" s="413">
        <v>7.2507853214784337</v>
      </c>
      <c r="V48" s="413">
        <v>11.743336241453887</v>
      </c>
      <c r="W48" s="413">
        <v>9.3129084231728694</v>
      </c>
      <c r="X48" s="413">
        <v>14.73230819339833</v>
      </c>
      <c r="Y48" s="413">
        <v>0.42919845166573944</v>
      </c>
      <c r="Z48" s="413">
        <v>3.0747653678410947</v>
      </c>
      <c r="AA48" s="413">
        <v>2.1297729528127021</v>
      </c>
      <c r="AB48" s="413">
        <v>1.2919143331542056</v>
      </c>
      <c r="AC48" s="413">
        <v>6.7811272998040986</v>
      </c>
      <c r="AD48" s="413">
        <v>1.2400865956221871</v>
      </c>
      <c r="AE48" s="413">
        <v>6.7316480068109321</v>
      </c>
      <c r="AF48" s="413">
        <v>7.9631776262612242</v>
      </c>
      <c r="AG48" s="413">
        <v>5.344735435530644E-2</v>
      </c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</row>
    <row r="49" spans="1:48" s="433" customFormat="1" ht="14.45" customHeight="1">
      <c r="A49" s="440"/>
      <c r="B49" s="440" t="s">
        <v>1200</v>
      </c>
      <c r="C49" s="438"/>
      <c r="D49" s="422"/>
      <c r="E49" s="437"/>
      <c r="F49" s="412">
        <v>1588.999999989127</v>
      </c>
      <c r="G49" s="413">
        <v>100</v>
      </c>
      <c r="H49" s="413">
        <v>67.204699251093373</v>
      </c>
      <c r="I49" s="413">
        <v>32.795300748906648</v>
      </c>
      <c r="J49" s="412">
        <f t="shared" si="0"/>
        <v>521.11732889656082</v>
      </c>
      <c r="K49" s="413">
        <v>4.252892140078254</v>
      </c>
      <c r="L49" s="413">
        <v>1.0294702304265093</v>
      </c>
      <c r="M49" s="413">
        <v>10.755658268874464</v>
      </c>
      <c r="N49" s="413">
        <v>12.542192248409972</v>
      </c>
      <c r="O49" s="413">
        <v>15.385062094604432</v>
      </c>
      <c r="P49" s="413">
        <v>10.22788527260451</v>
      </c>
      <c r="Q49" s="413">
        <v>15.711532615626087</v>
      </c>
      <c r="R49" s="413">
        <v>8.0955079192027011</v>
      </c>
      <c r="S49" s="413">
        <v>10.019494391122601</v>
      </c>
      <c r="T49" s="413">
        <v>16.082047992170871</v>
      </c>
      <c r="U49" s="413">
        <v>5.0096134512449204</v>
      </c>
      <c r="V49" s="413">
        <v>17.306014120166001</v>
      </c>
      <c r="W49" s="413">
        <v>8.5115590390924663</v>
      </c>
      <c r="X49" s="413">
        <v>21.309270569698814</v>
      </c>
      <c r="Y49" s="413">
        <v>6.2932662052035404E-2</v>
      </c>
      <c r="Z49" s="413">
        <v>3.6682609988293806</v>
      </c>
      <c r="AA49" s="413">
        <v>4.0067900204240656</v>
      </c>
      <c r="AB49" s="413">
        <v>4.0067900204240656</v>
      </c>
      <c r="AC49" s="413">
        <v>8.6011747422723541</v>
      </c>
      <c r="AD49" s="413">
        <v>0.95407989506585622</v>
      </c>
      <c r="AE49" s="413">
        <v>9.3176788079592239</v>
      </c>
      <c r="AF49" s="413">
        <v>9.9806238569929739</v>
      </c>
      <c r="AG49" s="413">
        <v>6.2932662052035404E-2</v>
      </c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</row>
    <row r="50" spans="1:48" s="433" customFormat="1" ht="14.45" customHeight="1">
      <c r="A50" s="440"/>
      <c r="B50" s="674" t="s">
        <v>28</v>
      </c>
      <c r="C50" s="438"/>
      <c r="D50" s="422"/>
      <c r="E50" s="437"/>
      <c r="F50" s="412">
        <v>743.99999995456085</v>
      </c>
      <c r="G50" s="413">
        <v>100</v>
      </c>
      <c r="H50" s="413">
        <v>71.09089506585633</v>
      </c>
      <c r="I50" s="413">
        <v>28.909104934143659</v>
      </c>
      <c r="J50" s="412">
        <f t="shared" si="0"/>
        <v>215.08374069689279</v>
      </c>
      <c r="K50" s="413">
        <v>0.36370545983616437</v>
      </c>
      <c r="L50" s="413">
        <v>0</v>
      </c>
      <c r="M50" s="413">
        <v>8.3706952045978529</v>
      </c>
      <c r="N50" s="413">
        <v>9.1110626483228856</v>
      </c>
      <c r="O50" s="413">
        <v>9.7704481903348661</v>
      </c>
      <c r="P50" s="413">
        <v>9.7665563717115571</v>
      </c>
      <c r="Q50" s="413">
        <v>14.323760978352434</v>
      </c>
      <c r="R50" s="413">
        <v>10.876416097639481</v>
      </c>
      <c r="S50" s="413">
        <v>14.077922955106548</v>
      </c>
      <c r="T50" s="413">
        <v>10.069735307831904</v>
      </c>
      <c r="U50" s="413">
        <v>3.6013194874825056</v>
      </c>
      <c r="V50" s="413">
        <v>10.610651046967897</v>
      </c>
      <c r="W50" s="413">
        <v>12.287316131405362</v>
      </c>
      <c r="X50" s="413">
        <v>17.730719401735488</v>
      </c>
      <c r="Y50" s="413">
        <v>3.957996116925274</v>
      </c>
      <c r="Z50" s="413">
        <v>4.3053962490922544</v>
      </c>
      <c r="AA50" s="413">
        <v>1.3465109891299543</v>
      </c>
      <c r="AB50" s="413">
        <v>0.65412404666891466</v>
      </c>
      <c r="AC50" s="413">
        <v>6.9754850899059111</v>
      </c>
      <c r="AD50" s="413">
        <v>0.36370545983616437</v>
      </c>
      <c r="AE50" s="413">
        <v>7.6264500967459083</v>
      </c>
      <c r="AF50" s="413">
        <v>8.8494284629521385</v>
      </c>
      <c r="AG50" s="413">
        <v>0</v>
      </c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</row>
    <row r="51" spans="1:48" s="433" customFormat="1" ht="14.45" customHeight="1">
      <c r="A51" s="1203" t="s">
        <v>29</v>
      </c>
      <c r="B51" s="1203"/>
      <c r="C51" s="438"/>
      <c r="D51" s="422"/>
      <c r="E51" s="437"/>
      <c r="F51" s="412">
        <v>372.99999995399594</v>
      </c>
      <c r="G51" s="413">
        <v>100</v>
      </c>
      <c r="H51" s="413">
        <v>66.574224407257873</v>
      </c>
      <c r="I51" s="413">
        <v>33.425775592742106</v>
      </c>
      <c r="J51" s="412">
        <f t="shared" si="0"/>
        <v>124.67814294555085</v>
      </c>
      <c r="K51" s="413">
        <v>0.80428954433512212</v>
      </c>
      <c r="L51" s="413">
        <v>3.2513097925225698</v>
      </c>
      <c r="M51" s="413">
        <v>4.189958495606275</v>
      </c>
      <c r="N51" s="413">
        <v>5.1624479124507978</v>
      </c>
      <c r="O51" s="413">
        <v>26.914126914548696</v>
      </c>
      <c r="P51" s="413">
        <v>11.462716009230768</v>
      </c>
      <c r="Q51" s="413">
        <v>22.920307432838424</v>
      </c>
      <c r="R51" s="413">
        <v>1.0723860591134962</v>
      </c>
      <c r="S51" s="413">
        <v>1.3404825738918702</v>
      </c>
      <c r="T51" s="413">
        <v>16.092314261407367</v>
      </c>
      <c r="U51" s="413">
        <v>6.5748879872250408</v>
      </c>
      <c r="V51" s="413">
        <v>8.8815868392398123</v>
      </c>
      <c r="W51" s="413">
        <v>4.4667732022353865</v>
      </c>
      <c r="X51" s="413">
        <v>21.757114489715963</v>
      </c>
      <c r="Y51" s="413">
        <v>1.3746341890120832</v>
      </c>
      <c r="Z51" s="413">
        <v>9.3902122938192321</v>
      </c>
      <c r="AA51" s="413">
        <v>0</v>
      </c>
      <c r="AB51" s="413">
        <v>0</v>
      </c>
      <c r="AC51" s="413">
        <v>0</v>
      </c>
      <c r="AD51" s="413">
        <v>0</v>
      </c>
      <c r="AE51" s="413">
        <v>2.1447721182888615</v>
      </c>
      <c r="AF51" s="413">
        <v>12.482040405683142</v>
      </c>
      <c r="AG51" s="413">
        <v>0</v>
      </c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</row>
    <row r="52" spans="1:48" s="433" customFormat="1" ht="14.45" customHeight="1">
      <c r="A52" s="1206" t="s">
        <v>152</v>
      </c>
      <c r="B52" s="1206"/>
      <c r="C52" s="1206"/>
      <c r="D52" s="436"/>
      <c r="E52" s="437"/>
      <c r="F52" s="412"/>
      <c r="G52" s="413"/>
      <c r="H52" s="413"/>
      <c r="I52" s="413"/>
      <c r="J52" s="412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</row>
    <row r="53" spans="1:48" s="433" customFormat="1" ht="14.45" customHeight="1">
      <c r="A53" s="1203" t="s">
        <v>30</v>
      </c>
      <c r="B53" s="1203" t="s">
        <v>30</v>
      </c>
      <c r="C53" s="676"/>
      <c r="D53" s="436"/>
      <c r="E53" s="437"/>
      <c r="F53" s="412">
        <v>5399.0975168316691</v>
      </c>
      <c r="G53" s="413">
        <v>100</v>
      </c>
      <c r="H53" s="413">
        <v>56.249346026958882</v>
      </c>
      <c r="I53" s="413">
        <v>43.750653973041217</v>
      </c>
      <c r="J53" s="412">
        <f>F53*I53/100</f>
        <v>2362.1404722560842</v>
      </c>
      <c r="K53" s="413">
        <v>5.7962697669417942</v>
      </c>
      <c r="L53" s="413">
        <v>2.0344781557382139</v>
      </c>
      <c r="M53" s="413">
        <v>12.852032192285259</v>
      </c>
      <c r="N53" s="413">
        <v>19.986145519226703</v>
      </c>
      <c r="O53" s="413">
        <v>23.14717324535351</v>
      </c>
      <c r="P53" s="413">
        <v>15.548335696073719</v>
      </c>
      <c r="Q53" s="413">
        <v>21.113038063710356</v>
      </c>
      <c r="R53" s="413">
        <v>16.007600747523242</v>
      </c>
      <c r="S53" s="413">
        <v>16.088892650705464</v>
      </c>
      <c r="T53" s="413">
        <v>17.027922838948207</v>
      </c>
      <c r="U53" s="413">
        <v>9.8798295247783017</v>
      </c>
      <c r="V53" s="413">
        <v>20.134677880347386</v>
      </c>
      <c r="W53" s="413">
        <v>14.541908339171892</v>
      </c>
      <c r="X53" s="413">
        <v>29.301304141782918</v>
      </c>
      <c r="Y53" s="413">
        <v>3.8800105850250781</v>
      </c>
      <c r="Z53" s="413">
        <v>6.2149335001718624</v>
      </c>
      <c r="AA53" s="413">
        <v>4.7295580609779408</v>
      </c>
      <c r="AB53" s="413">
        <v>2.1538993972997353</v>
      </c>
      <c r="AC53" s="413">
        <v>10.182623327428049</v>
      </c>
      <c r="AD53" s="413">
        <v>2.5318174452801441</v>
      </c>
      <c r="AE53" s="413">
        <v>13.245682485110807</v>
      </c>
      <c r="AF53" s="413">
        <v>10.807113424503598</v>
      </c>
      <c r="AG53" s="413">
        <v>0.98111437385343025</v>
      </c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</row>
    <row r="54" spans="1:48" s="442" customFormat="1" ht="14.45" customHeight="1">
      <c r="A54" s="674"/>
      <c r="B54" s="674" t="s">
        <v>31</v>
      </c>
      <c r="C54" s="674"/>
      <c r="D54" s="436"/>
      <c r="E54" s="437"/>
      <c r="F54" s="412">
        <v>3744.1589521779106</v>
      </c>
      <c r="G54" s="413">
        <v>100</v>
      </c>
      <c r="H54" s="413">
        <v>57.707011861148402</v>
      </c>
      <c r="I54" s="413">
        <v>42.29298813885169</v>
      </c>
      <c r="J54" s="412">
        <f>F54*I54/100</f>
        <v>1583.5167015443574</v>
      </c>
      <c r="K54" s="413">
        <v>4.6956944129763079</v>
      </c>
      <c r="L54" s="413">
        <v>2.311425895414128</v>
      </c>
      <c r="M54" s="413">
        <v>13.428639843602374</v>
      </c>
      <c r="N54" s="413">
        <v>20.51989701553336</v>
      </c>
      <c r="O54" s="413">
        <v>22.926351771547736</v>
      </c>
      <c r="P54" s="413">
        <v>13.754158376333548</v>
      </c>
      <c r="Q54" s="413">
        <v>19.529767584387088</v>
      </c>
      <c r="R54" s="413">
        <v>16.813887765911321</v>
      </c>
      <c r="S54" s="413">
        <v>15.743673414727397</v>
      </c>
      <c r="T54" s="413">
        <v>16.192495556878153</v>
      </c>
      <c r="U54" s="413">
        <v>8.5087098973501938</v>
      </c>
      <c r="V54" s="413">
        <v>19.486782207253384</v>
      </c>
      <c r="W54" s="413">
        <v>12.614080487199827</v>
      </c>
      <c r="X54" s="413">
        <v>28.295435769896056</v>
      </c>
      <c r="Y54" s="413">
        <v>3.6441364032270114</v>
      </c>
      <c r="Z54" s="413">
        <v>5.4709470899067973</v>
      </c>
      <c r="AA54" s="413">
        <v>2.4107231203660633</v>
      </c>
      <c r="AB54" s="413">
        <v>0.90523609423809026</v>
      </c>
      <c r="AC54" s="413">
        <v>8.2014970347154623</v>
      </c>
      <c r="AD54" s="413">
        <v>2.8064684285809429</v>
      </c>
      <c r="AE54" s="413">
        <v>11.860390033314021</v>
      </c>
      <c r="AF54" s="413">
        <v>9.752078896718702</v>
      </c>
      <c r="AG54" s="413">
        <v>0.77674140650982526</v>
      </c>
      <c r="AI54" s="434"/>
      <c r="AJ54" s="434"/>
      <c r="AK54" s="434"/>
      <c r="AL54" s="434"/>
      <c r="AM54" s="434">
        <v>328.16930631614252</v>
      </c>
      <c r="AN54" s="434">
        <v>270.85679770008636</v>
      </c>
      <c r="AO54" s="434">
        <v>1088.44216754635</v>
      </c>
      <c r="AP54" s="434">
        <v>1300.3155915610384</v>
      </c>
      <c r="AQ54" s="434">
        <v>1249.4887223390162</v>
      </c>
      <c r="AR54" s="434">
        <v>347.90211253207184</v>
      </c>
      <c r="AS54" s="434">
        <v>3121.0527703901153</v>
      </c>
      <c r="AT54" s="434">
        <v>353.77717158078161</v>
      </c>
      <c r="AU54" s="434">
        <v>1895.4746579483585</v>
      </c>
      <c r="AV54" s="434">
        <v>168.48232671058565</v>
      </c>
    </row>
    <row r="55" spans="1:48" s="433" customFormat="1" ht="14.45" customHeight="1">
      <c r="A55" s="674"/>
      <c r="B55" s="674" t="s">
        <v>32</v>
      </c>
      <c r="C55" s="674"/>
      <c r="D55" s="436"/>
      <c r="E55" s="437"/>
      <c r="F55" s="412">
        <v>1069.1628777571552</v>
      </c>
      <c r="G55" s="413">
        <v>100</v>
      </c>
      <c r="H55" s="413">
        <v>57.085279124901191</v>
      </c>
      <c r="I55" s="413">
        <v>42.914720875098872</v>
      </c>
      <c r="J55" s="412">
        <f>F55*I55/100</f>
        <v>458.82826468965771</v>
      </c>
      <c r="K55" s="413">
        <v>5.8385241902661598</v>
      </c>
      <c r="L55" s="413">
        <v>1.8986817091351547</v>
      </c>
      <c r="M55" s="413">
        <v>7.2283365355979443</v>
      </c>
      <c r="N55" s="413">
        <v>15.043247554480937</v>
      </c>
      <c r="O55" s="413">
        <v>20.146577151530902</v>
      </c>
      <c r="P55" s="413">
        <v>20.491709371417024</v>
      </c>
      <c r="Q55" s="413">
        <v>23.93926128504522</v>
      </c>
      <c r="R55" s="413">
        <v>13.990127592722004</v>
      </c>
      <c r="S55" s="413">
        <v>12.143589261774851</v>
      </c>
      <c r="T55" s="413">
        <v>16.656154811295771</v>
      </c>
      <c r="U55" s="413">
        <v>10.67774551846988</v>
      </c>
      <c r="V55" s="413">
        <v>20.706530534990112</v>
      </c>
      <c r="W55" s="413">
        <v>19.197476565933957</v>
      </c>
      <c r="X55" s="413">
        <v>25.941145433120788</v>
      </c>
      <c r="Y55" s="413">
        <v>5.7133927067808177</v>
      </c>
      <c r="Z55" s="413">
        <v>4.6195924556053649</v>
      </c>
      <c r="AA55" s="413">
        <v>10.352680394159611</v>
      </c>
      <c r="AB55" s="413">
        <v>5.8961426704953706</v>
      </c>
      <c r="AC55" s="413">
        <v>14.604794994924685</v>
      </c>
      <c r="AD55" s="413">
        <v>0.76161053776379561</v>
      </c>
      <c r="AE55" s="413">
        <v>14.736179342764217</v>
      </c>
      <c r="AF55" s="413">
        <v>13.748106408937186</v>
      </c>
      <c r="AG55" s="413">
        <v>1.8602300269357428</v>
      </c>
      <c r="AI55" s="434"/>
      <c r="AJ55" s="434"/>
      <c r="AK55" s="434"/>
      <c r="AL55" s="434"/>
      <c r="AM55" s="434">
        <v>159.54091494699648</v>
      </c>
      <c r="AN55" s="434">
        <v>121.06533629729086</v>
      </c>
      <c r="AO55" s="434">
        <v>464.70922458856552</v>
      </c>
      <c r="AP55" s="434">
        <v>623.47438122409665</v>
      </c>
      <c r="AQ55" s="434">
        <v>761.37045323767074</v>
      </c>
      <c r="AR55" s="434">
        <v>151.7544431746295</v>
      </c>
      <c r="AS55" s="434">
        <v>1261.0387971296987</v>
      </c>
      <c r="AT55" s="434">
        <v>212.20024679255147</v>
      </c>
      <c r="AU55" s="434">
        <v>581.01446090597346</v>
      </c>
      <c r="AV55" s="434">
        <v>25.712788785296855</v>
      </c>
    </row>
    <row r="56" spans="1:48" s="433" customFormat="1" ht="14.45" customHeight="1">
      <c r="A56" s="674"/>
      <c r="B56" s="674" t="s">
        <v>33</v>
      </c>
      <c r="C56" s="674"/>
      <c r="D56" s="436"/>
      <c r="E56" s="437"/>
      <c r="F56" s="412">
        <v>585.7756868966062</v>
      </c>
      <c r="G56" s="413">
        <v>100</v>
      </c>
      <c r="H56" s="413">
        <v>45.406490372394622</v>
      </c>
      <c r="I56" s="413">
        <v>54.5935096276054</v>
      </c>
      <c r="J56" s="412">
        <f>F56*I56/100</f>
        <v>319.79550602207036</v>
      </c>
      <c r="K56" s="413">
        <v>12.753800259285617</v>
      </c>
      <c r="L56" s="413">
        <v>0.51214143350567609</v>
      </c>
      <c r="M56" s="413">
        <v>19.430891674790836</v>
      </c>
      <c r="N56" s="413">
        <v>25.596334953211652</v>
      </c>
      <c r="O56" s="413">
        <v>30.035333240552042</v>
      </c>
      <c r="P56" s="413">
        <v>17.99366328645139</v>
      </c>
      <c r="Q56" s="413">
        <v>26.074533481466823</v>
      </c>
      <c r="R56" s="413">
        <v>14.53628779750388</v>
      </c>
      <c r="S56" s="413">
        <v>25.496465790145244</v>
      </c>
      <c r="T56" s="413">
        <v>23.046358206309993</v>
      </c>
      <c r="U56" s="413">
        <v>17.187383872409619</v>
      </c>
      <c r="V56" s="413">
        <v>23.232144701160607</v>
      </c>
      <c r="W56" s="413">
        <v>18.366807933707069</v>
      </c>
      <c r="X56" s="413">
        <v>41.863600919534775</v>
      </c>
      <c r="Y56" s="413">
        <v>2.041365349228299</v>
      </c>
      <c r="Z56" s="413">
        <v>13.88217353927271</v>
      </c>
      <c r="AA56" s="413">
        <v>9.2877072049541507</v>
      </c>
      <c r="AB56" s="413">
        <v>3.3047260913002323</v>
      </c>
      <c r="AC56" s="413">
        <v>14.774193135569849</v>
      </c>
      <c r="AD56" s="413">
        <v>4.0073013087272944</v>
      </c>
      <c r="AE56" s="413">
        <v>19.379722025398031</v>
      </c>
      <c r="AF56" s="413">
        <v>12.182753396232538</v>
      </c>
      <c r="AG56" s="413">
        <v>0.68285524467423475</v>
      </c>
      <c r="AI56" s="434"/>
      <c r="AJ56" s="434"/>
      <c r="AK56" s="434"/>
      <c r="AL56" s="434"/>
      <c r="AM56" s="434">
        <v>143.3944079953005</v>
      </c>
      <c r="AN56" s="434">
        <v>123.84857588901406</v>
      </c>
      <c r="AO56" s="434">
        <v>291.23529659150364</v>
      </c>
      <c r="AP56" s="434">
        <v>500.0265324637088</v>
      </c>
      <c r="AQ56" s="434">
        <v>451.94073953438129</v>
      </c>
      <c r="AR56" s="434">
        <v>114.81313608810319</v>
      </c>
      <c r="AS56" s="434">
        <v>988.25220365029122</v>
      </c>
      <c r="AT56" s="434">
        <v>94.681786805630907</v>
      </c>
      <c r="AU56" s="434">
        <v>376.36441115577679</v>
      </c>
      <c r="AV56" s="434">
        <v>25.027871131167849</v>
      </c>
    </row>
    <row r="57" spans="1:48" s="433" customFormat="1" ht="14.45" customHeight="1" thickBot="1">
      <c r="A57" s="1207" t="s">
        <v>34</v>
      </c>
      <c r="B57" s="1207"/>
      <c r="C57" s="675"/>
      <c r="D57" s="443"/>
      <c r="E57" s="444"/>
      <c r="F57" s="414">
        <v>10087.902483024985</v>
      </c>
      <c r="G57" s="415">
        <v>100</v>
      </c>
      <c r="H57" s="415">
        <v>66.696322917925329</v>
      </c>
      <c r="I57" s="415">
        <v>33.303677082074621</v>
      </c>
      <c r="J57" s="414">
        <f>F57*I57/100</f>
        <v>3359.6424673012289</v>
      </c>
      <c r="K57" s="415">
        <v>5.0675793353717982</v>
      </c>
      <c r="L57" s="415">
        <v>1.7671694426884397</v>
      </c>
      <c r="M57" s="415">
        <v>10.924304168054629</v>
      </c>
      <c r="N57" s="415">
        <v>18.077192238077831</v>
      </c>
      <c r="O57" s="415">
        <v>14.742953256800201</v>
      </c>
      <c r="P57" s="415">
        <v>8.2610935711040252</v>
      </c>
      <c r="Q57" s="415">
        <v>13.333876591713011</v>
      </c>
      <c r="R57" s="415">
        <v>10.853096870156168</v>
      </c>
      <c r="S57" s="415">
        <v>14.195354520115819</v>
      </c>
      <c r="T57" s="415">
        <v>13.024875319475381</v>
      </c>
      <c r="U57" s="415">
        <v>6.3616928570756004</v>
      </c>
      <c r="V57" s="415">
        <v>15.049363825177542</v>
      </c>
      <c r="W57" s="415">
        <v>10.280110679112973</v>
      </c>
      <c r="X57" s="415">
        <v>19.701535501060729</v>
      </c>
      <c r="Y57" s="415">
        <v>2.4015890183964803</v>
      </c>
      <c r="Z57" s="415">
        <v>4.894400429482797</v>
      </c>
      <c r="AA57" s="415">
        <v>1.9869759780731973</v>
      </c>
      <c r="AB57" s="415">
        <v>1.4085408568892648</v>
      </c>
      <c r="AC57" s="415">
        <v>5.8276582148262781</v>
      </c>
      <c r="AD57" s="415">
        <v>1.4048226033660394</v>
      </c>
      <c r="AE57" s="415">
        <v>8.2865815017187643</v>
      </c>
      <c r="AF57" s="415">
        <v>9.7989203115031778</v>
      </c>
      <c r="AG57" s="415">
        <v>0.11844600965189916</v>
      </c>
      <c r="AH57" s="445"/>
      <c r="AI57" s="446"/>
      <c r="AJ57" s="446"/>
      <c r="AK57" s="446"/>
      <c r="AL57" s="446"/>
      <c r="AM57" s="446">
        <v>785.15335916878894</v>
      </c>
      <c r="AN57" s="446">
        <v>669.05726125398746</v>
      </c>
      <c r="AO57" s="446">
        <v>2346.4687322376781</v>
      </c>
      <c r="AP57" s="446">
        <v>2701.0844297804861</v>
      </c>
      <c r="AQ57" s="446">
        <v>2476.2683914480599</v>
      </c>
      <c r="AR57" s="446">
        <v>649.64188221210145</v>
      </c>
      <c r="AS57" s="446">
        <v>3518.8356211103855</v>
      </c>
      <c r="AT57" s="446">
        <v>606.65369125180848</v>
      </c>
      <c r="AU57" s="446">
        <v>1969.3277076007093</v>
      </c>
      <c r="AV57" s="446">
        <v>232.1883395748313</v>
      </c>
    </row>
    <row r="58" spans="1:48" s="104" customFormat="1" ht="21.75" customHeight="1">
      <c r="A58" s="1074" t="s">
        <v>776</v>
      </c>
      <c r="B58" s="1074"/>
      <c r="C58" s="1074"/>
      <c r="D58" s="1074"/>
      <c r="E58" s="1074"/>
      <c r="F58" s="1074"/>
      <c r="G58" s="1074"/>
      <c r="H58" s="1074"/>
      <c r="I58" s="1074"/>
      <c r="J58" s="1074"/>
      <c r="K58" s="1074"/>
      <c r="L58" s="1074"/>
      <c r="M58" s="1074"/>
      <c r="N58" s="1074"/>
      <c r="O58" s="1074"/>
      <c r="P58" s="1074"/>
      <c r="Q58" s="1074"/>
      <c r="R58" s="1074"/>
      <c r="S58" s="1074"/>
      <c r="T58" s="1074"/>
      <c r="U58" s="1074"/>
      <c r="V58" s="1074"/>
      <c r="W58" s="1074"/>
      <c r="X58" s="1074"/>
      <c r="Y58" s="1074"/>
      <c r="Z58" s="1074"/>
      <c r="AA58" s="1074"/>
      <c r="AB58" s="1074"/>
      <c r="AC58" s="1074"/>
      <c r="AD58" s="1074"/>
      <c r="AE58" s="1074"/>
      <c r="AF58" s="1074"/>
      <c r="AG58" s="1074"/>
    </row>
    <row r="59" spans="1:48" ht="26.1" customHeight="1">
      <c r="E59" s="574"/>
      <c r="F59" s="447"/>
      <c r="G59" s="448"/>
      <c r="H59" s="448"/>
      <c r="I59" s="448"/>
      <c r="J59" s="449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</row>
    <row r="60" spans="1:48" ht="26.1" customHeight="1">
      <c r="E60" s="574"/>
      <c r="F60" s="447"/>
      <c r="G60" s="448"/>
      <c r="H60" s="448"/>
      <c r="I60" s="448"/>
      <c r="J60" s="449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</row>
    <row r="61" spans="1:48" ht="26.1" customHeight="1">
      <c r="E61" s="574"/>
      <c r="F61" s="447"/>
      <c r="G61" s="448"/>
      <c r="H61" s="448"/>
      <c r="I61" s="448"/>
      <c r="J61" s="449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</row>
    <row r="62" spans="1:48" ht="26.1" customHeight="1">
      <c r="E62" s="574"/>
      <c r="F62" s="447"/>
      <c r="G62" s="448"/>
      <c r="H62" s="448"/>
      <c r="I62" s="448"/>
      <c r="J62" s="449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</row>
    <row r="63" spans="1:48" ht="26.1" customHeight="1">
      <c r="E63" s="574"/>
      <c r="F63" s="447"/>
      <c r="G63" s="448"/>
      <c r="H63" s="448"/>
      <c r="I63" s="448"/>
      <c r="J63" s="449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</row>
    <row r="64" spans="1:48" ht="26.1" customHeight="1">
      <c r="E64" s="574"/>
      <c r="F64" s="447"/>
      <c r="G64" s="448"/>
      <c r="H64" s="448"/>
      <c r="I64" s="448"/>
      <c r="J64" s="449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50"/>
    </row>
    <row r="65" spans="5:33" ht="26.1" customHeight="1">
      <c r="E65" s="574"/>
      <c r="F65" s="447"/>
      <c r="G65" s="448"/>
      <c r="H65" s="448"/>
      <c r="I65" s="448"/>
      <c r="J65" s="449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</row>
    <row r="66" spans="5:33" ht="26.1" customHeight="1">
      <c r="E66" s="574"/>
      <c r="F66" s="447"/>
      <c r="G66" s="448"/>
      <c r="H66" s="448"/>
      <c r="I66" s="448"/>
      <c r="J66" s="449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</row>
    <row r="67" spans="5:33" ht="26.1" customHeight="1" thickBot="1">
      <c r="E67" s="574"/>
      <c r="F67" s="451"/>
      <c r="G67" s="452"/>
      <c r="H67" s="452"/>
      <c r="I67" s="452"/>
      <c r="J67" s="453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4"/>
      <c r="AF67" s="452"/>
      <c r="AG67" s="452"/>
    </row>
    <row r="68" spans="5:33" ht="26.1" customHeight="1"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455"/>
      <c r="P68" s="574"/>
      <c r="Q68" s="455"/>
      <c r="R68" s="455"/>
      <c r="S68" s="455"/>
      <c r="T68" s="108"/>
      <c r="U68" s="574"/>
      <c r="V68" s="455"/>
      <c r="W68" s="574"/>
      <c r="X68" s="574"/>
      <c r="Y68" s="108"/>
      <c r="Z68" s="108"/>
      <c r="AA68" s="108"/>
      <c r="AB68" s="108"/>
      <c r="AC68" s="108"/>
      <c r="AD68" s="108"/>
      <c r="AE68" s="456"/>
      <c r="AF68" s="108"/>
      <c r="AG68" s="104"/>
    </row>
    <row r="69" spans="5:33" ht="26.1" customHeight="1">
      <c r="E69" s="574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</row>
    <row r="70" spans="5:33" ht="26.1" customHeight="1">
      <c r="E70" s="574"/>
    </row>
    <row r="71" spans="5:33" ht="26.1" customHeight="1">
      <c r="E71" s="574"/>
    </row>
    <row r="72" spans="5:33" ht="26.1" customHeight="1">
      <c r="E72" s="574"/>
    </row>
    <row r="73" spans="5:33" ht="26.1" customHeight="1">
      <c r="E73" s="574"/>
    </row>
    <row r="74" spans="5:33" ht="26.1" customHeight="1">
      <c r="E74" s="574"/>
    </row>
    <row r="75" spans="5:33" ht="26.1" customHeight="1">
      <c r="E75" s="574"/>
    </row>
    <row r="76" spans="5:33" ht="26.1" customHeight="1">
      <c r="E76" s="574"/>
    </row>
    <row r="77" spans="5:33" ht="26.1" customHeight="1">
      <c r="E77" s="574"/>
    </row>
    <row r="78" spans="5:33" ht="26.1" customHeight="1">
      <c r="E78" s="574"/>
    </row>
    <row r="79" spans="5:33" ht="26.1" customHeight="1">
      <c r="E79" s="574"/>
    </row>
    <row r="80" spans="5:33" ht="15.75" customHeight="1">
      <c r="E80" s="574"/>
    </row>
    <row r="81" spans="5:5">
      <c r="E81" s="574"/>
    </row>
    <row r="82" spans="5:5" ht="15.75" customHeight="1">
      <c r="E82" s="574"/>
    </row>
    <row r="83" spans="5:5">
      <c r="E83" s="574"/>
    </row>
    <row r="84" spans="5:5" ht="15.75" customHeight="1">
      <c r="E84" s="574"/>
    </row>
    <row r="85" spans="5:5">
      <c r="E85" s="574"/>
    </row>
    <row r="86" spans="5:5" ht="15.75" customHeight="1">
      <c r="E86" s="574"/>
    </row>
    <row r="87" spans="5:5">
      <c r="E87" s="574"/>
    </row>
    <row r="88" spans="5:5" ht="15.75" customHeight="1">
      <c r="E88" s="574"/>
    </row>
    <row r="89" spans="5:5">
      <c r="E89" s="574"/>
    </row>
    <row r="90" spans="5:5" ht="15.75" customHeight="1">
      <c r="E90" s="574"/>
    </row>
    <row r="91" spans="5:5">
      <c r="E91" s="574"/>
    </row>
    <row r="92" spans="5:5" ht="15.75" customHeight="1">
      <c r="E92" s="574"/>
    </row>
    <row r="93" spans="5:5">
      <c r="E93" s="574"/>
    </row>
    <row r="94" spans="5:5" ht="15.75" customHeight="1">
      <c r="E94" s="574"/>
    </row>
    <row r="95" spans="5:5">
      <c r="E95" s="574"/>
    </row>
    <row r="96" spans="5:5" ht="15.75" customHeight="1">
      <c r="E96" s="574"/>
    </row>
    <row r="97" spans="5:5">
      <c r="E97" s="574"/>
    </row>
    <row r="98" spans="5:5" ht="15.75" customHeight="1">
      <c r="E98" s="574"/>
    </row>
    <row r="99" spans="5:5">
      <c r="E99" s="574"/>
    </row>
    <row r="100" spans="5:5" ht="15.75" customHeight="1">
      <c r="E100" s="574"/>
    </row>
    <row r="101" spans="5:5">
      <c r="E101" s="574"/>
    </row>
    <row r="102" spans="5:5" ht="15.75" customHeight="1">
      <c r="E102" s="574"/>
    </row>
    <row r="103" spans="5:5">
      <c r="E103" s="574"/>
    </row>
    <row r="104" spans="5:5" ht="15.75" customHeight="1">
      <c r="E104" s="574"/>
    </row>
    <row r="105" spans="5:5">
      <c r="E105" s="574"/>
    </row>
    <row r="106" spans="5:5" ht="15.75" customHeight="1">
      <c r="E106" s="574"/>
    </row>
    <row r="107" spans="5:5">
      <c r="E107" s="574"/>
    </row>
    <row r="108" spans="5:5" ht="15.75" customHeight="1">
      <c r="E108" s="574"/>
    </row>
    <row r="109" spans="5:5">
      <c r="E109" s="574"/>
    </row>
    <row r="110" spans="5:5" ht="15.75" customHeight="1">
      <c r="E110" s="574"/>
    </row>
    <row r="111" spans="5:5">
      <c r="E111" s="574"/>
    </row>
    <row r="112" spans="5:5" ht="15.75" customHeight="1">
      <c r="E112" s="574"/>
    </row>
    <row r="113" spans="5:5">
      <c r="E113" s="574"/>
    </row>
    <row r="114" spans="5:5" ht="15.75" customHeight="1">
      <c r="E114" s="574"/>
    </row>
    <row r="115" spans="5:5">
      <c r="E115" s="574"/>
    </row>
    <row r="116" spans="5:5" ht="15.75" customHeight="1">
      <c r="E116" s="574"/>
    </row>
    <row r="117" spans="5:5">
      <c r="E117" s="574"/>
    </row>
    <row r="118" spans="5:5" ht="15.75" customHeight="1">
      <c r="E118" s="574"/>
    </row>
    <row r="119" spans="5:5">
      <c r="E119" s="574"/>
    </row>
    <row r="120" spans="5:5" ht="15.75" customHeight="1">
      <c r="E120" s="574"/>
    </row>
    <row r="121" spans="5:5">
      <c r="E121" s="574"/>
    </row>
    <row r="122" spans="5:5" ht="15.75" customHeight="1">
      <c r="E122" s="574"/>
    </row>
    <row r="123" spans="5:5">
      <c r="E123" s="574"/>
    </row>
    <row r="124" spans="5:5" ht="15.75" customHeight="1">
      <c r="E124" s="574"/>
    </row>
    <row r="125" spans="5:5">
      <c r="E125" s="574"/>
    </row>
    <row r="126" spans="5:5" ht="15.75" customHeight="1">
      <c r="E126" s="574"/>
    </row>
    <row r="127" spans="5:5">
      <c r="E127" s="574"/>
    </row>
    <row r="128" spans="5:5" ht="15.75" customHeight="1">
      <c r="E128" s="574"/>
    </row>
    <row r="129" spans="5:5">
      <c r="E129" s="574"/>
    </row>
    <row r="130" spans="5:5" ht="15.75" customHeight="1">
      <c r="E130" s="574"/>
    </row>
    <row r="131" spans="5:5">
      <c r="E131" s="574"/>
    </row>
    <row r="132" spans="5:5" ht="15.75" customHeight="1">
      <c r="E132" s="574"/>
    </row>
    <row r="133" spans="5:5">
      <c r="E133" s="574"/>
    </row>
    <row r="134" spans="5:5" ht="15.75" customHeight="1">
      <c r="E134" s="574"/>
    </row>
    <row r="135" spans="5:5">
      <c r="E135" s="574"/>
    </row>
    <row r="136" spans="5:5" ht="15.75" customHeight="1">
      <c r="E136" s="574"/>
    </row>
    <row r="137" spans="5:5">
      <c r="E137" s="574"/>
    </row>
    <row r="138" spans="5:5" ht="15.75" customHeight="1">
      <c r="E138" s="574"/>
    </row>
    <row r="139" spans="5:5">
      <c r="E139" s="574"/>
    </row>
    <row r="140" spans="5:5" ht="15.75" customHeight="1">
      <c r="E140" s="574"/>
    </row>
    <row r="141" spans="5:5">
      <c r="E141" s="574"/>
    </row>
    <row r="142" spans="5:5" ht="15.75" customHeight="1">
      <c r="E142" s="574"/>
    </row>
    <row r="143" spans="5:5">
      <c r="E143" s="574"/>
    </row>
    <row r="144" spans="5:5" ht="15.75" customHeight="1">
      <c r="E144" s="574"/>
    </row>
    <row r="145" spans="5:5">
      <c r="E145" s="574"/>
    </row>
    <row r="146" spans="5:5" ht="15.75" customHeight="1">
      <c r="E146" s="574"/>
    </row>
    <row r="147" spans="5:5">
      <c r="E147" s="574"/>
    </row>
    <row r="148" spans="5:5" ht="15.75" customHeight="1">
      <c r="E148" s="574"/>
    </row>
    <row r="149" spans="5:5">
      <c r="E149" s="574"/>
    </row>
    <row r="150" spans="5:5" ht="15.75" customHeight="1">
      <c r="E150" s="574"/>
    </row>
    <row r="151" spans="5:5">
      <c r="E151" s="574"/>
    </row>
    <row r="152" spans="5:5" ht="15.75" customHeight="1">
      <c r="E152" s="574"/>
    </row>
    <row r="153" spans="5:5">
      <c r="E153" s="574"/>
    </row>
    <row r="154" spans="5:5" ht="15.75" customHeight="1">
      <c r="E154" s="574"/>
    </row>
    <row r="155" spans="5:5">
      <c r="E155" s="574"/>
    </row>
    <row r="156" spans="5:5" ht="15.75" customHeight="1">
      <c r="E156" s="574"/>
    </row>
    <row r="157" spans="5:5">
      <c r="E157" s="574"/>
    </row>
    <row r="158" spans="5:5" ht="15.75" customHeight="1">
      <c r="E158" s="574"/>
    </row>
    <row r="159" spans="5:5">
      <c r="E159" s="574"/>
    </row>
    <row r="160" spans="5:5" ht="15.75" customHeight="1">
      <c r="E160" s="574"/>
    </row>
    <row r="161" spans="5:5">
      <c r="E161" s="574"/>
    </row>
    <row r="162" spans="5:5" ht="15.75" customHeight="1">
      <c r="E162" s="574"/>
    </row>
    <row r="163" spans="5:5">
      <c r="E163" s="574"/>
    </row>
    <row r="164" spans="5:5" ht="15.75" customHeight="1">
      <c r="E164" s="574"/>
    </row>
    <row r="165" spans="5:5">
      <c r="E165" s="574"/>
    </row>
    <row r="166" spans="5:5" ht="15.75" customHeight="1">
      <c r="E166" s="574"/>
    </row>
    <row r="167" spans="5:5">
      <c r="E167" s="574"/>
    </row>
    <row r="168" spans="5:5" ht="15.75" customHeight="1">
      <c r="E168" s="574"/>
    </row>
    <row r="169" spans="5:5">
      <c r="E169" s="574"/>
    </row>
    <row r="170" spans="5:5" ht="15.75" customHeight="1">
      <c r="E170" s="574"/>
    </row>
    <row r="171" spans="5:5">
      <c r="E171" s="574"/>
    </row>
    <row r="172" spans="5:5" ht="15.75" customHeight="1">
      <c r="E172" s="574"/>
    </row>
    <row r="173" spans="5:5">
      <c r="E173" s="574"/>
    </row>
    <row r="174" spans="5:5" ht="15.75" customHeight="1">
      <c r="E174" s="574"/>
    </row>
    <row r="175" spans="5:5">
      <c r="E175" s="574"/>
    </row>
    <row r="176" spans="5:5" ht="15.75" customHeight="1">
      <c r="E176" s="574"/>
    </row>
    <row r="177" spans="5:5">
      <c r="E177" s="574"/>
    </row>
    <row r="178" spans="5:5" ht="15.75" customHeight="1">
      <c r="E178" s="574"/>
    </row>
    <row r="179" spans="5:5">
      <c r="E179" s="574"/>
    </row>
    <row r="180" spans="5:5" ht="15.75" customHeight="1">
      <c r="E180" s="574"/>
    </row>
    <row r="181" spans="5:5">
      <c r="E181" s="574"/>
    </row>
    <row r="182" spans="5:5" ht="15.75" customHeight="1">
      <c r="E182" s="574"/>
    </row>
    <row r="183" spans="5:5">
      <c r="E183" s="574"/>
    </row>
    <row r="184" spans="5:5" ht="15.75" customHeight="1">
      <c r="E184" s="574"/>
    </row>
    <row r="185" spans="5:5">
      <c r="E185" s="574"/>
    </row>
    <row r="186" spans="5:5" ht="15.75" customHeight="1">
      <c r="E186" s="574"/>
    </row>
    <row r="187" spans="5:5">
      <c r="E187" s="574"/>
    </row>
    <row r="188" spans="5:5" ht="15.75" customHeight="1">
      <c r="E188" s="574"/>
    </row>
    <row r="189" spans="5:5">
      <c r="E189" s="574"/>
    </row>
    <row r="190" spans="5:5" ht="15.75" customHeight="1">
      <c r="E190" s="574"/>
    </row>
    <row r="191" spans="5:5">
      <c r="E191" s="574"/>
    </row>
    <row r="192" spans="5:5" ht="15.75" customHeight="1">
      <c r="E192" s="574"/>
    </row>
    <row r="193" spans="5:5">
      <c r="E193" s="574"/>
    </row>
    <row r="194" spans="5:5" ht="15.75" customHeight="1">
      <c r="E194" s="574"/>
    </row>
    <row r="195" spans="5:5">
      <c r="E195" s="574"/>
    </row>
    <row r="196" spans="5:5" ht="15.75" customHeight="1">
      <c r="E196" s="574"/>
    </row>
    <row r="197" spans="5:5">
      <c r="E197" s="574"/>
    </row>
    <row r="198" spans="5:5" ht="15.75" customHeight="1">
      <c r="E198" s="574"/>
    </row>
    <row r="199" spans="5:5">
      <c r="E199" s="574"/>
    </row>
    <row r="200" spans="5:5" ht="15.75" customHeight="1">
      <c r="E200" s="574"/>
    </row>
    <row r="201" spans="5:5">
      <c r="E201" s="574"/>
    </row>
    <row r="202" spans="5:5" ht="15.75" customHeight="1"/>
    <row r="204" spans="5:5" ht="15.75" customHeight="1"/>
    <row r="206" spans="5:5" ht="15.75" customHeight="1"/>
    <row r="208" spans="5:5" ht="15.75" customHeight="1"/>
    <row r="210" ht="15.75" customHeight="1"/>
    <row r="212" ht="15.75" customHeight="1"/>
    <row r="214" ht="15.75" customHeight="1"/>
    <row r="216" ht="15.75" customHeight="1"/>
    <row r="218" ht="15.75" customHeight="1"/>
    <row r="220" ht="15.75" customHeight="1"/>
    <row r="222" ht="15.75" customHeight="1"/>
    <row r="224" ht="15.75" customHeight="1"/>
    <row r="226" ht="15.75" customHeight="1"/>
    <row r="228" ht="15.75" customHeight="1"/>
    <row r="230" ht="15.75" customHeight="1"/>
    <row r="232" ht="15.75" customHeight="1"/>
    <row r="234" ht="15.75" customHeight="1"/>
    <row r="236" ht="15.75" customHeight="1"/>
    <row r="238" ht="15.75" customHeight="1"/>
    <row r="240" ht="15.75" customHeight="1"/>
    <row r="242" ht="15.75" customHeight="1"/>
    <row r="244" ht="15.75" customHeight="1"/>
    <row r="246" ht="15.75" customHeight="1"/>
    <row r="248" ht="15.75" customHeight="1"/>
    <row r="250" ht="15.75" customHeight="1"/>
    <row r="252" ht="15.75" customHeight="1"/>
    <row r="254" ht="15.75" customHeight="1"/>
    <row r="256" ht="15.75" customHeight="1"/>
    <row r="258" ht="15.75" customHeight="1"/>
    <row r="260" ht="15.75" customHeight="1"/>
    <row r="262" ht="15.75" customHeight="1"/>
    <row r="264" ht="15.75" customHeight="1"/>
    <row r="266" ht="15.75" customHeight="1"/>
    <row r="268" ht="15.75" customHeight="1"/>
    <row r="270" ht="15.75" customHeight="1"/>
    <row r="272" ht="15.75" customHeight="1"/>
    <row r="274" ht="15.75" customHeight="1"/>
    <row r="276" ht="15.75" customHeight="1"/>
    <row r="278" ht="15.75" customHeight="1"/>
    <row r="280" ht="15.75" customHeight="1"/>
    <row r="282" ht="15.75" customHeight="1"/>
    <row r="284" ht="15.75" customHeight="1"/>
    <row r="286" ht="15.75" customHeight="1"/>
    <row r="288" ht="15.75" customHeight="1"/>
    <row r="290" ht="15.75" customHeight="1"/>
    <row r="292" ht="15.75" customHeight="1"/>
    <row r="294" ht="15.75" customHeight="1"/>
    <row r="296" ht="15.75" customHeight="1"/>
    <row r="298" ht="15.75" customHeight="1"/>
    <row r="300" ht="15.75" customHeight="1"/>
    <row r="302" ht="15.75" customHeight="1"/>
    <row r="304" ht="15.75" customHeight="1"/>
    <row r="306" ht="15.75" customHeight="1"/>
    <row r="308" ht="15.75" customHeight="1"/>
    <row r="310" ht="15.75" customHeight="1"/>
    <row r="312" ht="15.75" customHeight="1"/>
    <row r="314" ht="15.75" customHeight="1"/>
    <row r="316" ht="15.75" customHeight="1"/>
    <row r="318" ht="15.75" customHeight="1"/>
    <row r="320" ht="15.75" customHeight="1"/>
    <row r="322" ht="15.75" customHeight="1"/>
    <row r="324" ht="15.75" customHeight="1"/>
    <row r="326" ht="15.75" customHeight="1"/>
    <row r="328" ht="15.75" customHeight="1"/>
    <row r="330" ht="15.75" customHeight="1"/>
    <row r="332" ht="15.75" customHeight="1"/>
    <row r="334" ht="15.75" customHeight="1"/>
    <row r="336" ht="15.75" customHeight="1"/>
    <row r="338" ht="15.75" customHeight="1"/>
    <row r="340" ht="15.75" customHeight="1"/>
    <row r="342" ht="15.75" customHeight="1"/>
    <row r="344" ht="15.75" customHeight="1"/>
    <row r="346" ht="15.75" customHeight="1"/>
    <row r="348" ht="15.75" customHeight="1"/>
    <row r="350" ht="15.75" customHeight="1"/>
    <row r="352" ht="15.75" customHeight="1"/>
    <row r="354" ht="15.75" customHeight="1"/>
    <row r="356" ht="15.75" customHeight="1"/>
    <row r="358" ht="15.75" customHeight="1"/>
    <row r="360" ht="15.75" customHeight="1"/>
    <row r="362" ht="15.75" customHeight="1"/>
    <row r="364" ht="15.75" customHeight="1"/>
    <row r="366" ht="15.75" customHeight="1"/>
    <row r="368" ht="15.75" customHeight="1"/>
    <row r="370" ht="15.75" customHeight="1"/>
    <row r="372" ht="15.75" customHeight="1"/>
    <row r="374" ht="15.75" customHeight="1"/>
    <row r="376" ht="15.75" customHeight="1"/>
    <row r="378" ht="15.75" customHeight="1"/>
    <row r="380" ht="15.75" customHeight="1"/>
    <row r="382" ht="15.75" customHeight="1"/>
    <row r="384" ht="15.75" customHeight="1"/>
    <row r="386" ht="15.75" customHeight="1"/>
    <row r="388" ht="15.75" customHeight="1"/>
    <row r="390" ht="15.75" customHeight="1"/>
    <row r="392" ht="15.75" customHeight="1"/>
    <row r="394" ht="15.75" customHeight="1"/>
    <row r="396" ht="15.75" customHeight="1"/>
    <row r="398" ht="15.75" customHeight="1"/>
    <row r="400" ht="15.75" customHeight="1"/>
    <row r="402" ht="15.75" customHeight="1"/>
    <row r="404" ht="15.75" customHeight="1"/>
    <row r="406" ht="15.75" customHeight="1"/>
    <row r="408" ht="15.75" customHeight="1"/>
    <row r="410" ht="15.75" customHeight="1"/>
    <row r="412" ht="15.75" customHeight="1"/>
    <row r="414" ht="15.75" customHeight="1"/>
    <row r="416" ht="15.75" customHeight="1"/>
    <row r="418" ht="15.75" customHeight="1"/>
    <row r="420" ht="15.75" customHeight="1"/>
    <row r="422" ht="15.75" customHeight="1"/>
    <row r="424" ht="15.75" customHeight="1"/>
    <row r="426" ht="15.75" customHeight="1"/>
    <row r="428" ht="15.75" customHeight="1"/>
    <row r="430" ht="15.75" customHeight="1"/>
    <row r="432" ht="15.75" customHeight="1"/>
    <row r="434" ht="15.75" customHeight="1"/>
    <row r="436" ht="15.75" customHeight="1"/>
    <row r="438" ht="15.75" customHeight="1"/>
    <row r="440" ht="15.75" customHeight="1"/>
    <row r="442" ht="15.75" customHeight="1"/>
    <row r="444" ht="15.75" customHeight="1"/>
    <row r="446" ht="15.75" customHeight="1"/>
    <row r="448" ht="15.75" customHeight="1"/>
    <row r="450" ht="15.75" customHeight="1"/>
    <row r="452" ht="15.75" customHeight="1"/>
    <row r="454" ht="15.75" customHeight="1"/>
    <row r="456" ht="15.75" customHeight="1"/>
    <row r="458" ht="15.75" customHeight="1"/>
    <row r="460" ht="15.75" customHeight="1"/>
    <row r="462" ht="15.75" customHeight="1"/>
    <row r="464" ht="15.75" customHeight="1"/>
    <row r="466" ht="15.75" customHeight="1"/>
    <row r="468" ht="15.75" customHeight="1"/>
    <row r="470" ht="15.75" customHeight="1"/>
    <row r="472" ht="15.75" customHeight="1"/>
    <row r="474" ht="15.75" customHeight="1"/>
    <row r="476" ht="15.75" customHeight="1"/>
    <row r="478" ht="15.75" customHeight="1"/>
    <row r="480" ht="15.75" customHeight="1"/>
    <row r="482" ht="15.75" customHeight="1"/>
    <row r="484" ht="15.75" customHeight="1"/>
    <row r="486" ht="15.75" customHeight="1"/>
    <row r="488" ht="15.75" customHeight="1"/>
    <row r="490" ht="15.75" customHeight="1"/>
    <row r="492" ht="15.75" customHeight="1"/>
    <row r="494" ht="15.75" customHeight="1"/>
    <row r="496" ht="15.75" customHeight="1"/>
    <row r="498" ht="15.75" customHeight="1"/>
    <row r="500" ht="15.75" customHeight="1"/>
    <row r="502" ht="15.75" customHeight="1"/>
    <row r="504" ht="15.75" customHeight="1"/>
    <row r="506" ht="15.75" customHeight="1"/>
    <row r="508" ht="15.75" customHeight="1"/>
    <row r="510" ht="15.75" customHeight="1"/>
    <row r="512" ht="15.75" customHeight="1"/>
    <row r="514" ht="15.75" customHeight="1"/>
    <row r="516" ht="15.75" customHeight="1"/>
    <row r="518" ht="15.75" customHeight="1"/>
    <row r="520" ht="15.75" customHeight="1"/>
    <row r="522" ht="15.75" customHeight="1"/>
    <row r="524" ht="15.75" customHeight="1"/>
    <row r="526" ht="15.75" customHeight="1"/>
    <row r="528" ht="15.75" customHeight="1"/>
    <row r="530" ht="15.75" customHeight="1"/>
    <row r="532" ht="15.75" customHeight="1"/>
    <row r="534" ht="15.75" customHeight="1"/>
    <row r="536" ht="15.75" customHeight="1"/>
    <row r="538" ht="15.75" customHeight="1"/>
    <row r="540" ht="15.75" customHeight="1"/>
    <row r="542" ht="15.75" customHeight="1"/>
    <row r="544" ht="15.75" customHeight="1"/>
    <row r="546" ht="15.75" customHeight="1"/>
    <row r="548" ht="15.75" customHeight="1"/>
    <row r="550" ht="15.75" customHeight="1"/>
    <row r="552" ht="15.75" customHeight="1"/>
    <row r="554" ht="15.75" customHeight="1"/>
    <row r="556" ht="15.75" customHeight="1"/>
    <row r="558" ht="15.75" customHeight="1"/>
    <row r="560" ht="15.75" customHeight="1"/>
    <row r="562" ht="15.75" customHeight="1"/>
    <row r="564" ht="15.75" customHeight="1"/>
    <row r="566" ht="15.75" customHeight="1"/>
    <row r="568" ht="15.75" customHeight="1"/>
    <row r="570" ht="15.75" customHeight="1"/>
    <row r="572" ht="15.75" customHeight="1"/>
    <row r="574" ht="15.75" customHeight="1"/>
    <row r="576" ht="15.75" customHeight="1"/>
    <row r="578" ht="15.75" customHeight="1"/>
    <row r="580" ht="15.75" customHeight="1"/>
    <row r="582" ht="15.75" customHeight="1"/>
    <row r="584" ht="15.75" customHeight="1"/>
    <row r="586" ht="15.75" customHeight="1"/>
    <row r="588" ht="15.75" customHeight="1"/>
    <row r="590" ht="15.75" customHeight="1"/>
    <row r="592" ht="15.75" customHeight="1"/>
    <row r="594" ht="15.75" customHeight="1"/>
    <row r="596" ht="15.75" customHeight="1"/>
    <row r="598" ht="15.75" customHeight="1"/>
    <row r="600" ht="15.75" customHeight="1"/>
    <row r="602" ht="15.75" customHeight="1"/>
    <row r="604" ht="15.75" customHeight="1"/>
    <row r="606" ht="15.75" customHeight="1"/>
    <row r="608" ht="15.75" customHeight="1"/>
    <row r="610" ht="15.75" customHeight="1"/>
    <row r="612" ht="15.75" customHeight="1"/>
    <row r="614" ht="15.75" customHeight="1"/>
    <row r="616" ht="15.75" customHeight="1"/>
    <row r="618" ht="15.75" customHeight="1"/>
    <row r="620" ht="15.75" customHeight="1"/>
    <row r="622" ht="15.75" customHeight="1"/>
    <row r="624" ht="15.75" customHeight="1"/>
    <row r="626" ht="15.75" customHeight="1"/>
    <row r="628" ht="15.75" customHeight="1"/>
    <row r="630" ht="15.75" customHeight="1"/>
    <row r="632" ht="15.75" customHeight="1"/>
    <row r="634" ht="15.75" customHeight="1"/>
    <row r="636" ht="15.75" customHeight="1"/>
    <row r="638" ht="15.75" customHeight="1"/>
    <row r="640" ht="15.75" customHeight="1"/>
    <row r="642" ht="15.75" customHeight="1"/>
    <row r="644" ht="15.75" customHeight="1"/>
    <row r="646" ht="15.75" customHeight="1"/>
    <row r="648" ht="15.75" customHeight="1"/>
    <row r="650" ht="15.75" customHeight="1"/>
    <row r="652" ht="15.75" customHeight="1"/>
    <row r="654" ht="15.75" customHeight="1"/>
    <row r="656" ht="15.75" customHeight="1"/>
    <row r="658" ht="15.75" customHeight="1"/>
    <row r="660" ht="15.75" customHeight="1"/>
    <row r="662" ht="15.75" customHeight="1"/>
    <row r="664" ht="15.75" customHeight="1"/>
    <row r="666" ht="15.75" customHeight="1"/>
    <row r="668" ht="15.75" customHeight="1"/>
    <row r="670" ht="15.75" customHeight="1"/>
    <row r="672" ht="15.75" customHeight="1"/>
    <row r="674" ht="15.75" customHeight="1"/>
    <row r="676" ht="15.75" customHeight="1"/>
    <row r="678" ht="15.75" customHeight="1"/>
    <row r="680" ht="15.75" customHeight="1"/>
    <row r="682" ht="15.75" customHeight="1"/>
    <row r="684" ht="15.75" customHeight="1"/>
    <row r="686" ht="15.75" customHeight="1"/>
    <row r="688" ht="15.75" customHeight="1"/>
    <row r="690" ht="15.75" customHeight="1"/>
    <row r="692" ht="15.75" customHeight="1"/>
    <row r="694" ht="15.75" customHeight="1"/>
    <row r="696" ht="15.75" customHeight="1"/>
    <row r="698" ht="15.75" customHeight="1"/>
    <row r="700" ht="15.75" customHeight="1"/>
    <row r="702" ht="15.75" customHeight="1"/>
    <row r="704" ht="15.75" customHeight="1"/>
    <row r="706" ht="15.75" customHeight="1"/>
    <row r="708" ht="15.75" customHeight="1"/>
    <row r="710" ht="15.75" customHeight="1"/>
    <row r="712" ht="15.75" customHeight="1"/>
    <row r="714" ht="15.75" customHeight="1"/>
    <row r="716" ht="15.75" customHeight="1"/>
    <row r="718" ht="15.75" customHeight="1"/>
    <row r="720" ht="15.75" customHeight="1"/>
    <row r="722" ht="15.75" customHeight="1"/>
    <row r="724" ht="15.75" customHeight="1"/>
    <row r="726" ht="15.75" customHeight="1"/>
    <row r="728" ht="15.75" customHeight="1"/>
    <row r="730" ht="15.75" customHeight="1"/>
    <row r="732" ht="15.75" customHeight="1"/>
    <row r="734" ht="15.75" customHeight="1"/>
    <row r="736" ht="15.75" customHeight="1"/>
    <row r="738" ht="15.75" customHeight="1"/>
    <row r="740" ht="15.75" customHeight="1"/>
    <row r="742" ht="15.75" customHeight="1"/>
    <row r="744" ht="15.75" customHeight="1"/>
    <row r="746" ht="15.75" customHeight="1"/>
    <row r="748" ht="15.75" customHeight="1"/>
    <row r="750" ht="15.75" customHeight="1"/>
    <row r="752" ht="15.75" customHeight="1"/>
    <row r="754" ht="15.75" customHeight="1"/>
    <row r="756" ht="15.75" customHeight="1"/>
    <row r="758" ht="15.75" customHeight="1"/>
    <row r="760" ht="15.75" customHeight="1"/>
    <row r="762" ht="15.75" customHeight="1"/>
    <row r="764" ht="15.75" customHeight="1"/>
    <row r="766" ht="15.75" customHeight="1"/>
    <row r="768" ht="15.75" customHeight="1"/>
    <row r="770" ht="15.75" customHeight="1"/>
    <row r="772" ht="15.75" customHeight="1"/>
    <row r="774" ht="15.75" customHeight="1"/>
    <row r="776" ht="15.75" customHeight="1"/>
    <row r="778" ht="15.75" customHeight="1"/>
    <row r="780" ht="15.75" customHeight="1"/>
    <row r="782" ht="15.75" customHeight="1"/>
    <row r="784" ht="15.75" customHeight="1"/>
    <row r="786" ht="15.75" customHeight="1"/>
    <row r="788" ht="15.75" customHeight="1"/>
    <row r="790" ht="15.75" customHeight="1"/>
    <row r="792" ht="15.75" customHeight="1"/>
    <row r="794" ht="15.75" customHeight="1"/>
    <row r="796" ht="15.75" customHeight="1"/>
    <row r="798" ht="15.75" customHeight="1"/>
    <row r="800" ht="15.75" customHeight="1"/>
    <row r="802" ht="15.75" customHeight="1"/>
    <row r="804" ht="15.75" customHeight="1"/>
    <row r="806" ht="15.75" customHeight="1"/>
    <row r="808" ht="15.75" customHeight="1"/>
    <row r="810" ht="15.75" customHeight="1"/>
    <row r="812" ht="15.75" customHeight="1"/>
    <row r="814" ht="15.75" customHeight="1"/>
    <row r="816" ht="15.75" customHeight="1"/>
    <row r="818" ht="15.75" customHeight="1"/>
    <row r="820" ht="15.75" customHeight="1"/>
    <row r="822" ht="15.75" customHeight="1"/>
    <row r="824" ht="15.75" customHeight="1"/>
    <row r="826" ht="15.75" customHeight="1"/>
    <row r="828" ht="15.75" customHeight="1"/>
    <row r="830" ht="15.75" customHeight="1"/>
    <row r="832" ht="15.75" customHeight="1"/>
    <row r="834" ht="15.75" customHeight="1"/>
    <row r="836" ht="15.75" customHeight="1"/>
    <row r="838" ht="15.75" customHeight="1"/>
    <row r="840" ht="15.75" customHeight="1"/>
    <row r="842" ht="15.75" customHeight="1"/>
    <row r="844" ht="15.75" customHeight="1"/>
    <row r="846" ht="15.75" customHeight="1"/>
    <row r="848" ht="15.75" customHeight="1"/>
    <row r="850" ht="15.75" customHeight="1"/>
    <row r="852" ht="15.75" customHeight="1"/>
    <row r="854" ht="15.75" customHeight="1"/>
    <row r="856" ht="15.75" customHeight="1"/>
    <row r="858" ht="15.75" customHeight="1"/>
    <row r="860" ht="15.75" customHeight="1"/>
    <row r="862" ht="15.75" customHeight="1"/>
    <row r="864" ht="15.75" customHeight="1"/>
    <row r="866" ht="15.75" customHeight="1"/>
    <row r="868" ht="15.75" customHeight="1"/>
    <row r="870" ht="15.75" customHeight="1"/>
    <row r="872" ht="15.75" customHeight="1"/>
    <row r="874" ht="15.75" customHeight="1"/>
    <row r="876" ht="15.75" customHeight="1"/>
    <row r="878" ht="15.75" customHeight="1"/>
    <row r="880" ht="15.75" customHeight="1"/>
    <row r="882" ht="15.75" customHeight="1"/>
    <row r="884" ht="15.75" customHeight="1"/>
    <row r="886" ht="15.75" customHeight="1"/>
    <row r="888" ht="15.75" customHeight="1"/>
    <row r="890" ht="15.75" customHeight="1"/>
    <row r="892" ht="15.75" customHeight="1"/>
    <row r="894" ht="15.75" customHeight="1"/>
    <row r="896" ht="15.75" customHeight="1"/>
    <row r="898" ht="15.75" customHeight="1"/>
    <row r="900" ht="15.75" customHeight="1"/>
    <row r="902" ht="15.75" customHeight="1"/>
    <row r="904" ht="15.75" customHeight="1"/>
    <row r="906" ht="15.75" customHeight="1"/>
    <row r="908" ht="15.75" customHeight="1"/>
    <row r="910" ht="15.75" customHeight="1"/>
    <row r="912" ht="15.75" customHeight="1"/>
    <row r="914" ht="15.75" customHeight="1"/>
    <row r="916" ht="15.75" customHeight="1"/>
    <row r="918" ht="15.75" customHeight="1"/>
    <row r="920" ht="15.75" customHeight="1"/>
    <row r="922" ht="15.75" customHeight="1"/>
    <row r="924" ht="15.75" customHeight="1"/>
    <row r="926" ht="15.75" customHeight="1"/>
    <row r="928" ht="15.75" customHeight="1"/>
    <row r="930" ht="15.75" customHeight="1"/>
    <row r="932" ht="15.75" customHeight="1"/>
    <row r="934" ht="15.75" customHeight="1"/>
    <row r="936" ht="15.75" customHeight="1"/>
    <row r="938" ht="15.75" customHeight="1"/>
    <row r="940" ht="15.75" customHeight="1"/>
    <row r="942" ht="15.75" customHeight="1"/>
    <row r="944" ht="15.75" customHeight="1"/>
    <row r="946" ht="15.75" customHeight="1"/>
    <row r="948" ht="15.75" customHeight="1"/>
    <row r="950" ht="15.75" customHeight="1"/>
    <row r="952" ht="15.75" customHeight="1"/>
    <row r="954" ht="15.75" customHeight="1"/>
    <row r="956" ht="15.75" customHeight="1"/>
    <row r="958" ht="15.75" customHeight="1"/>
    <row r="960" ht="15.75" customHeight="1"/>
    <row r="962" ht="15.75" customHeight="1"/>
    <row r="964" ht="15.75" customHeight="1"/>
    <row r="966" ht="15.75" customHeight="1"/>
    <row r="968" ht="15.75" customHeight="1"/>
    <row r="970" ht="15.75" customHeight="1"/>
    <row r="972" ht="15.75" customHeight="1"/>
    <row r="974" ht="15.75" customHeight="1"/>
    <row r="976" ht="15.75" customHeight="1"/>
    <row r="978" ht="15.75" customHeight="1"/>
    <row r="980" ht="15.75" customHeight="1"/>
    <row r="982" ht="15.75" customHeight="1"/>
    <row r="984" ht="15.75" customHeight="1"/>
    <row r="986" ht="15.75" customHeight="1"/>
    <row r="988" ht="15.75" customHeight="1"/>
    <row r="990" ht="15.75" customHeight="1"/>
    <row r="992" ht="15.75" customHeight="1"/>
    <row r="994" ht="15.75" customHeight="1"/>
    <row r="996" ht="15.75" customHeight="1"/>
    <row r="998" ht="15.75" customHeight="1"/>
    <row r="1000" ht="15.75" customHeight="1"/>
    <row r="1002" ht="15.75" customHeight="1"/>
    <row r="1004" ht="15.75" customHeight="1"/>
    <row r="1006" ht="15.75" customHeight="1"/>
    <row r="1008" ht="15.75" customHeight="1"/>
    <row r="1010" ht="15.75" customHeight="1"/>
    <row r="1012" ht="15.75" customHeight="1"/>
    <row r="1014" ht="15.75" customHeight="1"/>
    <row r="1016" ht="15.75" customHeight="1"/>
    <row r="1018" ht="15.75" customHeight="1"/>
    <row r="1020" ht="15.75" customHeight="1"/>
    <row r="1022" ht="15.75" customHeight="1"/>
    <row r="1024" ht="15.75" customHeight="1"/>
    <row r="1026" ht="15.75" customHeight="1"/>
    <row r="1028" ht="15.75" customHeight="1"/>
    <row r="1030" ht="15.75" customHeight="1"/>
    <row r="1032" ht="15.75" customHeight="1"/>
    <row r="1034" ht="15.75" customHeight="1"/>
    <row r="1036" ht="15.75" customHeight="1"/>
    <row r="1038" ht="15.75" customHeight="1"/>
    <row r="1040" ht="15.75" customHeight="1"/>
    <row r="1042" ht="15.75" customHeight="1"/>
    <row r="1044" ht="15.75" customHeight="1"/>
    <row r="1046" ht="15.75" customHeight="1"/>
    <row r="1048" ht="15.75" customHeight="1"/>
    <row r="1050" ht="15.75" customHeight="1"/>
    <row r="1052" ht="15.75" customHeight="1"/>
    <row r="1054" ht="15.75" customHeight="1"/>
    <row r="1056" ht="15.75" customHeight="1"/>
    <row r="1058" ht="15.75" customHeight="1"/>
    <row r="1060" ht="15.75" customHeight="1"/>
    <row r="1062" ht="15.75" customHeight="1"/>
    <row r="1064" ht="15.75" customHeight="1"/>
    <row r="1066" ht="15.75" customHeight="1"/>
    <row r="1068" ht="15.75" customHeight="1"/>
    <row r="1070" ht="15.75" customHeight="1"/>
    <row r="1072" ht="15.75" customHeight="1"/>
    <row r="1074" ht="15.75" customHeight="1"/>
    <row r="1076" ht="15.75" customHeight="1"/>
    <row r="1078" ht="15.75" customHeight="1"/>
    <row r="1080" ht="15.75" customHeight="1"/>
    <row r="1082" ht="15.75" customHeight="1"/>
    <row r="1084" ht="15.75" customHeight="1"/>
    <row r="1086" ht="15.75" customHeight="1"/>
    <row r="1088" ht="15.75" customHeight="1"/>
    <row r="1090" ht="15.75" customHeight="1"/>
    <row r="1092" ht="15.75" customHeight="1"/>
    <row r="1094" ht="15.75" customHeight="1"/>
    <row r="1096" ht="15.75" customHeight="1"/>
    <row r="1098" ht="15.75" customHeight="1"/>
    <row r="1100" ht="15.75" customHeight="1"/>
    <row r="1102" ht="15.75" customHeight="1"/>
    <row r="1104" ht="15.75" customHeight="1"/>
    <row r="1106" ht="15.75" customHeight="1"/>
    <row r="1108" ht="15.75" customHeight="1"/>
    <row r="1110" ht="15.75" customHeight="1"/>
    <row r="1112" ht="15.75" customHeight="1"/>
    <row r="1114" ht="15.75" customHeight="1"/>
    <row r="1116" ht="15.75" customHeight="1"/>
    <row r="1118" ht="15.75" customHeight="1"/>
    <row r="1120" ht="15.75" customHeight="1"/>
    <row r="1122" ht="15.75" customHeight="1"/>
    <row r="1124" ht="15.75" customHeight="1"/>
    <row r="1126" ht="15.75" customHeight="1"/>
    <row r="1128" ht="15.75" customHeight="1"/>
    <row r="1130" ht="15.75" customHeight="1"/>
    <row r="1132" ht="15.75" customHeight="1"/>
    <row r="1134" ht="15.75" customHeight="1"/>
    <row r="1136" ht="15.75" customHeight="1"/>
    <row r="1138" ht="15.75" customHeight="1"/>
    <row r="1140" ht="15.75" customHeight="1"/>
    <row r="1142" ht="15.75" customHeight="1"/>
    <row r="1144" ht="15.75" customHeight="1"/>
    <row r="1146" ht="15.75" customHeight="1"/>
    <row r="1148" ht="15.75" customHeight="1"/>
    <row r="1150" ht="15.75" customHeight="1"/>
    <row r="1152" ht="15.75" customHeight="1"/>
    <row r="1154" ht="15.75" customHeight="1"/>
    <row r="1156" ht="15.75" customHeight="1"/>
    <row r="1158" ht="15.75" customHeight="1"/>
    <row r="1160" ht="15.75" customHeight="1"/>
    <row r="1162" ht="15.75" customHeight="1"/>
    <row r="1164" ht="15.75" customHeight="1"/>
    <row r="1166" ht="15.75" customHeight="1"/>
    <row r="1168" ht="15.75" customHeight="1"/>
    <row r="1170" ht="15.75" customHeight="1"/>
    <row r="1172" ht="15.75" customHeight="1"/>
    <row r="1174" ht="15.75" customHeight="1"/>
    <row r="1176" ht="15.75" customHeight="1"/>
    <row r="1178" ht="15.75" customHeight="1"/>
    <row r="1180" ht="15.75" customHeight="1"/>
    <row r="1182" ht="15.75" customHeight="1"/>
    <row r="1184" ht="15.75" customHeight="1"/>
    <row r="1186" ht="15.75" customHeight="1"/>
    <row r="1188" ht="15.75" customHeight="1"/>
    <row r="1190" ht="15.75" customHeight="1"/>
    <row r="1192" ht="15.75" customHeight="1"/>
    <row r="1194" ht="15.75" customHeight="1"/>
    <row r="1196" ht="15.75" customHeight="1"/>
    <row r="1198" ht="15.75" customHeight="1"/>
    <row r="1200" ht="15.75" customHeight="1"/>
    <row r="1202" ht="15.75" customHeight="1"/>
    <row r="1204" ht="15.75" customHeight="1"/>
    <row r="1206" ht="15.75" customHeight="1"/>
    <row r="1208" ht="15.75" customHeight="1"/>
    <row r="1210" ht="15.75" customHeight="1"/>
    <row r="1212" ht="15.75" customHeight="1"/>
    <row r="1214" ht="15.75" customHeight="1"/>
    <row r="1216" ht="15.75" customHeight="1"/>
    <row r="1218" ht="15.75" customHeight="1"/>
    <row r="1220" ht="15.75" customHeight="1"/>
    <row r="1222" ht="15.75" customHeight="1"/>
    <row r="1224" ht="15.75" customHeight="1"/>
    <row r="1226" ht="15.75" customHeight="1"/>
    <row r="1228" ht="15.75" customHeight="1"/>
    <row r="1230" ht="15.75" customHeight="1"/>
    <row r="1232" ht="15.75" customHeight="1"/>
    <row r="1234" ht="15.75" customHeight="1"/>
    <row r="1236" ht="15.75" customHeight="1"/>
    <row r="1238" ht="15.75" customHeight="1"/>
    <row r="1240" ht="15.75" customHeight="1"/>
    <row r="1242" ht="15.75" customHeight="1"/>
    <row r="1244" ht="15.75" customHeight="1"/>
    <row r="1246" ht="15.75" customHeight="1"/>
    <row r="1248" ht="15.75" customHeight="1"/>
    <row r="1250" ht="15.75" customHeight="1"/>
    <row r="1252" ht="15.75" customHeight="1"/>
    <row r="1254" ht="15.75" customHeight="1"/>
    <row r="1256" ht="15.75" customHeight="1"/>
    <row r="1258" ht="15.75" customHeight="1"/>
    <row r="1260" ht="15.75" customHeight="1"/>
    <row r="1262" ht="15.75" customHeight="1"/>
    <row r="1264" ht="15.75" customHeight="1"/>
    <row r="1266" ht="15.75" customHeight="1"/>
    <row r="1268" ht="15.75" customHeight="1"/>
    <row r="1270" ht="15.75" customHeight="1"/>
    <row r="1272" ht="15.75" customHeight="1"/>
    <row r="1274" ht="15.75" customHeight="1"/>
    <row r="1276" ht="15.75" customHeight="1"/>
    <row r="1278" ht="15.75" customHeight="1"/>
    <row r="1280" ht="15.75" customHeight="1"/>
    <row r="1282" ht="15.75" customHeight="1"/>
    <row r="1284" ht="15.75" customHeight="1"/>
    <row r="1286" ht="15.75" customHeight="1"/>
    <row r="1288" ht="15.75" customHeight="1"/>
    <row r="1290" ht="15.75" customHeight="1"/>
    <row r="1292" ht="15.75" customHeight="1"/>
    <row r="1294" ht="15.75" customHeight="1"/>
    <row r="1296" ht="15.75" customHeight="1"/>
    <row r="1298" ht="15.75" customHeight="1"/>
    <row r="1300" ht="15.75" customHeight="1"/>
    <row r="1302" ht="15.75" customHeight="1"/>
    <row r="1304" ht="15.75" customHeight="1"/>
    <row r="1306" ht="15.75" customHeight="1"/>
    <row r="1308" ht="15.75" customHeight="1"/>
    <row r="1310" ht="15.75" customHeight="1"/>
    <row r="1312" ht="15.75" customHeight="1"/>
    <row r="1314" ht="15.75" customHeight="1"/>
    <row r="1316" ht="15.75" customHeight="1"/>
    <row r="1318" ht="15.75" customHeight="1"/>
    <row r="1320" ht="15.75" customHeight="1"/>
    <row r="1322" ht="15.75" customHeight="1"/>
    <row r="1324" ht="15.75" customHeight="1"/>
    <row r="1326" ht="15.75" customHeight="1"/>
    <row r="1328" ht="15.75" customHeight="1"/>
    <row r="1330" ht="15.75" customHeight="1"/>
    <row r="1332" ht="15.75" customHeight="1"/>
    <row r="1334" ht="15.75" customHeight="1"/>
    <row r="1336" ht="15.75" customHeight="1"/>
    <row r="1338" ht="15.75" customHeight="1"/>
    <row r="1340" ht="15.75" customHeight="1"/>
    <row r="1342" ht="15.75" customHeight="1"/>
    <row r="1344" ht="15.75" customHeight="1"/>
    <row r="1346" ht="15.75" customHeight="1"/>
    <row r="1348" ht="15.75" customHeight="1"/>
    <row r="1350" ht="15.75" customHeight="1"/>
    <row r="1352" ht="15.75" customHeight="1"/>
    <row r="1354" ht="15.75" customHeight="1"/>
    <row r="1356" ht="15.75" customHeight="1"/>
    <row r="1358" ht="15.75" customHeight="1"/>
    <row r="1360" ht="15.75" customHeight="1"/>
    <row r="1362" ht="15.75" customHeight="1"/>
    <row r="1364" ht="15.75" customHeight="1"/>
    <row r="1366" ht="15.75" customHeight="1"/>
    <row r="1368" ht="15.75" customHeight="1"/>
    <row r="1370" ht="15.75" customHeight="1"/>
    <row r="1372" ht="15.75" customHeight="1"/>
    <row r="1374" ht="15.75" customHeight="1"/>
    <row r="1376" ht="15.75" customHeight="1"/>
    <row r="1378" ht="15.75" customHeight="1"/>
    <row r="1380" ht="15.75" customHeight="1"/>
    <row r="1382" ht="15.75" customHeight="1"/>
    <row r="1384" ht="15.75" customHeight="1"/>
    <row r="1386" ht="15.75" customHeight="1"/>
    <row r="1388" ht="15.75" customHeight="1"/>
    <row r="1390" ht="15.75" customHeight="1"/>
    <row r="1392" ht="15.75" customHeight="1"/>
    <row r="1394" ht="15.75" customHeight="1"/>
    <row r="1396" ht="15.75" customHeight="1"/>
    <row r="1398" ht="15.75" customHeight="1"/>
    <row r="1400" ht="15.75" customHeight="1"/>
    <row r="1402" ht="15.75" customHeight="1"/>
    <row r="1404" ht="15.75" customHeight="1"/>
    <row r="1406" ht="15.75" customHeight="1"/>
    <row r="1408" ht="15.75" customHeight="1"/>
    <row r="1410" ht="15.75" customHeight="1"/>
    <row r="1412" ht="15.75" customHeight="1"/>
    <row r="1414" ht="15.75" customHeight="1"/>
    <row r="1416" ht="15.75" customHeight="1"/>
    <row r="1418" ht="15.75" customHeight="1"/>
    <row r="1420" ht="15.75" customHeight="1"/>
    <row r="1422" ht="15.75" customHeight="1"/>
    <row r="1424" ht="15.75" customHeight="1"/>
    <row r="1426" ht="15.75" customHeight="1"/>
    <row r="1428" ht="15.75" customHeight="1"/>
    <row r="1430" ht="15.75" customHeight="1"/>
    <row r="1432" ht="15.75" customHeight="1"/>
    <row r="1434" ht="15.75" customHeight="1"/>
    <row r="1436" ht="15.75" customHeight="1"/>
    <row r="1438" ht="15.75" customHeight="1"/>
    <row r="1440" ht="15.75" customHeight="1"/>
    <row r="1442" ht="15.75" customHeight="1"/>
    <row r="1444" ht="15.75" customHeight="1"/>
    <row r="1446" ht="15.75" customHeight="1"/>
    <row r="1448" ht="15.75" customHeight="1"/>
    <row r="1450" ht="15.75" customHeight="1"/>
    <row r="1452" ht="15.75" customHeight="1"/>
    <row r="1454" ht="15.75" customHeight="1"/>
    <row r="1456" ht="15.75" customHeight="1"/>
    <row r="1458" ht="15.75" customHeight="1"/>
    <row r="1460" ht="15.75" customHeight="1"/>
    <row r="1462" ht="15.75" customHeight="1"/>
    <row r="1464" ht="15.75" customHeight="1"/>
    <row r="1466" ht="15.75" customHeight="1"/>
    <row r="1468" ht="15.75" customHeight="1"/>
    <row r="1470" ht="15.75" customHeight="1"/>
    <row r="1472" ht="15.75" customHeight="1"/>
    <row r="1474" ht="15.75" customHeight="1"/>
    <row r="1476" ht="15.75" customHeight="1"/>
    <row r="1478" ht="15.75" customHeight="1"/>
    <row r="1480" ht="15.75" customHeight="1"/>
    <row r="1482" ht="15.75" customHeight="1"/>
    <row r="1484" ht="15.75" customHeight="1"/>
    <row r="1486" ht="15.75" customHeight="1"/>
    <row r="1488" ht="15.75" customHeight="1"/>
    <row r="1490" ht="15.75" customHeight="1"/>
    <row r="1492" ht="15.75" customHeight="1"/>
    <row r="1494" ht="15.75" customHeight="1"/>
    <row r="1496" ht="15.75" customHeight="1"/>
    <row r="1498" ht="15.75" customHeight="1"/>
    <row r="1500" ht="15.75" customHeight="1"/>
    <row r="1502" ht="15.75" customHeight="1"/>
    <row r="1504" ht="15.75" customHeight="1"/>
    <row r="1506" ht="15.75" customHeight="1"/>
    <row r="1508" ht="15.75" customHeight="1"/>
    <row r="1510" ht="15.75" customHeight="1"/>
    <row r="1512" ht="15.75" customHeight="1"/>
    <row r="1514" ht="15.75" customHeight="1"/>
    <row r="1516" ht="15.75" customHeight="1"/>
    <row r="1518" ht="15.75" customHeight="1"/>
    <row r="1520" ht="15.75" customHeight="1"/>
    <row r="1522" ht="15.75" customHeight="1"/>
    <row r="1524" ht="15.75" customHeight="1"/>
    <row r="1526" ht="15.75" customHeight="1"/>
    <row r="1528" ht="15.75" customHeight="1"/>
    <row r="1530" ht="15.75" customHeight="1"/>
    <row r="1532" ht="15.75" customHeight="1"/>
    <row r="1534" ht="15.75" customHeight="1"/>
    <row r="1536" ht="15.75" customHeight="1"/>
    <row r="1538" ht="15.75" customHeight="1"/>
    <row r="1540" ht="15.75" customHeight="1"/>
    <row r="1542" ht="15.75" customHeight="1"/>
    <row r="1544" ht="15.75" customHeight="1"/>
    <row r="1546" ht="15.75" customHeight="1"/>
    <row r="1548" ht="15.75" customHeight="1"/>
    <row r="1550" ht="15.75" customHeight="1"/>
    <row r="1552" ht="15.75" customHeight="1"/>
    <row r="1554" ht="15.75" customHeight="1"/>
    <row r="1556" ht="15.75" customHeight="1"/>
    <row r="1558" ht="15.75" customHeight="1"/>
    <row r="1560" ht="15.75" customHeight="1"/>
    <row r="1562" ht="15.75" customHeight="1"/>
    <row r="1564" ht="15.75" customHeight="1"/>
    <row r="1566" ht="15.75" customHeight="1"/>
    <row r="1568" ht="15.75" customHeight="1"/>
    <row r="1570" ht="15.75" customHeight="1"/>
    <row r="1572" ht="15.75" customHeight="1"/>
    <row r="1574" ht="15.75" customHeight="1"/>
    <row r="1576" ht="15.75" customHeight="1"/>
    <row r="1578" ht="15.75" customHeight="1"/>
    <row r="1580" ht="15.75" customHeight="1"/>
    <row r="1582" ht="15.75" customHeight="1"/>
    <row r="1584" ht="15.75" customHeight="1"/>
    <row r="1586" ht="15.75" customHeight="1"/>
    <row r="1588" ht="15.75" customHeight="1"/>
    <row r="1590" ht="15.75" customHeight="1"/>
    <row r="1592" ht="15.75" customHeight="1"/>
    <row r="1594" ht="15.75" customHeight="1"/>
    <row r="1596" ht="15.75" customHeight="1"/>
    <row r="1598" ht="15.75" customHeight="1"/>
    <row r="1600" ht="15.75" customHeight="1"/>
    <row r="1602" ht="15.75" customHeight="1"/>
    <row r="1604" ht="15.75" customHeight="1"/>
    <row r="1606" ht="15.75" customHeight="1"/>
    <row r="1608" ht="15.75" customHeight="1"/>
    <row r="1610" ht="15.75" customHeight="1"/>
    <row r="1612" ht="15.75" customHeight="1"/>
    <row r="1614" ht="15.75" customHeight="1"/>
    <row r="1616" ht="15.75" customHeight="1"/>
    <row r="1618" ht="15.75" customHeight="1"/>
    <row r="1620" ht="15.75" customHeight="1"/>
    <row r="1622" ht="15.75" customHeight="1"/>
    <row r="1624" ht="15.75" customHeight="1"/>
    <row r="1626" ht="15.75" customHeight="1"/>
    <row r="1628" ht="15.75" customHeight="1"/>
    <row r="1630" ht="15.75" customHeight="1"/>
    <row r="1632" ht="15.75" customHeight="1"/>
    <row r="1634" ht="15.75" customHeight="1"/>
    <row r="1636" ht="15.75" customHeight="1"/>
    <row r="1638" ht="15.75" customHeight="1"/>
    <row r="1640" ht="15.75" customHeight="1"/>
    <row r="1642" ht="15.75" customHeight="1"/>
    <row r="1644" ht="15.75" customHeight="1"/>
    <row r="1646" ht="15.75" customHeight="1"/>
    <row r="1648" ht="15.75" customHeight="1"/>
    <row r="1650" ht="15.75" customHeight="1"/>
    <row r="1652" ht="15.75" customHeight="1"/>
    <row r="1654" ht="15.75" customHeight="1"/>
    <row r="1656" ht="15.75" customHeight="1"/>
    <row r="1658" ht="15.75" customHeight="1"/>
    <row r="1660" ht="15.75" customHeight="1"/>
    <row r="1662" ht="15.75" customHeight="1"/>
    <row r="1664" ht="15.75" customHeight="1"/>
    <row r="1666" ht="15.75" customHeight="1"/>
    <row r="1668" ht="15.75" customHeight="1"/>
    <row r="1670" ht="15.75" customHeight="1"/>
    <row r="1672" ht="15.75" customHeight="1"/>
    <row r="1674" ht="15.75" customHeight="1"/>
    <row r="1676" ht="15.75" customHeight="1"/>
    <row r="1678" ht="15.75" customHeight="1"/>
    <row r="1680" ht="15.75" customHeight="1"/>
    <row r="1682" ht="15.75" customHeight="1"/>
    <row r="1684" ht="15.75" customHeight="1"/>
    <row r="1686" ht="15.75" customHeight="1"/>
    <row r="1688" ht="15.75" customHeight="1"/>
    <row r="1690" ht="15.75" customHeight="1"/>
    <row r="1692" ht="15.75" customHeight="1"/>
    <row r="1694" ht="15.75" customHeight="1"/>
    <row r="1696" ht="15.75" customHeight="1"/>
    <row r="1698" ht="15.75" customHeight="1"/>
    <row r="1700" ht="15.75" customHeight="1"/>
    <row r="1702" ht="15.75" customHeight="1"/>
    <row r="1704" ht="15.75" customHeight="1"/>
    <row r="1706" ht="15.75" customHeight="1"/>
    <row r="1708" ht="15.75" customHeight="1"/>
    <row r="1710" ht="15.75" customHeight="1"/>
    <row r="1712" ht="15.75" customHeight="1"/>
    <row r="1714" ht="15.75" customHeight="1"/>
    <row r="1716" ht="15.75" customHeight="1"/>
    <row r="1718" ht="15.75" customHeight="1"/>
    <row r="1720" ht="15.75" customHeight="1"/>
    <row r="1722" ht="15.75" customHeight="1"/>
    <row r="1724" ht="15.75" customHeight="1"/>
    <row r="1726" ht="15.75" customHeight="1"/>
    <row r="1728" ht="15.75" customHeight="1"/>
    <row r="1730" ht="15.75" customHeight="1"/>
    <row r="1732" ht="15.75" customHeight="1"/>
    <row r="1734" ht="15.75" customHeight="1"/>
    <row r="1736" ht="15.75" customHeight="1"/>
    <row r="1738" ht="15.75" customHeight="1"/>
    <row r="1740" ht="15.75" customHeight="1"/>
    <row r="1742" ht="15.75" customHeight="1"/>
    <row r="1744" ht="15.75" customHeight="1"/>
    <row r="1746" ht="15.75" customHeight="1"/>
    <row r="1748" ht="15.75" customHeight="1"/>
    <row r="1750" ht="15.75" customHeight="1"/>
    <row r="1752" ht="15.75" customHeight="1"/>
    <row r="1754" ht="15.75" customHeight="1"/>
    <row r="1756" ht="15.75" customHeight="1"/>
    <row r="1758" ht="15.75" customHeight="1"/>
    <row r="1760" ht="15.75" customHeight="1"/>
    <row r="1762" ht="15.75" customHeight="1"/>
    <row r="1764" ht="15.75" customHeight="1"/>
    <row r="1766" ht="15.75" customHeight="1"/>
    <row r="1768" ht="15.75" customHeight="1"/>
    <row r="1770" ht="15.75" customHeight="1"/>
    <row r="1772" ht="15.75" customHeight="1"/>
    <row r="1774" ht="15.75" customHeight="1"/>
    <row r="1776" ht="15.75" customHeight="1"/>
    <row r="1778" ht="15.75" customHeight="1"/>
    <row r="1780" ht="15.75" customHeight="1"/>
    <row r="1782" ht="15.75" customHeight="1"/>
    <row r="1784" ht="15.75" customHeight="1"/>
    <row r="1786" ht="15.75" customHeight="1"/>
    <row r="1788" ht="15.75" customHeight="1"/>
    <row r="1790" ht="15.75" customHeight="1"/>
    <row r="1792" ht="15.75" customHeight="1"/>
    <row r="1794" ht="15.75" customHeight="1"/>
    <row r="1796" ht="15.75" customHeight="1"/>
    <row r="1798" ht="15.75" customHeight="1"/>
    <row r="1800" ht="15.75" customHeight="1"/>
    <row r="1802" ht="15.75" customHeight="1"/>
    <row r="1804" ht="15.75" customHeight="1"/>
    <row r="1806" ht="15.75" customHeight="1"/>
    <row r="1808" ht="15.75" customHeight="1"/>
    <row r="1810" ht="15.75" customHeight="1"/>
    <row r="1812" ht="15.75" customHeight="1"/>
    <row r="1814" ht="15.75" customHeight="1"/>
    <row r="1816" ht="15.75" customHeight="1"/>
    <row r="1818" ht="15.75" customHeight="1"/>
    <row r="1820" ht="15.75" customHeight="1"/>
    <row r="1822" ht="15.75" customHeight="1"/>
    <row r="1824" ht="15.75" customHeight="1"/>
    <row r="1826" ht="15.75" customHeight="1"/>
    <row r="1828" ht="15.75" customHeight="1"/>
    <row r="1830" ht="15.75" customHeight="1"/>
    <row r="1832" ht="15.75" customHeight="1"/>
    <row r="1834" ht="15.75" customHeight="1"/>
    <row r="1836" ht="15.75" customHeight="1"/>
    <row r="1838" ht="15.75" customHeight="1"/>
    <row r="1840" ht="15.75" customHeight="1"/>
    <row r="1842" ht="15.75" customHeight="1"/>
    <row r="1844" ht="15.75" customHeight="1"/>
    <row r="1846" ht="15.75" customHeight="1"/>
    <row r="1848" ht="15.75" customHeight="1"/>
    <row r="1850" ht="15.75" customHeight="1"/>
    <row r="1852" ht="15.75" customHeight="1"/>
    <row r="1854" ht="15.75" customHeight="1"/>
    <row r="1856" ht="15.75" customHeight="1"/>
    <row r="1858" ht="15.75" customHeight="1"/>
    <row r="1860" ht="15.75" customHeight="1"/>
    <row r="1862" ht="15.75" customHeight="1"/>
    <row r="1864" ht="15.75" customHeight="1"/>
    <row r="1866" ht="15.75" customHeight="1"/>
    <row r="1868" ht="15.75" customHeight="1"/>
    <row r="1870" ht="15.75" customHeight="1"/>
    <row r="1872" ht="15.75" customHeight="1"/>
    <row r="1874" ht="15.75" customHeight="1"/>
    <row r="1876" ht="15.75" customHeight="1"/>
    <row r="1878" ht="15.75" customHeight="1"/>
    <row r="1880" ht="15.75" customHeight="1"/>
    <row r="1882" ht="15.75" customHeight="1"/>
    <row r="1884" ht="15.75" customHeight="1"/>
    <row r="1886" ht="15.75" customHeight="1"/>
    <row r="1888" ht="15.75" customHeight="1"/>
    <row r="1890" ht="15.75" customHeight="1"/>
    <row r="1892" ht="15.75" customHeight="1"/>
    <row r="1894" ht="15.75" customHeight="1"/>
    <row r="1896" ht="15.75" customHeight="1"/>
    <row r="1898" ht="15.75" customHeight="1"/>
    <row r="1900" ht="15.75" customHeight="1"/>
    <row r="1902" ht="15.75" customHeight="1"/>
    <row r="1904" ht="15.75" customHeight="1"/>
    <row r="1906" ht="15.75" customHeight="1"/>
    <row r="1908" ht="15.75" customHeight="1"/>
    <row r="1910" ht="15.75" customHeight="1"/>
    <row r="1912" ht="15.75" customHeight="1"/>
    <row r="1914" ht="15.75" customHeight="1"/>
    <row r="1916" ht="15.75" customHeight="1"/>
    <row r="1918" ht="15.75" customHeight="1"/>
    <row r="1920" ht="15.75" customHeight="1"/>
    <row r="1922" ht="15.75" customHeight="1"/>
    <row r="1924" ht="15.75" customHeight="1"/>
    <row r="1926" ht="15.75" customHeight="1"/>
    <row r="1928" ht="15.75" customHeight="1"/>
    <row r="1930" ht="15.75" customHeight="1"/>
    <row r="1932" ht="15.75" customHeight="1"/>
    <row r="1934" ht="15.75" customHeight="1"/>
    <row r="1936" ht="15.75" customHeight="1"/>
    <row r="1938" ht="15.75" customHeight="1"/>
    <row r="1940" ht="15.75" customHeight="1"/>
    <row r="1942" ht="15.75" customHeight="1"/>
    <row r="1944" ht="15.75" customHeight="1"/>
    <row r="1946" ht="15.75" customHeight="1"/>
    <row r="1948" ht="15.75" customHeight="1"/>
    <row r="1950" ht="15.75" customHeight="1"/>
    <row r="1952" ht="15.75" customHeight="1"/>
    <row r="1954" ht="15.75" customHeight="1"/>
    <row r="1956" ht="15.75" customHeight="1"/>
    <row r="1958" ht="15.75" customHeight="1"/>
    <row r="1960" ht="15.75" customHeight="1"/>
    <row r="1962" ht="15.75" customHeight="1"/>
    <row r="1964" ht="15.75" customHeight="1"/>
    <row r="1966" ht="15.75" customHeight="1"/>
    <row r="1968" ht="15.75" customHeight="1"/>
    <row r="1970" ht="15.75" customHeight="1"/>
    <row r="1972" ht="15.75" customHeight="1"/>
    <row r="1974" ht="15.75" customHeight="1"/>
    <row r="1976" ht="15.75" customHeight="1"/>
    <row r="1978" ht="15.75" customHeight="1"/>
    <row r="1980" ht="15.75" customHeight="1"/>
    <row r="1982" ht="15.75" customHeight="1"/>
    <row r="1984" ht="15.75" customHeight="1"/>
    <row r="1986" ht="15.75" customHeight="1"/>
    <row r="1988" ht="15.75" customHeight="1"/>
    <row r="1990" ht="15.75" customHeight="1"/>
    <row r="1992" ht="15.75" customHeight="1"/>
    <row r="1994" ht="15.75" customHeight="1"/>
    <row r="1996" ht="15.75" customHeight="1"/>
    <row r="1998" ht="15.75" customHeight="1"/>
    <row r="2000" ht="15.75" customHeight="1"/>
    <row r="2002" ht="15.75" customHeight="1"/>
    <row r="2004" ht="15.75" customHeight="1"/>
    <row r="2006" ht="15.75" customHeight="1"/>
    <row r="2008" ht="15.75" customHeight="1"/>
    <row r="2010" ht="15.75" customHeight="1"/>
    <row r="2012" ht="15.75" customHeight="1"/>
    <row r="2014" ht="15.75" customHeight="1"/>
    <row r="2016" ht="15.75" customHeight="1"/>
    <row r="2018" ht="15.75" customHeight="1"/>
    <row r="2020" ht="15.75" customHeight="1"/>
    <row r="2022" ht="15.75" customHeight="1"/>
    <row r="2024" ht="15.75" customHeight="1"/>
    <row r="2026" ht="15.75" customHeight="1"/>
    <row r="2028" ht="15.75" customHeight="1"/>
    <row r="2030" ht="15.75" customHeight="1"/>
    <row r="2032" ht="15.75" customHeight="1"/>
    <row r="2034" ht="15.75" customHeight="1"/>
    <row r="2036" ht="15.75" customHeight="1"/>
    <row r="2038" ht="15.75" customHeight="1"/>
    <row r="2040" ht="15.75" customHeight="1"/>
    <row r="2042" ht="15.75" customHeight="1"/>
    <row r="2044" ht="15.75" customHeight="1"/>
    <row r="2046" ht="15.75" customHeight="1"/>
    <row r="2048" ht="15.75" customHeight="1"/>
    <row r="2050" ht="15.75" customHeight="1"/>
    <row r="2052" ht="15.75" customHeight="1"/>
    <row r="2054" ht="15.75" customHeight="1"/>
    <row r="2056" ht="15.75" customHeight="1"/>
    <row r="2058" ht="15.75" customHeight="1"/>
    <row r="2060" ht="15.75" customHeight="1"/>
    <row r="2062" ht="15.75" customHeight="1"/>
    <row r="2064" ht="15.75" customHeight="1"/>
    <row r="2066" ht="15.75" customHeight="1"/>
    <row r="2068" ht="15.75" customHeight="1"/>
    <row r="2070" ht="15.75" customHeight="1"/>
    <row r="2072" ht="15.75" customHeight="1"/>
    <row r="2074" ht="15.75" customHeight="1"/>
    <row r="2076" ht="15.75" customHeight="1"/>
    <row r="2078" ht="15.75" customHeight="1"/>
    <row r="2080" ht="15.75" customHeight="1"/>
    <row r="2082" ht="15.75" customHeight="1"/>
    <row r="2084" ht="15.75" customHeight="1"/>
    <row r="2086" ht="15.75" customHeight="1"/>
    <row r="2088" ht="15.75" customHeight="1"/>
    <row r="2090" ht="15.75" customHeight="1"/>
    <row r="2092" ht="15.75" customHeight="1"/>
    <row r="2094" ht="15.75" customHeight="1"/>
    <row r="2096" ht="15.75" customHeight="1"/>
    <row r="2098" ht="15.75" customHeight="1"/>
    <row r="2100" ht="15.75" customHeight="1"/>
    <row r="2102" ht="15.75" customHeight="1"/>
    <row r="2104" ht="15.75" customHeight="1"/>
    <row r="2106" ht="15.75" customHeight="1"/>
    <row r="2108" ht="15.75" customHeight="1"/>
    <row r="2110" ht="15.75" customHeight="1"/>
    <row r="2112" ht="15.75" customHeight="1"/>
    <row r="2114" ht="15.75" customHeight="1"/>
    <row r="2116" ht="15.75" customHeight="1"/>
    <row r="2118" ht="15.75" customHeight="1"/>
    <row r="2120" ht="15.75" customHeight="1"/>
    <row r="2122" ht="15.75" customHeight="1"/>
    <row r="2124" ht="15.75" customHeight="1"/>
    <row r="2126" ht="15.75" customHeight="1"/>
    <row r="2128" ht="15.75" customHeight="1"/>
    <row r="2130" ht="15.75" customHeight="1"/>
    <row r="2132" ht="15.75" customHeight="1"/>
    <row r="2134" ht="15.75" customHeight="1"/>
    <row r="2136" ht="15.75" customHeight="1"/>
    <row r="2138" ht="15.75" customHeight="1"/>
    <row r="2140" ht="15.75" customHeight="1"/>
    <row r="2142" ht="15.75" customHeight="1"/>
    <row r="2144" ht="15.75" customHeight="1"/>
    <row r="2146" ht="15.75" customHeight="1"/>
    <row r="2148" ht="15.75" customHeight="1"/>
    <row r="2150" ht="15.75" customHeight="1"/>
    <row r="2152" ht="15.75" customHeight="1"/>
    <row r="2154" ht="15.75" customHeight="1"/>
    <row r="2156" ht="15.75" customHeight="1"/>
    <row r="2158" ht="15.75" customHeight="1"/>
    <row r="2160" ht="15.75" customHeight="1"/>
    <row r="2162" ht="15.75" customHeight="1"/>
    <row r="2164" ht="15.75" customHeight="1"/>
    <row r="2166" ht="15.75" customHeight="1"/>
    <row r="2168" ht="15.75" customHeight="1"/>
    <row r="2170" ht="15.75" customHeight="1"/>
    <row r="2172" ht="15.75" customHeight="1"/>
    <row r="2174" ht="15.75" customHeight="1"/>
    <row r="2176" ht="15.75" customHeight="1"/>
    <row r="2178" ht="15.75" customHeight="1"/>
    <row r="2180" ht="15.75" customHeight="1"/>
    <row r="2182" ht="15.75" customHeight="1"/>
    <row r="2184" ht="15.75" customHeight="1"/>
    <row r="2186" ht="15.75" customHeight="1"/>
    <row r="2188" ht="15.75" customHeight="1"/>
    <row r="2190" ht="15.75" customHeight="1"/>
    <row r="2192" ht="15.75" customHeight="1"/>
    <row r="2194" ht="15.75" customHeight="1"/>
    <row r="2196" ht="15.75" customHeight="1"/>
    <row r="2198" ht="15.75" customHeight="1"/>
    <row r="2200" ht="15.75" customHeight="1"/>
    <row r="2202" ht="15.75" customHeight="1"/>
    <row r="2204" ht="15.75" customHeight="1"/>
    <row r="2206" ht="15.75" customHeight="1"/>
    <row r="2208" ht="15.75" customHeight="1"/>
    <row r="2210" ht="15.75" customHeight="1"/>
    <row r="2212" ht="15.75" customHeight="1"/>
    <row r="2214" ht="15.75" customHeight="1"/>
    <row r="2216" ht="15.75" customHeight="1"/>
    <row r="2218" ht="15.75" customHeight="1"/>
    <row r="2220" ht="15.75" customHeight="1"/>
    <row r="2222" ht="15.75" customHeight="1"/>
    <row r="2224" ht="15.75" customHeight="1"/>
    <row r="2226" ht="15.75" customHeight="1"/>
    <row r="2228" ht="15.75" customHeight="1"/>
    <row r="2230" ht="15.75" customHeight="1"/>
    <row r="2232" ht="15.75" customHeight="1"/>
    <row r="2234" ht="15.75" customHeight="1"/>
    <row r="2236" ht="15.75" customHeight="1"/>
    <row r="2238" ht="15.75" customHeight="1"/>
    <row r="2240" ht="15.75" customHeight="1"/>
    <row r="2242" ht="15.75" customHeight="1"/>
    <row r="2244" ht="15.75" customHeight="1"/>
    <row r="2246" ht="15.75" customHeight="1"/>
    <row r="2248" ht="15.75" customHeight="1"/>
    <row r="2250" ht="15.75" customHeight="1"/>
    <row r="2252" ht="15.75" customHeight="1"/>
    <row r="2254" ht="15.75" customHeight="1"/>
    <row r="2256" ht="15.75" customHeight="1"/>
    <row r="2258" ht="15.75" customHeight="1"/>
    <row r="2260" ht="15.75" customHeight="1"/>
    <row r="2262" ht="15.75" customHeight="1"/>
    <row r="2264" ht="15.75" customHeight="1"/>
    <row r="2266" ht="15.75" customHeight="1"/>
    <row r="2268" ht="15.75" customHeight="1"/>
    <row r="2270" ht="15.75" customHeight="1"/>
    <row r="2272" ht="15.75" customHeight="1"/>
    <row r="2274" ht="15.75" customHeight="1"/>
    <row r="2276" ht="15.75" customHeight="1"/>
    <row r="2278" ht="15.75" customHeight="1"/>
    <row r="2280" ht="15.75" customHeight="1"/>
    <row r="2282" ht="15.75" customHeight="1"/>
    <row r="2284" ht="15.75" customHeight="1"/>
    <row r="2286" ht="15.75" customHeight="1"/>
    <row r="2288" ht="15.75" customHeight="1"/>
    <row r="2290" ht="15.75" customHeight="1"/>
    <row r="2292" ht="15.75" customHeight="1"/>
    <row r="2294" ht="15.75" customHeight="1"/>
    <row r="2296" ht="15.75" customHeight="1"/>
    <row r="2298" ht="15.75" customHeight="1"/>
    <row r="2300" ht="15.75" customHeight="1"/>
    <row r="2302" ht="15.75" customHeight="1"/>
    <row r="2304" ht="15.75" customHeight="1"/>
    <row r="2306" ht="15.75" customHeight="1"/>
    <row r="2308" ht="15.75" customHeight="1"/>
    <row r="2310" ht="15.75" customHeight="1"/>
    <row r="2312" ht="15.75" customHeight="1"/>
    <row r="2314" ht="15.75" customHeight="1"/>
    <row r="2316" ht="15.75" customHeight="1"/>
    <row r="2318" ht="15.75" customHeight="1"/>
    <row r="2320" ht="15.75" customHeight="1"/>
    <row r="2322" ht="15.75" customHeight="1"/>
    <row r="2324" ht="15.75" customHeight="1"/>
    <row r="2326" ht="15.75" customHeight="1"/>
    <row r="2328" ht="15.75" customHeight="1"/>
    <row r="2330" ht="15.75" customHeight="1"/>
    <row r="2332" ht="15.75" customHeight="1"/>
    <row r="2334" ht="15.75" customHeight="1"/>
    <row r="2336" ht="15.75" customHeight="1"/>
    <row r="2338" ht="15.75" customHeight="1"/>
    <row r="2340" ht="15.75" customHeight="1"/>
    <row r="2342" ht="15.75" customHeight="1"/>
    <row r="2344" ht="15.75" customHeight="1"/>
    <row r="2346" ht="15.75" customHeight="1"/>
    <row r="2348" ht="15.75" customHeight="1"/>
    <row r="2350" ht="15.75" customHeight="1"/>
    <row r="2352" ht="15.75" customHeight="1"/>
    <row r="2354" ht="15.75" customHeight="1"/>
    <row r="2356" ht="15.75" customHeight="1"/>
    <row r="2358" ht="15.75" customHeight="1"/>
    <row r="2360" ht="15.75" customHeight="1"/>
    <row r="2362" ht="15.75" customHeight="1"/>
    <row r="2364" ht="15.75" customHeight="1"/>
    <row r="2366" ht="15.75" customHeight="1"/>
    <row r="2368" ht="15.75" customHeight="1"/>
    <row r="2370" ht="15.75" customHeight="1"/>
    <row r="2372" ht="15.75" customHeight="1"/>
    <row r="2374" ht="15.75" customHeight="1"/>
    <row r="2376" ht="15.75" customHeight="1"/>
    <row r="2378" ht="15.75" customHeight="1"/>
    <row r="2380" ht="15.75" customHeight="1"/>
    <row r="2382" ht="15.75" customHeight="1"/>
    <row r="2384" ht="15.75" customHeight="1"/>
    <row r="2386" ht="15.75" customHeight="1"/>
    <row r="2388" ht="15.75" customHeight="1"/>
    <row r="2390" ht="15.75" customHeight="1"/>
    <row r="2392" ht="15.75" customHeight="1"/>
    <row r="2394" ht="15.75" customHeight="1"/>
    <row r="2396" ht="15.75" customHeight="1"/>
    <row r="2398" ht="15.75" customHeight="1"/>
    <row r="2400" ht="15.75" customHeight="1"/>
    <row r="2402" ht="15.75" customHeight="1"/>
    <row r="2404" ht="15.75" customHeight="1"/>
    <row r="2406" ht="15.75" customHeight="1"/>
    <row r="2408" ht="15.75" customHeight="1"/>
    <row r="2410" ht="15.75" customHeight="1"/>
    <row r="2412" ht="15.75" customHeight="1"/>
    <row r="2414" ht="15.75" customHeight="1"/>
    <row r="2416" ht="15.75" customHeight="1"/>
    <row r="2418" ht="15.75" customHeight="1"/>
    <row r="2420" ht="15.75" customHeight="1"/>
    <row r="2422" ht="15.75" customHeight="1"/>
    <row r="2424" ht="15.75" customHeight="1"/>
    <row r="2426" ht="15.75" customHeight="1"/>
    <row r="2428" ht="15.75" customHeight="1"/>
    <row r="2430" ht="15.75" customHeight="1"/>
    <row r="2432" ht="15.75" customHeight="1"/>
    <row r="2434" ht="15.75" customHeight="1"/>
    <row r="2436" ht="15.75" customHeight="1"/>
    <row r="2438" ht="15.75" customHeight="1"/>
    <row r="2440" ht="15.75" customHeight="1"/>
    <row r="2442" ht="15.75" customHeight="1"/>
    <row r="2444" ht="15.75" customHeight="1"/>
    <row r="2446" ht="15.75" customHeight="1"/>
    <row r="2448" ht="15.75" customHeight="1"/>
    <row r="2450" ht="15.75" customHeight="1"/>
    <row r="2452" ht="15.75" customHeight="1"/>
    <row r="2454" ht="15.75" customHeight="1"/>
    <row r="2456" ht="15.75" customHeight="1"/>
    <row r="2458" ht="15.75" customHeight="1"/>
    <row r="2460" ht="15.75" customHeight="1"/>
    <row r="2462" ht="15.75" customHeight="1"/>
    <row r="2464" ht="15.75" customHeight="1"/>
    <row r="2466" ht="15.75" customHeight="1"/>
    <row r="2468" ht="15.75" customHeight="1"/>
    <row r="2470" ht="15.75" customHeight="1"/>
    <row r="2472" ht="15.75" customHeight="1"/>
    <row r="2474" ht="15.75" customHeight="1"/>
    <row r="2476" ht="15.75" customHeight="1"/>
    <row r="2478" ht="15.75" customHeight="1"/>
    <row r="2480" ht="15.75" customHeight="1"/>
    <row r="2482" ht="15.75" customHeight="1"/>
    <row r="2484" ht="15.75" customHeight="1"/>
    <row r="2486" ht="15.75" customHeight="1"/>
    <row r="2488" ht="15.75" customHeight="1"/>
    <row r="2490" ht="15.75" customHeight="1"/>
    <row r="2492" ht="15.75" customHeight="1"/>
    <row r="2494" ht="15.75" customHeight="1"/>
    <row r="2496" ht="15.75" customHeight="1"/>
    <row r="2498" ht="15.75" customHeight="1"/>
    <row r="2500" ht="15.75" customHeight="1"/>
    <row r="2502" ht="15.75" customHeight="1"/>
    <row r="2504" ht="15.75" customHeight="1"/>
    <row r="2506" ht="15.75" customHeight="1"/>
    <row r="2508" ht="15.75" customHeight="1"/>
    <row r="2510" ht="15.75" customHeight="1"/>
    <row r="2512" ht="15.75" customHeight="1"/>
    <row r="2514" ht="15.75" customHeight="1"/>
    <row r="2516" ht="15.75" customHeight="1"/>
    <row r="2518" ht="15.75" customHeight="1"/>
    <row r="2520" ht="15.75" customHeight="1"/>
    <row r="2522" ht="15.75" customHeight="1"/>
    <row r="2524" ht="15.75" customHeight="1"/>
    <row r="2526" ht="15.75" customHeight="1"/>
    <row r="2528" ht="15.75" customHeight="1"/>
    <row r="2530" ht="15.75" customHeight="1"/>
    <row r="2532" ht="15.75" customHeight="1"/>
    <row r="2534" ht="15.75" customHeight="1"/>
    <row r="2536" ht="15.75" customHeight="1"/>
    <row r="2538" ht="15.75" customHeight="1"/>
    <row r="2540" ht="15.75" customHeight="1"/>
    <row r="2542" ht="15.75" customHeight="1"/>
    <row r="2544" ht="15.75" customHeight="1"/>
    <row r="2546" ht="15.75" customHeight="1"/>
    <row r="2548" ht="15.75" customHeight="1"/>
    <row r="2550" ht="15.75" customHeight="1"/>
    <row r="2552" ht="15.75" customHeight="1"/>
    <row r="2554" ht="15.75" customHeight="1"/>
    <row r="2556" ht="15.75" customHeight="1"/>
    <row r="2558" ht="15.75" customHeight="1"/>
    <row r="2560" ht="15.75" customHeight="1"/>
    <row r="2562" ht="15.75" customHeight="1"/>
    <row r="2564" ht="15.75" customHeight="1"/>
    <row r="2566" ht="15.75" customHeight="1"/>
    <row r="2568" ht="15.75" customHeight="1"/>
    <row r="2570" ht="15.75" customHeight="1"/>
    <row r="2572" ht="15.75" customHeight="1"/>
    <row r="2574" ht="15.75" customHeight="1"/>
    <row r="2576" ht="15.75" customHeight="1"/>
    <row r="2578" ht="15.75" customHeight="1"/>
    <row r="2580" ht="15.75" customHeight="1"/>
    <row r="2582" ht="15.75" customHeight="1"/>
    <row r="2584" ht="15.75" customHeight="1"/>
    <row r="2586" ht="15.75" customHeight="1"/>
    <row r="2588" ht="15.75" customHeight="1"/>
    <row r="2590" ht="15.75" customHeight="1"/>
    <row r="2592" ht="15.75" customHeight="1"/>
    <row r="2594" ht="15.75" customHeight="1"/>
    <row r="2596" ht="15.75" customHeight="1"/>
    <row r="2598" ht="15.75" customHeight="1"/>
    <row r="2600" ht="15.75" customHeight="1"/>
    <row r="2602" ht="15.75" customHeight="1"/>
    <row r="2604" ht="15.75" customHeight="1"/>
    <row r="2606" ht="15.75" customHeight="1"/>
    <row r="2608" ht="15.75" customHeight="1"/>
    <row r="2610" ht="15.75" customHeight="1"/>
    <row r="2612" ht="15.75" customHeight="1"/>
    <row r="2614" ht="15.75" customHeight="1"/>
    <row r="2616" ht="15.75" customHeight="1"/>
    <row r="2618" ht="15.75" customHeight="1"/>
    <row r="2620" ht="15.75" customHeight="1"/>
    <row r="2622" ht="15.75" customHeight="1"/>
    <row r="2624" ht="15.75" customHeight="1"/>
    <row r="2626" ht="15.75" customHeight="1"/>
    <row r="2628" ht="15.75" customHeight="1"/>
    <row r="2630" ht="15.75" customHeight="1"/>
    <row r="2632" ht="15.75" customHeight="1"/>
    <row r="2634" ht="15.75" customHeight="1"/>
    <row r="2636" ht="15.75" customHeight="1"/>
    <row r="2638" ht="15.75" customHeight="1"/>
    <row r="2640" ht="15.75" customHeight="1"/>
    <row r="2642" ht="15.75" customHeight="1"/>
    <row r="2644" ht="15.75" customHeight="1"/>
    <row r="2646" ht="15.75" customHeight="1"/>
    <row r="2648" ht="15.75" customHeight="1"/>
    <row r="2650" ht="15.75" customHeight="1"/>
    <row r="2652" ht="15.75" customHeight="1"/>
    <row r="2654" ht="15.75" customHeight="1"/>
    <row r="2656" ht="15.75" customHeight="1"/>
    <row r="2658" ht="15.75" customHeight="1"/>
    <row r="2660" ht="15.75" customHeight="1"/>
    <row r="2662" ht="15.75" customHeight="1"/>
    <row r="2664" ht="15.75" customHeight="1"/>
    <row r="2666" ht="15.75" customHeight="1"/>
    <row r="2668" ht="15.75" customHeight="1"/>
    <row r="2670" ht="15.75" customHeight="1"/>
    <row r="2672" ht="15.75" customHeight="1"/>
    <row r="2674" ht="15.75" customHeight="1"/>
    <row r="2676" ht="15.75" customHeight="1"/>
    <row r="2678" ht="15.75" customHeight="1"/>
    <row r="2680" ht="15.75" customHeight="1"/>
    <row r="2682" ht="15.75" customHeight="1"/>
    <row r="2684" ht="15.75" customHeight="1"/>
    <row r="2686" ht="15.75" customHeight="1"/>
    <row r="2688" ht="15.75" customHeight="1"/>
    <row r="2690" ht="15.75" customHeight="1"/>
    <row r="2692" ht="15.75" customHeight="1"/>
    <row r="2694" ht="15.75" customHeight="1"/>
    <row r="2696" ht="15.75" customHeight="1"/>
    <row r="2698" ht="15.75" customHeight="1"/>
    <row r="2700" ht="15.75" customHeight="1"/>
    <row r="2702" ht="15.75" customHeight="1"/>
    <row r="2704" ht="15.75" customHeight="1"/>
    <row r="2706" ht="15.75" customHeight="1"/>
    <row r="2708" ht="15.75" customHeight="1"/>
    <row r="2710" ht="15.75" customHeight="1"/>
    <row r="2712" ht="15.75" customHeight="1"/>
    <row r="2714" ht="15.75" customHeight="1"/>
    <row r="2716" ht="15.75" customHeight="1"/>
    <row r="2718" ht="15.75" customHeight="1"/>
    <row r="2720" ht="15.75" customHeight="1"/>
    <row r="2722" ht="15.75" customHeight="1"/>
    <row r="2724" ht="15.75" customHeight="1"/>
    <row r="2726" ht="15.75" customHeight="1"/>
    <row r="2728" ht="15.75" customHeight="1"/>
    <row r="2730" ht="15.75" customHeight="1"/>
    <row r="2732" ht="15.75" customHeight="1"/>
    <row r="2734" ht="15.75" customHeight="1"/>
    <row r="2736" ht="15.75" customHeight="1"/>
    <row r="2738" ht="15.75" customHeight="1"/>
    <row r="2740" ht="15.75" customHeight="1"/>
    <row r="2742" ht="15.75" customHeight="1"/>
    <row r="2744" ht="15.75" customHeight="1"/>
    <row r="2746" ht="15.75" customHeight="1"/>
    <row r="2748" ht="15.75" customHeight="1"/>
    <row r="2750" ht="15.75" customHeight="1"/>
    <row r="2752" ht="15.75" customHeight="1"/>
    <row r="2754" ht="15.75" customHeight="1"/>
    <row r="2756" ht="15.75" customHeight="1"/>
    <row r="2758" ht="15.75" customHeight="1"/>
    <row r="2760" ht="15.75" customHeight="1"/>
    <row r="2762" ht="15.75" customHeight="1"/>
    <row r="2764" ht="15.75" customHeight="1"/>
    <row r="2766" ht="15.75" customHeight="1"/>
    <row r="2768" ht="15.75" customHeight="1"/>
    <row r="2770" ht="15.75" customHeight="1"/>
    <row r="2772" ht="15.75" customHeight="1"/>
    <row r="2774" ht="15.75" customHeight="1"/>
    <row r="2776" ht="15.75" customHeight="1"/>
    <row r="2778" ht="15.75" customHeight="1"/>
    <row r="2780" ht="15.75" customHeight="1"/>
    <row r="2782" ht="15.75" customHeight="1"/>
    <row r="2784" ht="15.75" customHeight="1"/>
    <row r="2786" ht="15.75" customHeight="1"/>
    <row r="2788" ht="15.75" customHeight="1"/>
    <row r="2790" ht="15.75" customHeight="1"/>
    <row r="2792" ht="15.75" customHeight="1"/>
    <row r="2794" ht="15.75" customHeight="1"/>
    <row r="2796" ht="15.75" customHeight="1"/>
    <row r="2798" ht="15.75" customHeight="1"/>
    <row r="2800" ht="15.75" customHeight="1"/>
    <row r="2802" ht="15.75" customHeight="1"/>
    <row r="2804" ht="15.75" customHeight="1"/>
    <row r="2806" ht="15.75" customHeight="1"/>
    <row r="2808" ht="15.75" customHeight="1"/>
    <row r="2810" ht="15.75" customHeight="1"/>
    <row r="2812" ht="15.75" customHeight="1"/>
    <row r="2814" ht="15.75" customHeight="1"/>
    <row r="2816" ht="15.75" customHeight="1"/>
    <row r="2818" ht="15.75" customHeight="1"/>
    <row r="2820" ht="15.75" customHeight="1"/>
    <row r="2822" ht="15.75" customHeight="1"/>
    <row r="2824" ht="15.75" customHeight="1"/>
    <row r="2826" ht="15.75" customHeight="1"/>
    <row r="2828" ht="15.75" customHeight="1"/>
    <row r="2830" ht="15.75" customHeight="1"/>
    <row r="2832" ht="15.75" customHeight="1"/>
    <row r="2834" ht="15.75" customHeight="1"/>
    <row r="2836" ht="15.75" customHeight="1"/>
    <row r="2838" ht="15.75" customHeight="1"/>
    <row r="2840" ht="15.75" customHeight="1"/>
    <row r="2842" ht="15.75" customHeight="1"/>
    <row r="2844" ht="15.75" customHeight="1"/>
    <row r="2846" ht="15.75" customHeight="1"/>
    <row r="2848" ht="15.75" customHeight="1"/>
    <row r="2850" ht="15.75" customHeight="1"/>
    <row r="2852" ht="15.75" customHeight="1"/>
    <row r="2854" ht="15.75" customHeight="1"/>
    <row r="2856" ht="15.75" customHeight="1"/>
    <row r="2858" ht="15.75" customHeight="1"/>
    <row r="2860" ht="15.75" customHeight="1"/>
    <row r="2862" ht="15.75" customHeight="1"/>
    <row r="2864" ht="15.75" customHeight="1"/>
    <row r="2866" ht="15.75" customHeight="1"/>
    <row r="2868" ht="15.75" customHeight="1"/>
    <row r="2870" ht="15.75" customHeight="1"/>
    <row r="2872" ht="15.75" customHeight="1"/>
    <row r="2874" ht="15.75" customHeight="1"/>
    <row r="2876" ht="15.75" customHeight="1"/>
    <row r="2878" ht="15.75" customHeight="1"/>
    <row r="2880" ht="15.75" customHeight="1"/>
    <row r="2882" ht="15.75" customHeight="1"/>
    <row r="2884" ht="15.75" customHeight="1"/>
    <row r="2886" ht="15.75" customHeight="1"/>
    <row r="2888" ht="15.75" customHeight="1"/>
    <row r="2890" ht="15.75" customHeight="1"/>
    <row r="2892" ht="15.75" customHeight="1"/>
    <row r="2894" ht="15.75" customHeight="1"/>
    <row r="2896" ht="15.75" customHeight="1"/>
    <row r="2898" ht="15.75" customHeight="1"/>
    <row r="2900" ht="15.75" customHeight="1"/>
    <row r="2902" ht="15.75" customHeight="1"/>
    <row r="2904" ht="15.75" customHeight="1"/>
    <row r="2906" ht="15.75" customHeight="1"/>
    <row r="2908" ht="15.75" customHeight="1"/>
    <row r="2910" ht="15.75" customHeight="1"/>
    <row r="2912" ht="15.75" customHeight="1"/>
    <row r="2914" ht="15.75" customHeight="1"/>
    <row r="2916" ht="15.75" customHeight="1"/>
    <row r="2918" ht="15.75" customHeight="1"/>
    <row r="2920" ht="15.75" customHeight="1"/>
    <row r="2922" ht="15.75" customHeight="1"/>
    <row r="2924" ht="15.75" customHeight="1"/>
    <row r="2926" ht="15.75" customHeight="1"/>
    <row r="2928" ht="15.75" customHeight="1"/>
    <row r="2930" ht="15.75" customHeight="1"/>
    <row r="2932" ht="15.75" customHeight="1"/>
    <row r="2934" ht="15.75" customHeight="1"/>
    <row r="2936" ht="15.75" customHeight="1"/>
    <row r="2938" ht="15.75" customHeight="1"/>
    <row r="2940" ht="15.75" customHeight="1"/>
    <row r="2942" ht="15.75" customHeight="1"/>
    <row r="2944" ht="15.75" customHeight="1"/>
    <row r="2946" ht="15.75" customHeight="1"/>
    <row r="2948" ht="15.75" customHeight="1"/>
    <row r="2950" ht="15.75" customHeight="1"/>
    <row r="2952" ht="15.75" customHeight="1"/>
    <row r="2954" ht="15.75" customHeight="1"/>
    <row r="2956" ht="15.75" customHeight="1"/>
    <row r="2958" ht="15.75" customHeight="1"/>
    <row r="2960" ht="15.75" customHeight="1"/>
    <row r="2962" ht="15.75" customHeight="1"/>
    <row r="2964" ht="15.75" customHeight="1"/>
    <row r="2966" ht="15.75" customHeight="1"/>
    <row r="2968" ht="15.75" customHeight="1"/>
    <row r="2970" ht="15.75" customHeight="1"/>
    <row r="2972" ht="15.75" customHeight="1"/>
    <row r="2974" ht="15.75" customHeight="1"/>
    <row r="2976" ht="15.75" customHeight="1"/>
    <row r="2978" ht="15.75" customHeight="1"/>
    <row r="2980" ht="15.75" customHeight="1"/>
    <row r="2982" ht="15.75" customHeight="1"/>
    <row r="2984" ht="15.75" customHeight="1"/>
    <row r="2986" ht="15.75" customHeight="1"/>
    <row r="2988" ht="15.75" customHeight="1"/>
    <row r="2990" ht="15.75" customHeight="1"/>
    <row r="2992" ht="15.75" customHeight="1"/>
    <row r="2994" ht="15.75" customHeight="1"/>
    <row r="2996" ht="15.75" customHeight="1"/>
    <row r="2998" ht="15.75" customHeight="1"/>
    <row r="3000" ht="15.75" customHeight="1"/>
    <row r="3002" ht="15.75" customHeight="1"/>
    <row r="3004" ht="15.75" customHeight="1"/>
    <row r="3006" ht="15.75" customHeight="1"/>
    <row r="3008" ht="15.75" customHeight="1"/>
    <row r="3010" ht="15.75" customHeight="1"/>
    <row r="3012" ht="15.75" customHeight="1"/>
    <row r="3014" ht="15.75" customHeight="1"/>
    <row r="3016" ht="15.75" customHeight="1"/>
    <row r="3018" ht="15.75" customHeight="1"/>
    <row r="3020" ht="15.75" customHeight="1"/>
    <row r="3022" ht="15.75" customHeight="1"/>
    <row r="3024" ht="15.75" customHeight="1"/>
    <row r="3026" ht="15.75" customHeight="1"/>
    <row r="3028" ht="15.75" customHeight="1"/>
    <row r="3030" ht="15.75" customHeight="1"/>
    <row r="3032" ht="15.75" customHeight="1"/>
    <row r="3034" ht="15.75" customHeight="1"/>
    <row r="3036" ht="15.75" customHeight="1"/>
    <row r="3038" ht="15.75" customHeight="1"/>
    <row r="3040" ht="15.75" customHeight="1"/>
    <row r="3042" ht="15.75" customHeight="1"/>
    <row r="3044" ht="15.75" customHeight="1"/>
    <row r="3046" ht="15.75" customHeight="1"/>
    <row r="3048" ht="15.75" customHeight="1"/>
    <row r="3050" ht="15.75" customHeight="1"/>
    <row r="3052" ht="15.75" customHeight="1"/>
    <row r="3054" ht="15.75" customHeight="1"/>
    <row r="3056" ht="15.75" customHeight="1"/>
    <row r="3058" ht="15.75" customHeight="1"/>
    <row r="3060" ht="15.75" customHeight="1"/>
    <row r="3062" ht="15.75" customHeight="1"/>
    <row r="3064" ht="15.75" customHeight="1"/>
    <row r="3066" ht="15.75" customHeight="1"/>
    <row r="3068" ht="15.75" customHeight="1"/>
    <row r="3070" ht="15.75" customHeight="1"/>
    <row r="3072" ht="15.75" customHeight="1"/>
    <row r="3074" ht="15.75" customHeight="1"/>
    <row r="3076" ht="15.75" customHeight="1"/>
    <row r="3078" ht="15.75" customHeight="1"/>
    <row r="3080" ht="15.75" customHeight="1"/>
    <row r="3082" ht="15.75" customHeight="1"/>
    <row r="3084" ht="15.75" customHeight="1"/>
    <row r="3086" ht="15.75" customHeight="1"/>
    <row r="3088" ht="15.75" customHeight="1"/>
    <row r="3090" ht="15.75" customHeight="1"/>
    <row r="3092" ht="15.75" customHeight="1"/>
    <row r="3094" ht="15.75" customHeight="1"/>
    <row r="3096" ht="15.75" customHeight="1"/>
    <row r="3098" ht="15.75" customHeight="1"/>
    <row r="3100" ht="15.75" customHeight="1"/>
    <row r="3102" ht="15.75" customHeight="1"/>
    <row r="3104" ht="15.75" customHeight="1"/>
    <row r="3106" ht="15.75" customHeight="1"/>
    <row r="3108" ht="15.75" customHeight="1"/>
    <row r="3110" ht="15.75" customHeight="1"/>
    <row r="3112" ht="15.75" customHeight="1"/>
    <row r="3114" ht="15.75" customHeight="1"/>
    <row r="3116" ht="15.75" customHeight="1"/>
    <row r="3118" ht="15.75" customHeight="1"/>
    <row r="3120" ht="15.75" customHeight="1"/>
    <row r="3122" ht="15.75" customHeight="1"/>
    <row r="3124" ht="15.75" customHeight="1"/>
    <row r="3126" ht="15.75" customHeight="1"/>
    <row r="3128" ht="15.75" customHeight="1"/>
    <row r="3130" ht="15.75" customHeight="1"/>
    <row r="3132" ht="15.75" customHeight="1"/>
    <row r="3134" ht="15.75" customHeight="1"/>
    <row r="3136" ht="15.75" customHeight="1"/>
    <row r="3138" ht="15.75" customHeight="1"/>
    <row r="3140" ht="15.75" customHeight="1"/>
    <row r="3142" ht="15.75" customHeight="1"/>
    <row r="3144" ht="15.75" customHeight="1"/>
    <row r="3146" ht="15.75" customHeight="1"/>
    <row r="3148" ht="15.75" customHeight="1"/>
    <row r="3150" ht="15.75" customHeight="1"/>
    <row r="3152" ht="15.75" customHeight="1"/>
    <row r="3154" ht="15.75" customHeight="1"/>
    <row r="3156" ht="15.75" customHeight="1"/>
    <row r="3158" ht="15.75" customHeight="1"/>
    <row r="3160" ht="15.75" customHeight="1"/>
    <row r="3162" ht="15.75" customHeight="1"/>
    <row r="3164" ht="15.75" customHeight="1"/>
    <row r="3166" ht="15.75" customHeight="1"/>
    <row r="3168" ht="15.75" customHeight="1"/>
    <row r="3170" ht="15.75" customHeight="1"/>
    <row r="3172" ht="15.75" customHeight="1"/>
    <row r="3174" ht="15.75" customHeight="1"/>
    <row r="3176" ht="15.75" customHeight="1"/>
    <row r="3178" ht="15.75" customHeight="1"/>
    <row r="3180" ht="15.75" customHeight="1"/>
    <row r="3182" ht="15.75" customHeight="1"/>
    <row r="3184" ht="15.75" customHeight="1"/>
    <row r="3186" ht="15.75" customHeight="1"/>
    <row r="3188" ht="15.75" customHeight="1"/>
    <row r="3190" ht="15.75" customHeight="1"/>
    <row r="3192" ht="15.75" customHeight="1"/>
    <row r="3194" ht="15.75" customHeight="1"/>
    <row r="3196" ht="15.75" customHeight="1"/>
    <row r="3198" ht="15.75" customHeight="1"/>
    <row r="3200" ht="15.75" customHeight="1"/>
    <row r="3202" ht="15.75" customHeight="1"/>
    <row r="3204" ht="15.75" customHeight="1"/>
    <row r="3206" ht="15.75" customHeight="1"/>
    <row r="3208" ht="15.75" customHeight="1"/>
    <row r="3210" ht="15.75" customHeight="1"/>
    <row r="3212" ht="15.75" customHeight="1"/>
    <row r="3214" ht="15.75" customHeight="1"/>
    <row r="3216" ht="15.75" customHeight="1"/>
    <row r="3218" ht="15.75" customHeight="1"/>
    <row r="3220" ht="15.75" customHeight="1"/>
    <row r="3222" ht="15.75" customHeight="1"/>
    <row r="3224" ht="15.75" customHeight="1"/>
    <row r="3226" ht="15.75" customHeight="1"/>
    <row r="3228" ht="15.75" customHeight="1"/>
    <row r="3230" ht="15.75" customHeight="1"/>
    <row r="3232" ht="15.75" customHeight="1"/>
    <row r="3234" ht="15.75" customHeight="1"/>
    <row r="3236" ht="15.75" customHeight="1"/>
    <row r="3238" ht="15.75" customHeight="1"/>
    <row r="3240" ht="15.75" customHeight="1"/>
    <row r="3242" ht="15.75" customHeight="1"/>
    <row r="3244" ht="15.75" customHeight="1"/>
    <row r="3246" ht="15.75" customHeight="1"/>
    <row r="3248" ht="15.75" customHeight="1"/>
    <row r="3250" ht="15.75" customHeight="1"/>
    <row r="3252" ht="15.75" customHeight="1"/>
    <row r="3254" ht="15.75" customHeight="1"/>
    <row r="3256" ht="15.75" customHeight="1"/>
    <row r="3258" ht="15.75" customHeight="1"/>
    <row r="3260" ht="15.75" customHeight="1"/>
    <row r="3262" ht="15.75" customHeight="1"/>
    <row r="3264" ht="15.75" customHeight="1"/>
    <row r="3266" ht="15.75" customHeight="1"/>
    <row r="3268" ht="15.75" customHeight="1"/>
    <row r="3270" ht="15.75" customHeight="1"/>
    <row r="3272" ht="15.75" customHeight="1"/>
    <row r="3274" ht="15.75" customHeight="1"/>
    <row r="3276" ht="15.75" customHeight="1"/>
    <row r="3278" ht="15.75" customHeight="1"/>
    <row r="3280" ht="15.75" customHeight="1"/>
    <row r="3282" ht="15.75" customHeight="1"/>
    <row r="3284" ht="15.75" customHeight="1"/>
    <row r="3286" ht="15.75" customHeight="1"/>
    <row r="3288" ht="15.75" customHeight="1"/>
    <row r="3290" ht="15.75" customHeight="1"/>
    <row r="3292" ht="15.75" customHeight="1"/>
    <row r="3294" ht="15.75" customHeight="1"/>
    <row r="3296" ht="15.75" customHeight="1"/>
    <row r="3298" ht="15.75" customHeight="1"/>
    <row r="3300" ht="15.75" customHeight="1"/>
    <row r="3302" ht="15.75" customHeight="1"/>
    <row r="3304" ht="15.75" customHeight="1"/>
    <row r="3306" ht="15.75" customHeight="1"/>
    <row r="3308" ht="15.75" customHeight="1"/>
    <row r="3310" ht="15.75" customHeight="1"/>
    <row r="3312" ht="15.75" customHeight="1"/>
    <row r="3314" ht="15.75" customHeight="1"/>
    <row r="3316" ht="15.75" customHeight="1"/>
    <row r="3318" ht="15.75" customHeight="1"/>
    <row r="3320" ht="15.75" customHeight="1"/>
    <row r="3322" ht="15.75" customHeight="1"/>
    <row r="3324" ht="15.75" customHeight="1"/>
    <row r="3326" ht="15.75" customHeight="1"/>
    <row r="3328" ht="15.75" customHeight="1"/>
    <row r="3330" ht="15.75" customHeight="1"/>
    <row r="3332" ht="15.75" customHeight="1"/>
    <row r="3334" ht="15.75" customHeight="1"/>
    <row r="3336" ht="15.75" customHeight="1"/>
    <row r="3338" ht="15.75" customHeight="1"/>
    <row r="3340" ht="15.75" customHeight="1"/>
    <row r="3342" ht="15.75" customHeight="1"/>
    <row r="3344" ht="15.75" customHeight="1"/>
    <row r="3346" ht="15.75" customHeight="1"/>
    <row r="3348" ht="15.75" customHeight="1"/>
    <row r="3350" ht="15.75" customHeight="1"/>
    <row r="3352" ht="15.75" customHeight="1"/>
    <row r="3354" ht="15.75" customHeight="1"/>
    <row r="3356" ht="15.75" customHeight="1"/>
    <row r="3358" ht="15.75" customHeight="1"/>
    <row r="3360" ht="15.75" customHeight="1"/>
    <row r="3362" ht="15.75" customHeight="1"/>
    <row r="3364" ht="15.75" customHeight="1"/>
    <row r="3366" ht="15.75" customHeight="1"/>
    <row r="3368" ht="15.75" customHeight="1"/>
    <row r="3370" ht="15.75" customHeight="1"/>
    <row r="3372" ht="15.75" customHeight="1"/>
    <row r="3374" ht="15.75" customHeight="1"/>
    <row r="3376" ht="15.75" customHeight="1"/>
    <row r="3378" ht="15.75" customHeight="1"/>
    <row r="3380" ht="15.75" customHeight="1"/>
    <row r="3382" ht="15.75" customHeight="1"/>
    <row r="3384" ht="15.75" customHeight="1"/>
    <row r="3386" ht="15.75" customHeight="1"/>
    <row r="3388" ht="15.75" customHeight="1"/>
    <row r="3390" ht="15.75" customHeight="1"/>
    <row r="3392" ht="15.75" customHeight="1"/>
    <row r="3394" ht="15.75" customHeight="1"/>
    <row r="3396" ht="15.75" customHeight="1"/>
    <row r="3398" ht="15.75" customHeight="1"/>
    <row r="3400" ht="15.75" customHeight="1"/>
    <row r="3402" ht="15.75" customHeight="1"/>
    <row r="3404" ht="15.75" customHeight="1"/>
    <row r="3406" ht="15.75" customHeight="1"/>
    <row r="3408" ht="15.75" customHeight="1"/>
    <row r="3410" ht="15.75" customHeight="1"/>
    <row r="3412" ht="15.75" customHeight="1"/>
    <row r="3414" ht="15.75" customHeight="1"/>
    <row r="3416" ht="15.75" customHeight="1"/>
    <row r="3418" ht="15.75" customHeight="1"/>
    <row r="3420" ht="15.75" customHeight="1"/>
    <row r="3422" ht="15.75" customHeight="1"/>
    <row r="3424" ht="15.75" customHeight="1"/>
    <row r="3426" ht="15.75" customHeight="1"/>
    <row r="3428" ht="15.75" customHeight="1"/>
    <row r="3430" ht="15.75" customHeight="1"/>
    <row r="3432" ht="15.75" customHeight="1"/>
    <row r="3434" ht="15.75" customHeight="1"/>
    <row r="3436" ht="15.75" customHeight="1"/>
    <row r="3438" ht="15.75" customHeight="1"/>
    <row r="3440" ht="15.75" customHeight="1"/>
    <row r="3442" ht="15.75" customHeight="1"/>
    <row r="3444" ht="15.75" customHeight="1"/>
    <row r="3446" ht="15.75" customHeight="1"/>
    <row r="3448" ht="15.75" customHeight="1"/>
    <row r="3450" ht="15.75" customHeight="1"/>
    <row r="3452" ht="15.75" customHeight="1"/>
    <row r="3454" ht="15.75" customHeight="1"/>
    <row r="3456" ht="15.75" customHeight="1"/>
    <row r="3458" ht="15.75" customHeight="1"/>
    <row r="3460" ht="15.75" customHeight="1"/>
    <row r="3462" ht="15.75" customHeight="1"/>
    <row r="3464" ht="15.75" customHeight="1"/>
    <row r="3466" ht="15.75" customHeight="1"/>
    <row r="3468" ht="15.75" customHeight="1"/>
    <row r="3470" ht="15.75" customHeight="1"/>
    <row r="3472" ht="15.75" customHeight="1"/>
    <row r="3474" ht="15.75" customHeight="1"/>
    <row r="3476" ht="15.75" customHeight="1"/>
    <row r="3478" ht="15.75" customHeight="1"/>
    <row r="3480" ht="15.75" customHeight="1"/>
    <row r="3482" ht="15.75" customHeight="1"/>
    <row r="3484" ht="15.75" customHeight="1"/>
    <row r="3486" ht="15.75" customHeight="1"/>
    <row r="3488" ht="15.75" customHeight="1"/>
    <row r="3490" ht="15.75" customHeight="1"/>
    <row r="3492" ht="15.75" customHeight="1"/>
    <row r="3494" ht="15.75" customHeight="1"/>
    <row r="3496" ht="15.75" customHeight="1"/>
    <row r="3498" ht="15.75" customHeight="1"/>
    <row r="3500" ht="15.75" customHeight="1"/>
    <row r="3502" ht="15.75" customHeight="1"/>
    <row r="3504" ht="15.75" customHeight="1"/>
    <row r="3506" ht="15.75" customHeight="1"/>
    <row r="3508" ht="15.75" customHeight="1"/>
    <row r="3510" ht="15.75" customHeight="1"/>
    <row r="3512" ht="15.75" customHeight="1"/>
    <row r="3514" ht="15.75" customHeight="1"/>
    <row r="3516" ht="15.75" customHeight="1"/>
    <row r="3518" ht="15.75" customHeight="1"/>
    <row r="3520" ht="15.75" customHeight="1"/>
    <row r="3522" ht="15.75" customHeight="1"/>
    <row r="3524" ht="15.75" customHeight="1"/>
    <row r="3526" ht="15.75" customHeight="1"/>
    <row r="3528" ht="15.75" customHeight="1"/>
    <row r="3530" ht="15.75" customHeight="1"/>
    <row r="3532" ht="15.75" customHeight="1"/>
    <row r="3534" ht="15.75" customHeight="1"/>
    <row r="3536" ht="15.75" customHeight="1"/>
    <row r="3538" ht="15.75" customHeight="1"/>
    <row r="3540" ht="15.75" customHeight="1"/>
    <row r="3542" ht="15.75" customHeight="1"/>
    <row r="3544" ht="15.75" customHeight="1"/>
    <row r="3546" ht="15.75" customHeight="1"/>
    <row r="3548" ht="15.75" customHeight="1"/>
    <row r="3550" ht="15.75" customHeight="1"/>
    <row r="3552" ht="15.75" customHeight="1"/>
    <row r="3554" ht="15.75" customHeight="1"/>
    <row r="3556" ht="15.75" customHeight="1"/>
    <row r="3558" ht="15.75" customHeight="1"/>
    <row r="3560" ht="15.75" customHeight="1"/>
    <row r="3562" ht="15.75" customHeight="1"/>
    <row r="3564" ht="15.75" customHeight="1"/>
    <row r="3566" ht="15.75" customHeight="1"/>
    <row r="3568" ht="15.75" customHeight="1"/>
    <row r="3570" ht="15.75" customHeight="1"/>
    <row r="3572" ht="15.75" customHeight="1"/>
    <row r="3574" ht="15.75" customHeight="1"/>
    <row r="3576" ht="15.75" customHeight="1"/>
    <row r="3578" ht="15.75" customHeight="1"/>
    <row r="3580" ht="15.75" customHeight="1"/>
    <row r="3582" ht="15.75" customHeight="1"/>
    <row r="3584" ht="15.75" customHeight="1"/>
    <row r="3586" ht="15.75" customHeight="1"/>
    <row r="3588" ht="15.75" customHeight="1"/>
    <row r="3590" ht="15.75" customHeight="1"/>
    <row r="3592" ht="15.75" customHeight="1"/>
    <row r="3594" ht="15.75" customHeight="1"/>
    <row r="3596" ht="15.75" customHeight="1"/>
    <row r="3598" ht="15.75" customHeight="1"/>
    <row r="3600" ht="15.75" customHeight="1"/>
    <row r="3602" ht="15.75" customHeight="1"/>
    <row r="3604" ht="15.75" customHeight="1"/>
    <row r="3606" ht="15.75" customHeight="1"/>
    <row r="3608" ht="15.75" customHeight="1"/>
    <row r="3610" ht="15.75" customHeight="1"/>
    <row r="3612" ht="15.75" customHeight="1"/>
    <row r="3614" ht="15.75" customHeight="1"/>
    <row r="3616" ht="15.75" customHeight="1"/>
    <row r="3618" ht="15.75" customHeight="1"/>
    <row r="3620" ht="15.75" customHeight="1"/>
    <row r="3622" ht="15.75" customHeight="1"/>
    <row r="3624" ht="15.75" customHeight="1"/>
    <row r="3626" ht="15.75" customHeight="1"/>
    <row r="3628" ht="15.75" customHeight="1"/>
    <row r="3630" ht="15.75" customHeight="1"/>
    <row r="3632" ht="15.75" customHeight="1"/>
    <row r="3634" ht="15.75" customHeight="1"/>
    <row r="3636" ht="15.75" customHeight="1"/>
    <row r="3638" ht="15.75" customHeight="1"/>
    <row r="3640" ht="15.75" customHeight="1"/>
    <row r="3642" ht="15.75" customHeight="1"/>
    <row r="3644" ht="15.75" customHeight="1"/>
    <row r="3646" ht="15.75" customHeight="1"/>
    <row r="3648" ht="15.75" customHeight="1"/>
    <row r="3650" ht="15.75" customHeight="1"/>
    <row r="3652" ht="15.75" customHeight="1"/>
    <row r="3654" ht="15.75" customHeight="1"/>
    <row r="3656" ht="15.75" customHeight="1"/>
    <row r="3658" ht="15.75" customHeight="1"/>
    <row r="3660" ht="15.75" customHeight="1"/>
    <row r="3662" ht="15.75" customHeight="1"/>
    <row r="3664" ht="15.75" customHeight="1"/>
    <row r="3666" ht="15.75" customHeight="1"/>
    <row r="3668" ht="15.75" customHeight="1"/>
    <row r="3670" ht="15.75" customHeight="1"/>
    <row r="3672" ht="15.75" customHeight="1"/>
    <row r="3674" ht="15.75" customHeight="1"/>
    <row r="3676" ht="15.75" customHeight="1"/>
    <row r="3678" ht="15.75" customHeight="1"/>
    <row r="3680" ht="15.75" customHeight="1"/>
    <row r="3682" ht="15.75" customHeight="1"/>
    <row r="3684" ht="15.75" customHeight="1"/>
    <row r="3686" ht="15.75" customHeight="1"/>
    <row r="3688" ht="15.75" customHeight="1"/>
    <row r="3690" ht="15.75" customHeight="1"/>
    <row r="3692" ht="15.75" customHeight="1"/>
    <row r="3694" ht="15.75" customHeight="1"/>
    <row r="3696" ht="15.75" customHeight="1"/>
    <row r="3698" ht="15.75" customHeight="1"/>
    <row r="3700" ht="15.75" customHeight="1"/>
    <row r="3702" ht="15.75" customHeight="1"/>
    <row r="3704" ht="15.75" customHeight="1"/>
    <row r="3706" ht="15.75" customHeight="1"/>
    <row r="3708" ht="15.75" customHeight="1"/>
    <row r="3710" ht="15.75" customHeight="1"/>
    <row r="3712" ht="15.75" customHeight="1"/>
    <row r="3714" ht="15.75" customHeight="1"/>
    <row r="3716" ht="15.75" customHeight="1"/>
    <row r="3718" ht="15.75" customHeight="1"/>
    <row r="3720" ht="15.75" customHeight="1"/>
    <row r="3722" ht="15.75" customHeight="1"/>
    <row r="3724" ht="15.75" customHeight="1"/>
    <row r="3726" ht="15.75" customHeight="1"/>
    <row r="3728" ht="15.75" customHeight="1"/>
    <row r="3730" ht="15.75" customHeight="1"/>
    <row r="3732" ht="15.75" customHeight="1"/>
    <row r="3734" ht="15.75" customHeight="1"/>
    <row r="3736" ht="15.75" customHeight="1"/>
    <row r="3738" ht="15.75" customHeight="1"/>
    <row r="3740" ht="15.75" customHeight="1"/>
    <row r="3742" ht="15.75" customHeight="1"/>
    <row r="3744" ht="15.75" customHeight="1"/>
    <row r="3746" ht="15.75" customHeight="1"/>
    <row r="3748" ht="15.75" customHeight="1"/>
    <row r="3750" ht="15.75" customHeight="1"/>
    <row r="3752" ht="15.75" customHeight="1"/>
    <row r="3754" ht="15.75" customHeight="1"/>
    <row r="3756" ht="15.75" customHeight="1"/>
    <row r="3758" ht="15.75" customHeight="1"/>
    <row r="3760" ht="15.75" customHeight="1"/>
    <row r="3762" ht="15.75" customHeight="1"/>
    <row r="3764" ht="15.75" customHeight="1"/>
    <row r="3766" ht="15.75" customHeight="1"/>
    <row r="3768" ht="15.75" customHeight="1"/>
    <row r="3770" ht="15.75" customHeight="1"/>
    <row r="3772" ht="15.75" customHeight="1"/>
    <row r="3774" ht="15.75" customHeight="1"/>
    <row r="3776" ht="15.75" customHeight="1"/>
    <row r="3778" ht="15.75" customHeight="1"/>
    <row r="3780" ht="15.75" customHeight="1"/>
    <row r="3782" ht="15.75" customHeight="1"/>
    <row r="3784" ht="15.75" customHeight="1"/>
    <row r="3786" ht="15.75" customHeight="1"/>
    <row r="3788" ht="15.75" customHeight="1"/>
    <row r="3790" ht="15.75" customHeight="1"/>
    <row r="3792" ht="15.75" customHeight="1"/>
    <row r="3794" ht="15.75" customHeight="1"/>
    <row r="3796" ht="15.75" customHeight="1"/>
    <row r="3798" ht="15.75" customHeight="1"/>
    <row r="3800" ht="15.75" customHeight="1"/>
    <row r="3802" ht="15.75" customHeight="1"/>
    <row r="3804" ht="15.75" customHeight="1"/>
    <row r="3806" ht="15.75" customHeight="1"/>
    <row r="3808" ht="15.75" customHeight="1"/>
    <row r="3810" ht="15.75" customHeight="1"/>
    <row r="3812" ht="15.75" customHeight="1"/>
    <row r="3814" ht="15.75" customHeight="1"/>
    <row r="3816" ht="15.75" customHeight="1"/>
    <row r="3818" ht="15.75" customHeight="1"/>
    <row r="3820" ht="15.75" customHeight="1"/>
    <row r="3822" ht="15.75" customHeight="1"/>
    <row r="3824" ht="15.75" customHeight="1"/>
    <row r="3826" ht="15.75" customHeight="1"/>
    <row r="3828" ht="15.75" customHeight="1"/>
    <row r="3830" ht="15.75" customHeight="1"/>
    <row r="3832" ht="15.75" customHeight="1"/>
    <row r="3834" ht="15.75" customHeight="1"/>
    <row r="3836" ht="15.75" customHeight="1"/>
    <row r="3838" ht="15.75" customHeight="1"/>
    <row r="3840" ht="15.75" customHeight="1"/>
    <row r="3842" ht="15.75" customHeight="1"/>
    <row r="3844" ht="15.75" customHeight="1"/>
    <row r="3846" ht="15.75" customHeight="1"/>
    <row r="3848" ht="15.75" customHeight="1"/>
    <row r="3850" ht="15.75" customHeight="1"/>
    <row r="3852" ht="15.75" customHeight="1"/>
    <row r="3854" ht="15.75" customHeight="1"/>
    <row r="3856" ht="15.75" customHeight="1"/>
    <row r="3858" ht="15.75" customHeight="1"/>
    <row r="3860" ht="15.75" customHeight="1"/>
    <row r="3862" ht="15.75" customHeight="1"/>
    <row r="3864" ht="15.75" customHeight="1"/>
    <row r="3866" ht="15.75" customHeight="1"/>
    <row r="3868" ht="15.75" customHeight="1"/>
    <row r="3870" ht="15.75" customHeight="1"/>
    <row r="3872" ht="15.75" customHeight="1"/>
    <row r="3874" ht="15.75" customHeight="1"/>
    <row r="3876" ht="15.75" customHeight="1"/>
    <row r="3878" ht="15.75" customHeight="1"/>
    <row r="3880" ht="15.75" customHeight="1"/>
    <row r="3882" ht="15.75" customHeight="1"/>
    <row r="3884" ht="15.75" customHeight="1"/>
    <row r="3886" ht="15.75" customHeight="1"/>
    <row r="3888" ht="15.75" customHeight="1"/>
    <row r="3890" ht="15.75" customHeight="1"/>
    <row r="3892" ht="15.75" customHeight="1"/>
    <row r="3894" ht="15.75" customHeight="1"/>
    <row r="3896" ht="15.75" customHeight="1"/>
    <row r="3898" ht="15.75" customHeight="1"/>
    <row r="3900" ht="15.75" customHeight="1"/>
    <row r="3902" ht="15.75" customHeight="1"/>
    <row r="3904" ht="15.75" customHeight="1"/>
    <row r="3906" ht="15.75" customHeight="1"/>
    <row r="3908" ht="15.75" customHeight="1"/>
    <row r="3910" ht="15.75" customHeight="1"/>
    <row r="3912" ht="15.75" customHeight="1"/>
    <row r="3914" ht="15.75" customHeight="1"/>
    <row r="3916" ht="15.75" customHeight="1"/>
    <row r="3918" ht="15.75" customHeight="1"/>
    <row r="3920" ht="15.75" customHeight="1"/>
    <row r="3922" ht="15.75" customHeight="1"/>
    <row r="3924" ht="15.75" customHeight="1"/>
    <row r="3926" ht="15.75" customHeight="1"/>
    <row r="3928" ht="15.75" customHeight="1"/>
    <row r="3930" ht="15.75" customHeight="1"/>
    <row r="3932" ht="15.75" customHeight="1"/>
    <row r="3934" ht="15.75" customHeight="1"/>
    <row r="3936" ht="15.75" customHeight="1"/>
    <row r="3938" ht="15.75" customHeight="1"/>
    <row r="3940" ht="15.75" customHeight="1"/>
    <row r="3942" ht="15.75" customHeight="1"/>
    <row r="3944" ht="15.75" customHeight="1"/>
    <row r="3946" ht="15.75" customHeight="1"/>
    <row r="3948" ht="15.75" customHeight="1"/>
    <row r="3950" ht="15.75" customHeight="1"/>
    <row r="3952" ht="15.75" customHeight="1"/>
    <row r="3954" ht="15.75" customHeight="1"/>
    <row r="3956" ht="15.75" customHeight="1"/>
    <row r="3958" ht="15.75" customHeight="1"/>
    <row r="3960" ht="15.75" customHeight="1"/>
    <row r="3962" ht="15.75" customHeight="1"/>
    <row r="3964" ht="15.75" customHeight="1"/>
    <row r="3966" ht="15.75" customHeight="1"/>
    <row r="3968" ht="15.75" customHeight="1"/>
    <row r="3970" ht="15.75" customHeight="1"/>
    <row r="3972" ht="15.75" customHeight="1"/>
    <row r="3974" ht="15.75" customHeight="1"/>
    <row r="3976" ht="15.75" customHeight="1"/>
    <row r="3978" ht="15.75" customHeight="1"/>
    <row r="3980" ht="15.75" customHeight="1"/>
    <row r="3982" ht="15.75" customHeight="1"/>
    <row r="3984" ht="15.75" customHeight="1"/>
    <row r="3986" ht="15.75" customHeight="1"/>
    <row r="3988" ht="15.75" customHeight="1"/>
    <row r="3990" ht="15.75" customHeight="1"/>
    <row r="3992" ht="15.75" customHeight="1"/>
    <row r="3994" ht="15.75" customHeight="1"/>
    <row r="3996" ht="15.75" customHeight="1"/>
    <row r="3998" ht="15.75" customHeight="1"/>
    <row r="4000" ht="15.75" customHeight="1"/>
    <row r="4002" ht="15.75" customHeight="1"/>
    <row r="4004" ht="15.75" customHeight="1"/>
    <row r="4006" ht="15.75" customHeight="1"/>
    <row r="4008" ht="15.75" customHeight="1"/>
    <row r="4010" ht="15.75" customHeight="1"/>
    <row r="4012" ht="15.75" customHeight="1"/>
    <row r="4014" ht="15.75" customHeight="1"/>
    <row r="4016" ht="15.75" customHeight="1"/>
    <row r="4018" ht="15.75" customHeight="1"/>
    <row r="4020" ht="15.75" customHeight="1"/>
    <row r="4022" ht="15.75" customHeight="1"/>
    <row r="4024" ht="15.75" customHeight="1"/>
    <row r="4026" ht="15.75" customHeight="1"/>
    <row r="4028" ht="15.75" customHeight="1"/>
    <row r="4030" ht="15.75" customHeight="1"/>
    <row r="4032" ht="15.75" customHeight="1"/>
    <row r="4034" ht="15.75" customHeight="1"/>
    <row r="4036" ht="15.75" customHeight="1"/>
    <row r="4038" ht="15.75" customHeight="1"/>
    <row r="4040" ht="15.75" customHeight="1"/>
    <row r="4042" ht="15.75" customHeight="1"/>
    <row r="4044" ht="15.75" customHeight="1"/>
    <row r="4046" ht="15.75" customHeight="1"/>
    <row r="4048" ht="15.75" customHeight="1"/>
    <row r="4050" ht="15.75" customHeight="1"/>
    <row r="4052" ht="15.75" customHeight="1"/>
    <row r="4054" ht="15.75" customHeight="1"/>
    <row r="4056" ht="15.75" customHeight="1"/>
    <row r="4058" ht="15.75" customHeight="1"/>
    <row r="4060" ht="15.75" customHeight="1"/>
    <row r="4062" ht="15.75" customHeight="1"/>
    <row r="4064" ht="15.75" customHeight="1"/>
    <row r="4066" ht="15.75" customHeight="1"/>
    <row r="4068" ht="15.75" customHeight="1"/>
    <row r="4070" ht="15.75" customHeight="1"/>
    <row r="4072" ht="15.75" customHeight="1"/>
    <row r="4074" ht="15.75" customHeight="1"/>
    <row r="4076" ht="15.75" customHeight="1"/>
    <row r="4078" ht="15.75" customHeight="1"/>
    <row r="4080" ht="15.75" customHeight="1"/>
    <row r="4082" ht="15.75" customHeight="1"/>
    <row r="4084" ht="15.75" customHeight="1"/>
    <row r="4086" ht="15.75" customHeight="1"/>
    <row r="4088" ht="15.75" customHeight="1"/>
    <row r="4090" ht="15.75" customHeight="1"/>
    <row r="4092" ht="15.75" customHeight="1"/>
    <row r="4094" ht="15.75" customHeight="1"/>
    <row r="4096" ht="15.75" customHeight="1"/>
    <row r="4098" ht="15.75" customHeight="1"/>
    <row r="4100" ht="15.75" customHeight="1"/>
    <row r="4102" ht="15.75" customHeight="1"/>
    <row r="4104" ht="15.75" customHeight="1"/>
    <row r="4106" ht="15.75" customHeight="1"/>
    <row r="4108" ht="15.75" customHeight="1"/>
    <row r="4110" ht="15.75" customHeight="1"/>
    <row r="4112" ht="15.75" customHeight="1"/>
    <row r="4114" ht="15.75" customHeight="1"/>
    <row r="4116" ht="15.75" customHeight="1"/>
    <row r="4118" ht="15.75" customHeight="1"/>
    <row r="4120" ht="15.75" customHeight="1"/>
    <row r="4122" ht="15.75" customHeight="1"/>
    <row r="4124" ht="15.75" customHeight="1"/>
    <row r="4126" ht="15.75" customHeight="1"/>
    <row r="4128" ht="15.75" customHeight="1"/>
    <row r="4130" ht="15.75" customHeight="1"/>
    <row r="4132" ht="15.75" customHeight="1"/>
    <row r="4134" ht="15.75" customHeight="1"/>
    <row r="4136" ht="15.75" customHeight="1"/>
    <row r="4138" ht="15.75" customHeight="1"/>
    <row r="4140" ht="15.75" customHeight="1"/>
    <row r="4142" ht="15.75" customHeight="1"/>
    <row r="4144" ht="15.75" customHeight="1"/>
    <row r="4146" ht="15.75" customHeight="1"/>
    <row r="4148" ht="15.75" customHeight="1"/>
    <row r="4150" ht="15.75" customHeight="1"/>
    <row r="4152" ht="15.75" customHeight="1"/>
    <row r="4154" ht="15.75" customHeight="1"/>
    <row r="4156" ht="15.75" customHeight="1"/>
    <row r="4158" ht="15.75" customHeight="1"/>
    <row r="4160" ht="15.75" customHeight="1"/>
    <row r="4162" ht="15.75" customHeight="1"/>
    <row r="4164" ht="15.75" customHeight="1"/>
    <row r="4166" ht="15.75" customHeight="1"/>
    <row r="4168" ht="15.75" customHeight="1"/>
    <row r="4170" ht="15.75" customHeight="1"/>
    <row r="4172" ht="15.75" customHeight="1"/>
    <row r="4174" ht="15.75" customHeight="1"/>
    <row r="4176" ht="15.75" customHeight="1"/>
    <row r="4178" ht="15.75" customHeight="1"/>
    <row r="4180" ht="15.75" customHeight="1"/>
    <row r="4182" ht="15.75" customHeight="1"/>
    <row r="4184" ht="15.75" customHeight="1"/>
    <row r="4186" ht="15.75" customHeight="1"/>
    <row r="4188" ht="15.75" customHeight="1"/>
    <row r="4190" ht="15.75" customHeight="1"/>
    <row r="4192" ht="15.75" customHeight="1"/>
    <row r="4194" ht="15.75" customHeight="1"/>
    <row r="4196" ht="15.75" customHeight="1"/>
    <row r="4198" ht="15.75" customHeight="1"/>
    <row r="4200" ht="15.75" customHeight="1"/>
    <row r="4202" ht="15.75" customHeight="1"/>
    <row r="4204" ht="15.75" customHeight="1"/>
    <row r="4206" ht="15.75" customHeight="1"/>
    <row r="4208" ht="15.75" customHeight="1"/>
    <row r="4210" ht="15.75" customHeight="1"/>
    <row r="4212" ht="15.75" customHeight="1"/>
    <row r="4214" ht="15.75" customHeight="1"/>
    <row r="4216" ht="15.75" customHeight="1"/>
    <row r="4218" ht="15.75" customHeight="1"/>
    <row r="4220" ht="15.75" customHeight="1"/>
    <row r="4222" ht="15.75" customHeight="1"/>
    <row r="4224" ht="15.75" customHeight="1"/>
    <row r="4226" ht="15.75" customHeight="1"/>
    <row r="4228" ht="15.75" customHeight="1"/>
    <row r="4230" ht="15.75" customHeight="1"/>
    <row r="4232" ht="15.75" customHeight="1"/>
    <row r="4234" ht="15.75" customHeight="1"/>
    <row r="4236" ht="15.75" customHeight="1"/>
    <row r="4238" ht="15.75" customHeight="1"/>
    <row r="4240" ht="15.75" customHeight="1"/>
    <row r="4242" ht="15.75" customHeight="1"/>
    <row r="4244" ht="15.75" customHeight="1"/>
    <row r="4246" ht="15.75" customHeight="1"/>
    <row r="4248" ht="15.75" customHeight="1"/>
    <row r="4250" ht="15.75" customHeight="1"/>
    <row r="4252" ht="15.75" customHeight="1"/>
    <row r="4254" ht="15.75" customHeight="1"/>
    <row r="4256" ht="15.75" customHeight="1"/>
    <row r="4258" ht="15.75" customHeight="1"/>
    <row r="4260" ht="15.75" customHeight="1"/>
    <row r="4262" ht="15.75" customHeight="1"/>
    <row r="4264" ht="15.75" customHeight="1"/>
    <row r="4266" ht="15.75" customHeight="1"/>
    <row r="4268" ht="15.75" customHeight="1"/>
    <row r="4270" ht="15.75" customHeight="1"/>
    <row r="4272" ht="15.75" customHeight="1"/>
    <row r="4274" ht="15.75" customHeight="1"/>
    <row r="4276" ht="15.75" customHeight="1"/>
    <row r="4278" ht="15.75" customHeight="1"/>
    <row r="4280" ht="15.75" customHeight="1"/>
    <row r="4282" ht="15.75" customHeight="1"/>
    <row r="4284" ht="15.75" customHeight="1"/>
    <row r="4286" ht="15.75" customHeight="1"/>
    <row r="4288" ht="15.75" customHeight="1"/>
    <row r="4290" ht="15.75" customHeight="1"/>
    <row r="4292" ht="15.75" customHeight="1"/>
    <row r="4294" ht="15.75" customHeight="1"/>
    <row r="4296" ht="15.75" customHeight="1"/>
    <row r="4298" ht="15.75" customHeight="1"/>
    <row r="4300" ht="15.75" customHeight="1"/>
    <row r="4302" ht="15.75" customHeight="1"/>
    <row r="4304" ht="15.75" customHeight="1"/>
    <row r="4306" ht="15.75" customHeight="1"/>
    <row r="4308" ht="15.75" customHeight="1"/>
    <row r="4310" ht="15.75" customHeight="1"/>
    <row r="4312" ht="15.75" customHeight="1"/>
    <row r="4314" ht="15.75" customHeight="1"/>
    <row r="4316" ht="15.75" customHeight="1"/>
    <row r="4318" ht="15.75" customHeight="1"/>
    <row r="4320" ht="15.75" customHeight="1"/>
    <row r="4322" ht="15.75" customHeight="1"/>
    <row r="4324" ht="15.75" customHeight="1"/>
    <row r="4326" ht="15.75" customHeight="1"/>
    <row r="4328" ht="15.75" customHeight="1"/>
    <row r="4330" ht="15.75" customHeight="1"/>
    <row r="4332" ht="15.75" customHeight="1"/>
    <row r="4334" ht="15.75" customHeight="1"/>
    <row r="4336" ht="15.75" customHeight="1"/>
    <row r="4338" ht="15.75" customHeight="1"/>
    <row r="4340" ht="15.75" customHeight="1"/>
    <row r="4342" ht="15.75" customHeight="1"/>
    <row r="4344" ht="15.75" customHeight="1"/>
    <row r="4346" ht="15.75" customHeight="1"/>
    <row r="4348" ht="15.75" customHeight="1"/>
    <row r="4350" ht="15.75" customHeight="1"/>
    <row r="4352" ht="15.75" customHeight="1"/>
    <row r="4354" ht="15.75" customHeight="1"/>
    <row r="4356" ht="15.75" customHeight="1"/>
    <row r="4358" ht="15.75" customHeight="1"/>
    <row r="4360" ht="15.75" customHeight="1"/>
    <row r="4362" ht="15.75" customHeight="1"/>
    <row r="4364" ht="15.75" customHeight="1"/>
    <row r="4366" ht="15.75" customHeight="1"/>
    <row r="4368" ht="15.75" customHeight="1"/>
    <row r="4370" ht="15.75" customHeight="1"/>
    <row r="4372" ht="15.75" customHeight="1"/>
    <row r="4374" ht="15.75" customHeight="1"/>
    <row r="4376" ht="15.75" customHeight="1"/>
    <row r="4378" ht="15.75" customHeight="1"/>
    <row r="4380" ht="15.75" customHeight="1"/>
    <row r="4382" ht="15.75" customHeight="1"/>
    <row r="4384" ht="15.75" customHeight="1"/>
    <row r="4386" ht="15.75" customHeight="1"/>
    <row r="4388" ht="15.75" customHeight="1"/>
    <row r="4390" ht="15.75" customHeight="1"/>
    <row r="4392" ht="15.75" customHeight="1"/>
    <row r="4394" ht="15.75" customHeight="1"/>
    <row r="4396" ht="15.75" customHeight="1"/>
    <row r="4398" ht="15.75" customHeight="1"/>
    <row r="4400" ht="15.75" customHeight="1"/>
    <row r="4402" ht="15.75" customHeight="1"/>
    <row r="4404" ht="15.75" customHeight="1"/>
    <row r="4406" ht="15.75" customHeight="1"/>
    <row r="4408" ht="15.75" customHeight="1"/>
    <row r="4410" ht="15.75" customHeight="1"/>
    <row r="4412" ht="15.75" customHeight="1"/>
    <row r="4414" ht="15.75" customHeight="1"/>
    <row r="4416" ht="15.75" customHeight="1"/>
    <row r="4418" ht="15.75" customHeight="1"/>
    <row r="4420" ht="15.75" customHeight="1"/>
    <row r="4422" ht="15.75" customHeight="1"/>
    <row r="4424" ht="15.75" customHeight="1"/>
    <row r="4426" ht="15.75" customHeight="1"/>
    <row r="4428" ht="15.75" customHeight="1"/>
    <row r="4430" ht="15.75" customHeight="1"/>
    <row r="4432" ht="15.75" customHeight="1"/>
    <row r="4434" ht="15.75" customHeight="1"/>
    <row r="4436" ht="15.75" customHeight="1"/>
    <row r="4438" ht="15.75" customHeight="1"/>
    <row r="4440" ht="15.75" customHeight="1"/>
    <row r="4442" ht="15.75" customHeight="1"/>
    <row r="4444" ht="15.75" customHeight="1"/>
    <row r="4446" ht="15.75" customHeight="1"/>
    <row r="4448" ht="15.75" customHeight="1"/>
    <row r="4450" ht="15.75" customHeight="1"/>
    <row r="4452" ht="15.75" customHeight="1"/>
    <row r="4454" ht="15.75" customHeight="1"/>
    <row r="4456" ht="15.75" customHeight="1"/>
    <row r="4458" ht="15.75" customHeight="1"/>
    <row r="4460" ht="15.75" customHeight="1"/>
    <row r="4462" ht="15.75" customHeight="1"/>
    <row r="4464" ht="15.75" customHeight="1"/>
    <row r="4466" ht="15.75" customHeight="1"/>
    <row r="4468" ht="15.75" customHeight="1"/>
    <row r="4470" ht="15.75" customHeight="1"/>
    <row r="4472" ht="15.75" customHeight="1"/>
    <row r="4474" ht="15.75" customHeight="1"/>
    <row r="4476" ht="15.75" customHeight="1"/>
    <row r="4478" ht="15.75" customHeight="1"/>
    <row r="4480" ht="15.75" customHeight="1"/>
    <row r="4482" ht="15.75" customHeight="1"/>
    <row r="4484" ht="15.75" customHeight="1"/>
    <row r="4486" ht="15.75" customHeight="1"/>
    <row r="4488" ht="15.75" customHeight="1"/>
    <row r="4490" ht="15.75" customHeight="1"/>
    <row r="4492" ht="15.75" customHeight="1"/>
    <row r="4494" ht="15.75" customHeight="1"/>
    <row r="4496" ht="15.75" customHeight="1"/>
    <row r="4498" ht="15.75" customHeight="1"/>
    <row r="4500" ht="15.75" customHeight="1"/>
    <row r="4502" ht="15.75" customHeight="1"/>
    <row r="4504" ht="15.75" customHeight="1"/>
    <row r="4506" ht="15.75" customHeight="1"/>
    <row r="4508" ht="15.75" customHeight="1"/>
    <row r="4510" ht="15.75" customHeight="1"/>
    <row r="4512" ht="15.75" customHeight="1"/>
    <row r="4514" ht="15.75" customHeight="1"/>
    <row r="4516" ht="15.75" customHeight="1"/>
    <row r="4518" ht="15.75" customHeight="1"/>
    <row r="4520" ht="15.75" customHeight="1"/>
    <row r="4522" ht="15.75" customHeight="1"/>
    <row r="4524" ht="15.75" customHeight="1"/>
    <row r="4526" ht="15.75" customHeight="1"/>
    <row r="4528" ht="15.75" customHeight="1"/>
    <row r="4530" ht="15.75" customHeight="1"/>
    <row r="4532" ht="15.75" customHeight="1"/>
    <row r="4534" ht="15.75" customHeight="1"/>
    <row r="4536" ht="15.75" customHeight="1"/>
    <row r="4538" ht="15.75" customHeight="1"/>
    <row r="4540" ht="15.75" customHeight="1"/>
    <row r="4542" ht="15.75" customHeight="1"/>
    <row r="4544" ht="15.75" customHeight="1"/>
    <row r="4546" ht="15.75" customHeight="1"/>
    <row r="4548" ht="15.75" customHeight="1"/>
    <row r="4550" ht="15.75" customHeight="1"/>
    <row r="4552" ht="15.75" customHeight="1"/>
    <row r="4554" ht="15.75" customHeight="1"/>
    <row r="4556" ht="15.75" customHeight="1"/>
    <row r="4558" ht="15.75" customHeight="1"/>
    <row r="4560" ht="15.75" customHeight="1"/>
    <row r="4562" ht="15.75" customHeight="1"/>
    <row r="4564" ht="15.75" customHeight="1"/>
    <row r="4566" ht="15.75" customHeight="1"/>
    <row r="4568" ht="15.75" customHeight="1"/>
    <row r="4570" ht="15.75" customHeight="1"/>
    <row r="4572" ht="15.75" customHeight="1"/>
    <row r="4574" ht="15.75" customHeight="1"/>
    <row r="4576" ht="15.75" customHeight="1"/>
    <row r="4578" ht="15.75" customHeight="1"/>
    <row r="4580" ht="15.75" customHeight="1"/>
    <row r="4582" ht="15.75" customHeight="1"/>
    <row r="4584" ht="15.75" customHeight="1"/>
    <row r="4586" ht="15.75" customHeight="1"/>
    <row r="4588" ht="15.75" customHeight="1"/>
    <row r="4590" ht="15.75" customHeight="1"/>
    <row r="4592" ht="15.75" customHeight="1"/>
    <row r="4594" ht="15.75" customHeight="1"/>
    <row r="4596" ht="15.75" customHeight="1"/>
    <row r="4598" ht="15.75" customHeight="1"/>
    <row r="4600" ht="15.75" customHeight="1"/>
    <row r="4602" ht="15.75" customHeight="1"/>
    <row r="4604" ht="15.75" customHeight="1"/>
    <row r="4606" ht="15.75" customHeight="1"/>
    <row r="4608" ht="15.75" customHeight="1"/>
    <row r="4610" ht="15.75" customHeight="1"/>
    <row r="4612" ht="15.75" customHeight="1"/>
    <row r="4614" ht="15.75" customHeight="1"/>
    <row r="4616" ht="15.75" customHeight="1"/>
    <row r="4618" ht="15.75" customHeight="1"/>
    <row r="4620" ht="15.75" customHeight="1"/>
    <row r="4622" ht="15.75" customHeight="1"/>
    <row r="4624" ht="15.75" customHeight="1"/>
    <row r="4626" ht="15.75" customHeight="1"/>
    <row r="4628" ht="15.75" customHeight="1"/>
    <row r="4630" ht="15.75" customHeight="1"/>
    <row r="4632" ht="15.75" customHeight="1"/>
    <row r="4634" ht="15.75" customHeight="1"/>
    <row r="4636" ht="15.75" customHeight="1"/>
    <row r="4638" ht="15.75" customHeight="1"/>
    <row r="4640" ht="15.75" customHeight="1"/>
    <row r="4642" ht="15.75" customHeight="1"/>
    <row r="4644" ht="15.75" customHeight="1"/>
    <row r="4646" ht="15.75" customHeight="1"/>
    <row r="4648" ht="15.75" customHeight="1"/>
    <row r="4650" ht="15.75" customHeight="1"/>
    <row r="4652" ht="15.75" customHeight="1"/>
    <row r="4654" ht="15.75" customHeight="1"/>
    <row r="4656" ht="15.75" customHeight="1"/>
    <row r="4658" ht="15.75" customHeight="1"/>
    <row r="4660" ht="15.75" customHeight="1"/>
    <row r="4662" ht="15.75" customHeight="1"/>
    <row r="4664" ht="15.75" customHeight="1"/>
    <row r="4666" ht="15.75" customHeight="1"/>
    <row r="4668" ht="15.75" customHeight="1"/>
    <row r="4670" ht="15.75" customHeight="1"/>
    <row r="4672" ht="15.75" customHeight="1"/>
    <row r="4674" ht="15.75" customHeight="1"/>
    <row r="4676" ht="15.75" customHeight="1"/>
    <row r="4678" ht="15.75" customHeight="1"/>
    <row r="4680" ht="15.75" customHeight="1"/>
    <row r="4682" ht="15.75" customHeight="1"/>
    <row r="4684" ht="15.75" customHeight="1"/>
    <row r="4686" ht="15.75" customHeight="1"/>
    <row r="4688" ht="15.75" customHeight="1"/>
    <row r="4690" ht="15.75" customHeight="1"/>
    <row r="4692" ht="15.75" customHeight="1"/>
    <row r="4694" ht="15.75" customHeight="1"/>
    <row r="4696" ht="15.75" customHeight="1"/>
    <row r="4698" ht="15.75" customHeight="1"/>
    <row r="4700" ht="15.75" customHeight="1"/>
    <row r="4702" ht="15.75" customHeight="1"/>
    <row r="4704" ht="15.75" customHeight="1"/>
    <row r="4706" ht="15.75" customHeight="1"/>
    <row r="4708" ht="15.75" customHeight="1"/>
    <row r="4710" ht="15.75" customHeight="1"/>
    <row r="4712" ht="15.75" customHeight="1"/>
    <row r="4714" ht="15.75" customHeight="1"/>
    <row r="4716" ht="15.75" customHeight="1"/>
    <row r="4718" ht="15.75" customHeight="1"/>
    <row r="4720" ht="15.75" customHeight="1"/>
    <row r="4722" ht="15.75" customHeight="1"/>
    <row r="4724" ht="15.75" customHeight="1"/>
    <row r="4726" ht="15.75" customHeight="1"/>
    <row r="4728" ht="15.75" customHeight="1"/>
    <row r="4730" ht="15.75" customHeight="1"/>
    <row r="4732" ht="15.75" customHeight="1"/>
    <row r="4734" ht="15.75" customHeight="1"/>
    <row r="4736" ht="15.75" customHeight="1"/>
    <row r="4738" ht="15.75" customHeight="1"/>
    <row r="4740" ht="15.75" customHeight="1"/>
    <row r="4742" ht="15.75" customHeight="1"/>
    <row r="4744" ht="15.75" customHeight="1"/>
    <row r="4746" ht="15.75" customHeight="1"/>
    <row r="4748" ht="15.75" customHeight="1"/>
    <row r="4750" ht="15.75" customHeight="1"/>
    <row r="4752" ht="15.75" customHeight="1"/>
    <row r="4754" ht="15.75" customHeight="1"/>
    <row r="4756" ht="15.75" customHeight="1"/>
    <row r="4758" ht="15.75" customHeight="1"/>
    <row r="4760" ht="15.75" customHeight="1"/>
    <row r="4762" ht="15.75" customHeight="1"/>
    <row r="4764" ht="15.75" customHeight="1"/>
    <row r="4766" ht="15.75" customHeight="1"/>
    <row r="4768" ht="15.75" customHeight="1"/>
    <row r="4770" ht="15.75" customHeight="1"/>
    <row r="4772" ht="15.75" customHeight="1"/>
    <row r="4774" ht="15.75" customHeight="1"/>
    <row r="4776" ht="15.75" customHeight="1"/>
    <row r="4778" ht="15.75" customHeight="1"/>
    <row r="4780" ht="15.75" customHeight="1"/>
    <row r="4782" ht="15.75" customHeight="1"/>
    <row r="4784" ht="15.75" customHeight="1"/>
    <row r="4786" ht="15.75" customHeight="1"/>
    <row r="4788" ht="15.75" customHeight="1"/>
    <row r="4790" ht="15.75" customHeight="1"/>
    <row r="4792" ht="15.75" customHeight="1"/>
    <row r="4794" ht="15.75" customHeight="1"/>
    <row r="4796" ht="15.75" customHeight="1"/>
    <row r="4798" ht="15.75" customHeight="1"/>
    <row r="4800" ht="15.75" customHeight="1"/>
    <row r="4802" ht="15.75" customHeight="1"/>
    <row r="4804" ht="15.75" customHeight="1"/>
    <row r="4806" ht="15.75" customHeight="1"/>
    <row r="4808" ht="15.75" customHeight="1"/>
    <row r="4810" ht="15.75" customHeight="1"/>
    <row r="4812" ht="15.75" customHeight="1"/>
    <row r="4814" ht="15.75" customHeight="1"/>
    <row r="4816" ht="15.75" customHeight="1"/>
    <row r="4818" ht="15.75" customHeight="1"/>
    <row r="4820" ht="15.75" customHeight="1"/>
    <row r="4822" ht="15.75" customHeight="1"/>
    <row r="4824" ht="15.75" customHeight="1"/>
    <row r="4826" ht="15.75" customHeight="1"/>
    <row r="4828" ht="15.75" customHeight="1"/>
    <row r="4830" ht="15.75" customHeight="1"/>
    <row r="4832" ht="15.75" customHeight="1"/>
    <row r="4834" ht="15.75" customHeight="1"/>
    <row r="4836" ht="15.75" customHeight="1"/>
    <row r="4838" ht="15.75" customHeight="1"/>
    <row r="4840" ht="15.75" customHeight="1"/>
    <row r="4842" ht="15.75" customHeight="1"/>
    <row r="4844" ht="15.75" customHeight="1"/>
    <row r="4846" ht="15.75" customHeight="1"/>
    <row r="4848" ht="15.75" customHeight="1"/>
    <row r="4850" ht="15.75" customHeight="1"/>
    <row r="4852" ht="15.75" customHeight="1"/>
    <row r="4854" ht="15.75" customHeight="1"/>
    <row r="4856" ht="15.75" customHeight="1"/>
    <row r="4858" ht="15.75" customHeight="1"/>
    <row r="4860" ht="15.75" customHeight="1"/>
    <row r="4862" ht="15.75" customHeight="1"/>
    <row r="4864" ht="15.75" customHeight="1"/>
    <row r="4866" ht="15.75" customHeight="1"/>
    <row r="4868" ht="15.75" customHeight="1"/>
    <row r="4870" ht="15.75" customHeight="1"/>
    <row r="4872" ht="15.75" customHeight="1"/>
    <row r="4874" ht="15.75" customHeight="1"/>
    <row r="4876" ht="15.75" customHeight="1"/>
    <row r="4878" ht="15.75" customHeight="1"/>
    <row r="4880" ht="15.75" customHeight="1"/>
    <row r="4882" ht="15.75" customHeight="1"/>
    <row r="4884" ht="15.75" customHeight="1"/>
    <row r="4886" ht="15.75" customHeight="1"/>
    <row r="4888" ht="15.75" customHeight="1"/>
    <row r="4890" ht="15.75" customHeight="1"/>
    <row r="4892" ht="15.75" customHeight="1"/>
    <row r="4894" ht="15.75" customHeight="1"/>
    <row r="4896" ht="15.75" customHeight="1"/>
    <row r="4898" ht="15.75" customHeight="1"/>
    <row r="4900" ht="15.75" customHeight="1"/>
    <row r="4902" ht="15.75" customHeight="1"/>
    <row r="4904" ht="15.75" customHeight="1"/>
    <row r="4906" ht="15.75" customHeight="1"/>
    <row r="4908" ht="15.75" customHeight="1"/>
    <row r="4910" ht="15.75" customHeight="1"/>
    <row r="4912" ht="15.75" customHeight="1"/>
    <row r="4914" ht="15.75" customHeight="1"/>
    <row r="4916" ht="15.75" customHeight="1"/>
    <row r="4918" ht="15.75" customHeight="1"/>
    <row r="4920" ht="15.75" customHeight="1"/>
    <row r="4922" ht="15.75" customHeight="1"/>
    <row r="4924" ht="15.75" customHeight="1"/>
    <row r="4926" ht="15.75" customHeight="1"/>
    <row r="4928" ht="15.75" customHeight="1"/>
    <row r="4930" ht="15.75" customHeight="1"/>
    <row r="4932" ht="15.75" customHeight="1"/>
    <row r="4934" ht="15.75" customHeight="1"/>
    <row r="4936" ht="15.75" customHeight="1"/>
    <row r="4938" ht="15.75" customHeight="1"/>
    <row r="4940" ht="15.75" customHeight="1"/>
    <row r="4942" ht="15.75" customHeight="1"/>
    <row r="4944" ht="15.75" customHeight="1"/>
    <row r="4946" ht="15.75" customHeight="1"/>
    <row r="4948" ht="15.75" customHeight="1"/>
    <row r="4950" ht="15.75" customHeight="1"/>
    <row r="4952" ht="15.75" customHeight="1"/>
    <row r="4954" ht="15.75" customHeight="1"/>
    <row r="4956" ht="15.75" customHeight="1"/>
    <row r="4958" ht="15.75" customHeight="1"/>
    <row r="4960" ht="15.75" customHeight="1"/>
    <row r="4962" ht="15.75" customHeight="1"/>
    <row r="4964" ht="15.75" customHeight="1"/>
    <row r="4966" ht="15.75" customHeight="1"/>
    <row r="4968" ht="15.75" customHeight="1"/>
    <row r="4970" ht="15.75" customHeight="1"/>
    <row r="4972" ht="15.75" customHeight="1"/>
    <row r="4974" ht="15.75" customHeight="1"/>
    <row r="4976" ht="15.75" customHeight="1"/>
    <row r="4978" ht="15.75" customHeight="1"/>
    <row r="4980" ht="15.75" customHeight="1"/>
    <row r="4982" ht="15.75" customHeight="1"/>
    <row r="4984" ht="15.75" customHeight="1"/>
    <row r="4986" ht="15.75" customHeight="1"/>
    <row r="4988" ht="15.75" customHeight="1"/>
    <row r="4990" ht="15.75" customHeight="1"/>
    <row r="4992" ht="15.75" customHeight="1"/>
    <row r="4994" ht="15.75" customHeight="1"/>
    <row r="4996" ht="15.75" customHeight="1"/>
    <row r="4998" ht="15.75" customHeight="1"/>
    <row r="5000" ht="15.75" customHeight="1"/>
    <row r="5002" ht="15.75" customHeight="1"/>
    <row r="5004" ht="15.75" customHeight="1"/>
    <row r="5006" ht="15.75" customHeight="1"/>
    <row r="5008" ht="15.75" customHeight="1"/>
    <row r="5010" ht="15.75" customHeight="1"/>
    <row r="5012" ht="15.75" customHeight="1"/>
    <row r="5014" ht="15.75" customHeight="1"/>
    <row r="5016" ht="15.75" customHeight="1"/>
    <row r="5018" ht="15.75" customHeight="1"/>
    <row r="5020" ht="15.75" customHeight="1"/>
    <row r="5022" ht="15.75" customHeight="1"/>
    <row r="5024" ht="15.75" customHeight="1"/>
    <row r="5026" ht="15.75" customHeight="1"/>
    <row r="5028" ht="15.75" customHeight="1"/>
    <row r="5030" ht="15.75" customHeight="1"/>
    <row r="5032" ht="15.75" customHeight="1"/>
    <row r="5034" ht="15.75" customHeight="1"/>
    <row r="5036" ht="15.75" customHeight="1"/>
    <row r="5038" ht="15.75" customHeight="1"/>
    <row r="5040" ht="15.75" customHeight="1"/>
    <row r="5042" ht="15.75" customHeight="1"/>
    <row r="5044" ht="15.75" customHeight="1"/>
    <row r="5046" ht="15.75" customHeight="1"/>
    <row r="5048" ht="15.75" customHeight="1"/>
    <row r="5050" ht="15.75" customHeight="1"/>
    <row r="5052" ht="15.75" customHeight="1"/>
    <row r="5054" ht="15.75" customHeight="1"/>
    <row r="5056" ht="15.75" customHeight="1"/>
    <row r="5058" ht="15.75" customHeight="1"/>
    <row r="5060" ht="15.75" customHeight="1"/>
    <row r="5062" ht="15.75" customHeight="1"/>
    <row r="5064" ht="15.75" customHeight="1"/>
    <row r="5066" ht="15.75" customHeight="1"/>
    <row r="5068" ht="15.75" customHeight="1"/>
    <row r="5070" ht="15.75" customHeight="1"/>
    <row r="5072" ht="15.75" customHeight="1"/>
    <row r="5074" ht="15.75" customHeight="1"/>
    <row r="5076" ht="15.75" customHeight="1"/>
    <row r="5078" ht="15.75" customHeight="1"/>
    <row r="5080" ht="15.75" customHeight="1"/>
    <row r="5082" ht="15.75" customHeight="1"/>
    <row r="5084" ht="15.75" customHeight="1"/>
    <row r="5086" ht="15.75" customHeight="1"/>
    <row r="5088" ht="15.75" customHeight="1"/>
    <row r="5090" ht="15.75" customHeight="1"/>
    <row r="5092" ht="15.75" customHeight="1"/>
    <row r="5094" ht="15.75" customHeight="1"/>
    <row r="5096" ht="15.75" customHeight="1"/>
    <row r="5098" ht="15.75" customHeight="1"/>
    <row r="5100" ht="15.75" customHeight="1"/>
    <row r="5102" ht="15.75" customHeight="1"/>
    <row r="5104" ht="15.75" customHeight="1"/>
    <row r="5106" ht="15.75" customHeight="1"/>
    <row r="5108" ht="15.75" customHeight="1"/>
    <row r="5110" ht="15.75" customHeight="1"/>
    <row r="5112" ht="15.75" customHeight="1"/>
    <row r="5114" ht="15.75" customHeight="1"/>
    <row r="5116" ht="15.75" customHeight="1"/>
    <row r="5118" ht="15.75" customHeight="1"/>
    <row r="5120" ht="15.75" customHeight="1"/>
    <row r="5122" ht="15.75" customHeight="1"/>
    <row r="5124" ht="15.75" customHeight="1"/>
    <row r="5126" ht="15.75" customHeight="1"/>
    <row r="5128" ht="15.75" customHeight="1"/>
    <row r="5130" ht="15.75" customHeight="1"/>
    <row r="5132" ht="15.75" customHeight="1"/>
    <row r="5134" ht="15.75" customHeight="1"/>
    <row r="5136" ht="15.75" customHeight="1"/>
    <row r="5138" ht="15.75" customHeight="1"/>
    <row r="5140" ht="15.75" customHeight="1"/>
    <row r="5142" ht="15.75" customHeight="1"/>
    <row r="5144" ht="15.75" customHeight="1"/>
    <row r="5146" ht="15.75" customHeight="1"/>
    <row r="5148" ht="15.75" customHeight="1"/>
    <row r="5150" ht="15.75" customHeight="1"/>
    <row r="5152" ht="15.75" customHeight="1"/>
    <row r="5154" ht="15.75" customHeight="1"/>
    <row r="5156" ht="15.75" customHeight="1"/>
    <row r="5158" ht="15.75" customHeight="1"/>
    <row r="5160" ht="15.75" customHeight="1"/>
    <row r="5162" ht="15.75" customHeight="1"/>
    <row r="5164" ht="15.75" customHeight="1"/>
    <row r="5166" ht="15.75" customHeight="1"/>
    <row r="5168" ht="15.75" customHeight="1"/>
    <row r="5170" ht="15.75" customHeight="1"/>
    <row r="5172" ht="15.75" customHeight="1"/>
    <row r="5174" ht="15.75" customHeight="1"/>
    <row r="5176" ht="15.75" customHeight="1"/>
    <row r="5178" ht="15.75" customHeight="1"/>
    <row r="5180" ht="15.75" customHeight="1"/>
    <row r="5182" ht="15.75" customHeight="1"/>
    <row r="5184" ht="15.75" customHeight="1"/>
    <row r="5186" ht="15.75" customHeight="1"/>
    <row r="5188" ht="15.75" customHeight="1"/>
    <row r="5190" ht="15.75" customHeight="1"/>
    <row r="5192" ht="15.75" customHeight="1"/>
    <row r="5194" ht="15.75" customHeight="1"/>
    <row r="5196" ht="15.75" customHeight="1"/>
    <row r="5198" ht="15.75" customHeight="1"/>
    <row r="5200" ht="15.75" customHeight="1"/>
    <row r="5202" ht="15.75" customHeight="1"/>
    <row r="5204" ht="15.75" customHeight="1"/>
    <row r="5206" ht="15.75" customHeight="1"/>
    <row r="5208" ht="15.75" customHeight="1"/>
    <row r="5210" ht="15.75" customHeight="1"/>
    <row r="5212" ht="15.75" customHeight="1"/>
    <row r="5214" ht="15.75" customHeight="1"/>
    <row r="5216" ht="15.75" customHeight="1"/>
    <row r="5218" ht="15.75" customHeight="1"/>
    <row r="5220" ht="15.75" customHeight="1"/>
    <row r="5222" ht="15.75" customHeight="1"/>
    <row r="5224" ht="15.75" customHeight="1"/>
    <row r="5226" ht="15.75" customHeight="1"/>
    <row r="5228" ht="15.75" customHeight="1"/>
    <row r="5230" ht="15.75" customHeight="1"/>
    <row r="5232" ht="15.75" customHeight="1"/>
    <row r="5234" ht="15.75" customHeight="1"/>
    <row r="5236" ht="15.75" customHeight="1"/>
    <row r="5238" ht="15.75" customHeight="1"/>
    <row r="5240" ht="15.75" customHeight="1"/>
    <row r="5242" ht="15.75" customHeight="1"/>
    <row r="5244" ht="15.75" customHeight="1"/>
    <row r="5246" ht="15.75" customHeight="1"/>
    <row r="5248" ht="15.75" customHeight="1"/>
    <row r="5250" ht="15.75" customHeight="1"/>
    <row r="5252" ht="15.75" customHeight="1"/>
    <row r="5254" ht="15.75" customHeight="1"/>
    <row r="5256" ht="15.75" customHeight="1"/>
    <row r="5258" ht="15.75" customHeight="1"/>
    <row r="5260" ht="15.75" customHeight="1"/>
    <row r="5262" ht="15.75" customHeight="1"/>
    <row r="5264" ht="15.75" customHeight="1"/>
    <row r="5266" ht="15.75" customHeight="1"/>
    <row r="5268" ht="15.75" customHeight="1"/>
    <row r="5270" ht="15.75" customHeight="1"/>
    <row r="5272" ht="15.75" customHeight="1"/>
    <row r="5274" ht="15.75" customHeight="1"/>
    <row r="5276" ht="15.75" customHeight="1"/>
    <row r="5278" ht="15.75" customHeight="1"/>
    <row r="5280" ht="15.75" customHeight="1"/>
    <row r="5282" ht="15.75" customHeight="1"/>
    <row r="5284" ht="15.75" customHeight="1"/>
    <row r="5286" ht="15.75" customHeight="1"/>
    <row r="5288" ht="15.75" customHeight="1"/>
    <row r="5290" ht="15.75" customHeight="1"/>
    <row r="5292" ht="15.75" customHeight="1"/>
    <row r="5294" ht="15.75" customHeight="1"/>
    <row r="5296" ht="15.75" customHeight="1"/>
    <row r="5298" ht="15.75" customHeight="1"/>
    <row r="5300" ht="15.75" customHeight="1"/>
    <row r="5302" ht="15.75" customHeight="1"/>
    <row r="5304" ht="15.75" customHeight="1"/>
    <row r="5306" ht="15.75" customHeight="1"/>
    <row r="5308" ht="15.75" customHeight="1"/>
    <row r="5310" ht="15.75" customHeight="1"/>
    <row r="5312" ht="15.75" customHeight="1"/>
    <row r="5314" ht="15.75" customHeight="1"/>
    <row r="5316" ht="15.75" customHeight="1"/>
    <row r="5318" ht="15.75" customHeight="1"/>
    <row r="5320" ht="15.75" customHeight="1"/>
    <row r="5322" ht="15.75" customHeight="1"/>
    <row r="5324" ht="15.75" customHeight="1"/>
    <row r="5326" ht="15.75" customHeight="1"/>
    <row r="5328" ht="15.75" customHeight="1"/>
    <row r="5330" ht="15.75" customHeight="1"/>
    <row r="5332" ht="15.75" customHeight="1"/>
    <row r="5334" ht="15.75" customHeight="1"/>
    <row r="5336" ht="15.75" customHeight="1"/>
    <row r="5338" ht="15.75" customHeight="1"/>
    <row r="5340" ht="15.75" customHeight="1"/>
    <row r="5342" ht="15.75" customHeight="1"/>
    <row r="5344" ht="15.75" customHeight="1"/>
    <row r="5346" ht="15.75" customHeight="1"/>
    <row r="5348" ht="15.75" customHeight="1"/>
    <row r="5350" ht="15.75" customHeight="1"/>
    <row r="5352" ht="15.75" customHeight="1"/>
    <row r="5354" ht="15.75" customHeight="1"/>
    <row r="5356" ht="15.75" customHeight="1"/>
    <row r="5358" ht="15.75" customHeight="1"/>
    <row r="5360" ht="15.75" customHeight="1"/>
    <row r="5362" ht="15.75" customHeight="1"/>
    <row r="5364" ht="15.75" customHeight="1"/>
    <row r="5366" ht="15.75" customHeight="1"/>
    <row r="5368" ht="15.75" customHeight="1"/>
    <row r="5370" ht="15.75" customHeight="1"/>
    <row r="5372" ht="15.75" customHeight="1"/>
    <row r="5374" ht="15.75" customHeight="1"/>
    <row r="5376" ht="15.75" customHeight="1"/>
    <row r="5378" ht="15.75" customHeight="1"/>
    <row r="5380" ht="15.75" customHeight="1"/>
    <row r="5382" ht="15.75" customHeight="1"/>
    <row r="5384" ht="15.75" customHeight="1"/>
    <row r="5386" ht="15.75" customHeight="1"/>
    <row r="5388" ht="15.75" customHeight="1"/>
    <row r="5390" ht="15.75" customHeight="1"/>
    <row r="5392" ht="15.75" customHeight="1"/>
    <row r="5394" ht="15.75" customHeight="1"/>
    <row r="5396" ht="15.75" customHeight="1"/>
    <row r="5398" ht="15.75" customHeight="1"/>
    <row r="5400" ht="15.75" customHeight="1"/>
    <row r="5402" ht="15.75" customHeight="1"/>
    <row r="5404" ht="15.75" customHeight="1"/>
    <row r="5406" ht="15.75" customHeight="1"/>
    <row r="5408" ht="15.75" customHeight="1"/>
    <row r="5410" ht="15.75" customHeight="1"/>
    <row r="5412" ht="15.75" customHeight="1"/>
    <row r="5414" ht="15.75" customHeight="1"/>
    <row r="5416" ht="15.75" customHeight="1"/>
    <row r="5418" ht="15.75" customHeight="1"/>
    <row r="5420" ht="15.75" customHeight="1"/>
    <row r="5422" ht="15.75" customHeight="1"/>
    <row r="5424" ht="15.75" customHeight="1"/>
    <row r="5426" ht="15.75" customHeight="1"/>
    <row r="5428" ht="15.75" customHeight="1"/>
    <row r="5430" ht="15.75" customHeight="1"/>
    <row r="5432" ht="15.75" customHeight="1"/>
    <row r="5434" ht="15.75" customHeight="1"/>
    <row r="5436" ht="15.75" customHeight="1"/>
    <row r="5438" ht="15.75" customHeight="1"/>
    <row r="5440" ht="15.75" customHeight="1"/>
    <row r="5442" ht="15.75" customHeight="1"/>
    <row r="5444" ht="15.75" customHeight="1"/>
    <row r="5446" ht="15.75" customHeight="1"/>
    <row r="5448" ht="15.75" customHeight="1"/>
    <row r="5450" ht="15.75" customHeight="1"/>
    <row r="5452" ht="15.75" customHeight="1"/>
    <row r="5454" ht="15.75" customHeight="1"/>
    <row r="5456" ht="15.75" customHeight="1"/>
    <row r="5458" ht="15.75" customHeight="1"/>
    <row r="5460" ht="15.75" customHeight="1"/>
    <row r="5462" ht="15.75" customHeight="1"/>
    <row r="5464" ht="15.75" customHeight="1"/>
    <row r="5466" ht="15.75" customHeight="1"/>
    <row r="5468" ht="15.75" customHeight="1"/>
    <row r="5470" ht="15.75" customHeight="1"/>
    <row r="5472" ht="15.75" customHeight="1"/>
    <row r="5474" ht="15.75" customHeight="1"/>
    <row r="5476" ht="15.75" customHeight="1"/>
    <row r="5478" ht="15.75" customHeight="1"/>
    <row r="5480" ht="15.75" customHeight="1"/>
    <row r="5482" ht="15.75" customHeight="1"/>
    <row r="5484" ht="15.75" customHeight="1"/>
    <row r="5486" ht="15.75" customHeight="1"/>
    <row r="5488" ht="15.75" customHeight="1"/>
    <row r="5490" ht="15.75" customHeight="1"/>
    <row r="5492" ht="15.75" customHeight="1"/>
    <row r="5494" ht="15.75" customHeight="1"/>
    <row r="5496" ht="15.75" customHeight="1"/>
    <row r="5498" ht="15.75" customHeight="1"/>
    <row r="5500" ht="15.75" customHeight="1"/>
    <row r="5502" ht="15.75" customHeight="1"/>
    <row r="5504" ht="15.75" customHeight="1"/>
    <row r="5506" ht="15.75" customHeight="1"/>
    <row r="5508" ht="15.75" customHeight="1"/>
    <row r="5510" ht="15.75" customHeight="1"/>
    <row r="5512" ht="15.75" customHeight="1"/>
    <row r="5514" ht="15.75" customHeight="1"/>
    <row r="5516" ht="15.75" customHeight="1"/>
    <row r="5518" ht="15.75" customHeight="1"/>
    <row r="5520" ht="15.75" customHeight="1"/>
    <row r="5522" ht="15.75" customHeight="1"/>
    <row r="5524" ht="15.75" customHeight="1"/>
    <row r="5526" ht="15.75" customHeight="1"/>
    <row r="5528" ht="15.75" customHeight="1"/>
    <row r="5530" ht="15.75" customHeight="1"/>
    <row r="5532" ht="15.75" customHeight="1"/>
    <row r="5534" ht="15.75" customHeight="1"/>
    <row r="5536" ht="15.75" customHeight="1"/>
    <row r="5538" ht="15.75" customHeight="1"/>
    <row r="5540" ht="15.75" customHeight="1"/>
    <row r="5542" ht="15.75" customHeight="1"/>
    <row r="5544" ht="15.75" customHeight="1"/>
    <row r="5546" ht="15.75" customHeight="1"/>
    <row r="5548" ht="15.75" customHeight="1"/>
    <row r="5550" ht="15.75" customHeight="1"/>
    <row r="5552" ht="15.75" customHeight="1"/>
    <row r="5554" ht="15.75" customHeight="1"/>
    <row r="5556" ht="15.75" customHeight="1"/>
    <row r="5558" ht="15.75" customHeight="1"/>
    <row r="5560" ht="15.75" customHeight="1"/>
    <row r="5562" ht="15.75" customHeight="1"/>
    <row r="5564" ht="15.75" customHeight="1"/>
    <row r="5566" ht="15.75" customHeight="1"/>
    <row r="5568" ht="15.75" customHeight="1"/>
    <row r="5570" ht="15.75" customHeight="1"/>
    <row r="5572" ht="15.75" customHeight="1"/>
    <row r="5574" ht="15.75" customHeight="1"/>
    <row r="5576" ht="15.75" customHeight="1"/>
    <row r="5578" ht="15.75" customHeight="1"/>
    <row r="5580" ht="15.75" customHeight="1"/>
    <row r="5582" ht="15.75" customHeight="1"/>
    <row r="5584" ht="15.75" customHeight="1"/>
    <row r="5586" ht="15.75" customHeight="1"/>
    <row r="5588" ht="15.75" customHeight="1"/>
    <row r="5590" ht="15.75" customHeight="1"/>
    <row r="5592" ht="15.75" customHeight="1"/>
    <row r="5594" ht="15.75" customHeight="1"/>
    <row r="5596" ht="15.75" customHeight="1"/>
    <row r="5598" ht="15.75" customHeight="1"/>
    <row r="5600" ht="15.75" customHeight="1"/>
    <row r="5602" ht="15.75" customHeight="1"/>
    <row r="5604" ht="15.75" customHeight="1"/>
    <row r="5606" ht="15.75" customHeight="1"/>
    <row r="5608" ht="15.75" customHeight="1"/>
    <row r="5610" ht="15.75" customHeight="1"/>
    <row r="5612" ht="15.75" customHeight="1"/>
    <row r="5614" ht="15.75" customHeight="1"/>
    <row r="5616" ht="15.75" customHeight="1"/>
    <row r="5618" ht="15.75" customHeight="1"/>
    <row r="5620" ht="15.75" customHeight="1"/>
    <row r="5622" ht="15.75" customHeight="1"/>
    <row r="5624" ht="15.75" customHeight="1"/>
    <row r="5626" ht="15.75" customHeight="1"/>
    <row r="5628" ht="15.75" customHeight="1"/>
    <row r="5630" ht="15.75" customHeight="1"/>
    <row r="5632" ht="15.75" customHeight="1"/>
    <row r="5634" ht="15.75" customHeight="1"/>
    <row r="5636" ht="15.75" customHeight="1"/>
    <row r="5638" ht="15.75" customHeight="1"/>
    <row r="5640" ht="15.75" customHeight="1"/>
    <row r="5642" ht="15.75" customHeight="1"/>
    <row r="5644" ht="15.75" customHeight="1"/>
    <row r="5646" ht="15.75" customHeight="1"/>
    <row r="5648" ht="15.75" customHeight="1"/>
    <row r="5650" ht="15.75" customHeight="1"/>
    <row r="5652" ht="15.75" customHeight="1"/>
    <row r="5654" ht="15.75" customHeight="1"/>
    <row r="5656" ht="15.75" customHeight="1"/>
    <row r="5658" ht="15.75" customHeight="1"/>
    <row r="5660" ht="15.75" customHeight="1"/>
    <row r="5662" ht="15.75" customHeight="1"/>
    <row r="5664" ht="15.75" customHeight="1"/>
    <row r="5666" ht="15.75" customHeight="1"/>
    <row r="5668" ht="15.75" customHeight="1"/>
    <row r="5670" ht="15.75" customHeight="1"/>
    <row r="5672" ht="15.75" customHeight="1"/>
    <row r="5674" ht="15.75" customHeight="1"/>
    <row r="5676" ht="15.75" customHeight="1"/>
    <row r="5678" ht="15.75" customHeight="1"/>
    <row r="5680" ht="15.75" customHeight="1"/>
    <row r="5682" ht="15.75" customHeight="1"/>
    <row r="5684" ht="15.75" customHeight="1"/>
    <row r="5686" ht="15.75" customHeight="1"/>
    <row r="5688" ht="15.75" customHeight="1"/>
    <row r="5690" ht="15.75" customHeight="1"/>
    <row r="5692" ht="15.75" customHeight="1"/>
    <row r="5694" ht="15.75" customHeight="1"/>
    <row r="5696" ht="15.75" customHeight="1"/>
    <row r="5698" ht="15.75" customHeight="1"/>
    <row r="5700" ht="15.75" customHeight="1"/>
    <row r="5702" ht="15.75" customHeight="1"/>
    <row r="5704" ht="15.75" customHeight="1"/>
    <row r="5706" ht="15.75" customHeight="1"/>
    <row r="5708" ht="15.75" customHeight="1"/>
    <row r="5710" ht="15.75" customHeight="1"/>
    <row r="5712" ht="15.75" customHeight="1"/>
    <row r="5714" ht="15.75" customHeight="1"/>
    <row r="5716" ht="15.75" customHeight="1"/>
    <row r="5718" ht="15.75" customHeight="1"/>
    <row r="5720" ht="15.75" customHeight="1"/>
    <row r="5722" ht="15.75" customHeight="1"/>
    <row r="5724" ht="15.75" customHeight="1"/>
    <row r="5726" ht="15.75" customHeight="1"/>
    <row r="5728" ht="15.75" customHeight="1"/>
    <row r="5730" ht="15.75" customHeight="1"/>
    <row r="5732" ht="15.75" customHeight="1"/>
    <row r="5734" ht="15.75" customHeight="1"/>
    <row r="5736" ht="15.75" customHeight="1"/>
    <row r="5738" ht="15.75" customHeight="1"/>
    <row r="5740" ht="15.75" customHeight="1"/>
    <row r="5742" ht="15.75" customHeight="1"/>
    <row r="5744" ht="15.75" customHeight="1"/>
    <row r="5746" ht="15.75" customHeight="1"/>
    <row r="5748" ht="15.75" customHeight="1"/>
    <row r="5750" ht="15.75" customHeight="1"/>
    <row r="5752" ht="15.75" customHeight="1"/>
    <row r="5754" ht="15.75" customHeight="1"/>
    <row r="5756" ht="15.75" customHeight="1"/>
    <row r="5758" ht="15.75" customHeight="1"/>
    <row r="5760" ht="15.75" customHeight="1"/>
    <row r="5762" ht="15.75" customHeight="1"/>
    <row r="5764" ht="15.75" customHeight="1"/>
    <row r="5766" ht="15.75" customHeight="1"/>
    <row r="5768" ht="15.75" customHeight="1"/>
    <row r="5770" ht="15.75" customHeight="1"/>
    <row r="5772" ht="15.75" customHeight="1"/>
    <row r="5774" ht="15.75" customHeight="1"/>
    <row r="5776" ht="15.75" customHeight="1"/>
    <row r="5778" ht="15.75" customHeight="1"/>
    <row r="5780" ht="15.75" customHeight="1"/>
    <row r="5782" ht="15.75" customHeight="1"/>
    <row r="5784" ht="15.75" customHeight="1"/>
    <row r="5786" ht="15.75" customHeight="1"/>
    <row r="5788" ht="15.75" customHeight="1"/>
    <row r="5790" ht="15.75" customHeight="1"/>
    <row r="5792" ht="15.75" customHeight="1"/>
    <row r="5794" ht="15.75" customHeight="1"/>
    <row r="5796" ht="15.75" customHeight="1"/>
    <row r="5798" ht="15.75" customHeight="1"/>
    <row r="5800" ht="15.75" customHeight="1"/>
    <row r="5802" ht="15.75" customHeight="1"/>
    <row r="5804" ht="15.75" customHeight="1"/>
    <row r="5806" ht="15.75" customHeight="1"/>
    <row r="5808" ht="15.75" customHeight="1"/>
    <row r="5810" ht="15.75" customHeight="1"/>
    <row r="5812" ht="15.75" customHeight="1"/>
    <row r="5814" ht="15.75" customHeight="1"/>
    <row r="5816" ht="15.75" customHeight="1"/>
    <row r="5818" ht="15.75" customHeight="1"/>
    <row r="5820" ht="15.75" customHeight="1"/>
    <row r="5822" ht="15.75" customHeight="1"/>
    <row r="5824" ht="15.75" customHeight="1"/>
    <row r="5826" ht="15.75" customHeight="1"/>
    <row r="5828" ht="15.75" customHeight="1"/>
    <row r="5830" ht="15.75" customHeight="1"/>
    <row r="5832" ht="15.75" customHeight="1"/>
    <row r="5834" ht="15.75" customHeight="1"/>
    <row r="5836" ht="15.75" customHeight="1"/>
    <row r="5838" ht="15.75" customHeight="1"/>
    <row r="5840" ht="15.75" customHeight="1"/>
    <row r="5842" ht="15.75" customHeight="1"/>
    <row r="5844" ht="15.75" customHeight="1"/>
    <row r="5846" ht="15.75" customHeight="1"/>
    <row r="5848" ht="15.75" customHeight="1"/>
    <row r="5850" ht="15.75" customHeight="1"/>
    <row r="5852" ht="15.75" customHeight="1"/>
    <row r="5854" ht="15.75" customHeight="1"/>
    <row r="5856" ht="15.75" customHeight="1"/>
    <row r="5858" ht="15.75" customHeight="1"/>
    <row r="5860" ht="15.75" customHeight="1"/>
    <row r="5862" ht="15.75" customHeight="1"/>
    <row r="5864" ht="15.75" customHeight="1"/>
    <row r="5866" ht="15.75" customHeight="1"/>
    <row r="5868" ht="15.75" customHeight="1"/>
    <row r="5870" ht="15.75" customHeight="1"/>
    <row r="5872" ht="15.75" customHeight="1"/>
    <row r="5874" ht="15.75" customHeight="1"/>
    <row r="5876" ht="15.75" customHeight="1"/>
    <row r="5878" ht="15.75" customHeight="1"/>
    <row r="5880" ht="15.75" customHeight="1"/>
    <row r="5882" ht="15.75" customHeight="1"/>
    <row r="5884" ht="15.75" customHeight="1"/>
    <row r="5886" ht="15.75" customHeight="1"/>
    <row r="5888" ht="15.75" customHeight="1"/>
    <row r="5890" ht="15.75" customHeight="1"/>
    <row r="5892" ht="15.75" customHeight="1"/>
    <row r="5894" ht="15.75" customHeight="1"/>
    <row r="5896" ht="15.75" customHeight="1"/>
    <row r="5898" ht="15.75" customHeight="1"/>
    <row r="5900" ht="15.75" customHeight="1"/>
    <row r="5902" ht="15.75" customHeight="1"/>
    <row r="5904" ht="15.75" customHeight="1"/>
    <row r="5906" ht="15.75" customHeight="1"/>
    <row r="5908" ht="15.75" customHeight="1"/>
    <row r="5910" ht="15.75" customHeight="1"/>
    <row r="5912" ht="15.75" customHeight="1"/>
    <row r="5914" ht="15.75" customHeight="1"/>
    <row r="5916" ht="15.75" customHeight="1"/>
    <row r="5918" ht="15.75" customHeight="1"/>
    <row r="5920" ht="15.75" customHeight="1"/>
    <row r="5922" ht="15.75" customHeight="1"/>
    <row r="5924" ht="15.75" customHeight="1"/>
    <row r="5926" ht="15.75" customHeight="1"/>
    <row r="5928" ht="15.75" customHeight="1"/>
    <row r="5930" ht="15.75" customHeight="1"/>
    <row r="5932" ht="15.75" customHeight="1"/>
    <row r="5934" ht="15.75" customHeight="1"/>
    <row r="5936" ht="15.75" customHeight="1"/>
    <row r="5938" ht="15.75" customHeight="1"/>
    <row r="5940" ht="15.75" customHeight="1"/>
    <row r="5942" ht="15.75" customHeight="1"/>
    <row r="5944" ht="15.75" customHeight="1"/>
    <row r="5946" ht="15.75" customHeight="1"/>
    <row r="5948" ht="15.75" customHeight="1"/>
    <row r="5950" ht="15.75" customHeight="1"/>
    <row r="5952" ht="15.75" customHeight="1"/>
    <row r="5954" ht="15.75" customHeight="1"/>
    <row r="5956" ht="15.75" customHeight="1"/>
    <row r="5958" ht="15.75" customHeight="1"/>
    <row r="5960" ht="15.75" customHeight="1"/>
    <row r="5962" ht="15.75" customHeight="1"/>
    <row r="5964" ht="15.75" customHeight="1"/>
    <row r="5966" ht="15.75" customHeight="1"/>
    <row r="5968" ht="15.75" customHeight="1"/>
    <row r="5970" ht="15.75" customHeight="1"/>
    <row r="5972" ht="15.75" customHeight="1"/>
    <row r="5974" ht="15.75" customHeight="1"/>
    <row r="5976" ht="15.75" customHeight="1"/>
    <row r="5978" ht="15.75" customHeight="1"/>
    <row r="5980" ht="15.75" customHeight="1"/>
    <row r="5982" ht="15.75" customHeight="1"/>
    <row r="5984" ht="15.75" customHeight="1"/>
    <row r="5986" ht="15.75" customHeight="1"/>
    <row r="5988" ht="15.75" customHeight="1"/>
    <row r="5990" ht="15.75" customHeight="1"/>
    <row r="5992" ht="15.75" customHeight="1"/>
    <row r="5994" ht="15.75" customHeight="1"/>
    <row r="5996" ht="15.75" customHeight="1"/>
    <row r="5998" ht="15.75" customHeight="1"/>
    <row r="6000" ht="15.75" customHeight="1"/>
    <row r="6002" ht="15.75" customHeight="1"/>
    <row r="6004" ht="15.75" customHeight="1"/>
    <row r="6006" ht="15.75" customHeight="1"/>
    <row r="6008" ht="15.75" customHeight="1"/>
    <row r="6010" ht="15.75" customHeight="1"/>
    <row r="6012" ht="15.75" customHeight="1"/>
    <row r="6014" ht="15.75" customHeight="1"/>
    <row r="6016" ht="15.75" customHeight="1"/>
    <row r="6018" ht="15.75" customHeight="1"/>
    <row r="6020" ht="15.75" customHeight="1"/>
    <row r="6022" ht="15.75" customHeight="1"/>
    <row r="6024" ht="15.75" customHeight="1"/>
    <row r="6026" ht="15.75" customHeight="1"/>
    <row r="6028" ht="15.75" customHeight="1"/>
    <row r="6030" ht="15.75" customHeight="1"/>
    <row r="6032" ht="15.75" customHeight="1"/>
    <row r="6034" ht="15.75" customHeight="1"/>
    <row r="6036" ht="15.75" customHeight="1"/>
    <row r="6038" ht="15.75" customHeight="1"/>
    <row r="6040" ht="15.75" customHeight="1"/>
    <row r="6042" ht="15.75" customHeight="1"/>
    <row r="6044" ht="15.75" customHeight="1"/>
    <row r="6046" ht="15.75" customHeight="1"/>
    <row r="6048" ht="15.75" customHeight="1"/>
    <row r="6050" ht="15.75" customHeight="1"/>
    <row r="6052" ht="15.75" customHeight="1"/>
    <row r="6054" ht="15.75" customHeight="1"/>
    <row r="6056" ht="15.75" customHeight="1"/>
    <row r="6058" ht="15.75" customHeight="1"/>
    <row r="6060" ht="15.75" customHeight="1"/>
    <row r="6062" ht="15.75" customHeight="1"/>
    <row r="6064" ht="15.75" customHeight="1"/>
    <row r="6066" ht="15.75" customHeight="1"/>
    <row r="6068" ht="15.75" customHeight="1"/>
    <row r="6070" ht="15.75" customHeight="1"/>
    <row r="6072" ht="15.75" customHeight="1"/>
    <row r="6074" ht="15.75" customHeight="1"/>
    <row r="6076" ht="15.75" customHeight="1"/>
    <row r="6078" ht="15.75" customHeight="1"/>
    <row r="6080" ht="15.75" customHeight="1"/>
    <row r="6082" ht="15.75" customHeight="1"/>
    <row r="6084" ht="15.75" customHeight="1"/>
    <row r="6086" ht="15.75" customHeight="1"/>
    <row r="6088" ht="15.75" customHeight="1"/>
    <row r="6090" ht="15.75" customHeight="1"/>
    <row r="6092" ht="15.75" customHeight="1"/>
    <row r="6094" ht="15.75" customHeight="1"/>
    <row r="6096" ht="15.75" customHeight="1"/>
    <row r="6098" ht="15.75" customHeight="1"/>
    <row r="6100" ht="15.75" customHeight="1"/>
    <row r="6102" ht="15.75" customHeight="1"/>
    <row r="6104" ht="15.75" customHeight="1"/>
    <row r="6106" ht="15.75" customHeight="1"/>
    <row r="6108" ht="15.75" customHeight="1"/>
    <row r="6110" ht="15.75" customHeight="1"/>
    <row r="6112" ht="15.75" customHeight="1"/>
    <row r="6114" ht="15.75" customHeight="1"/>
    <row r="6116" ht="15.75" customHeight="1"/>
    <row r="6118" ht="15.75" customHeight="1"/>
    <row r="6120" ht="15.75" customHeight="1"/>
    <row r="6122" ht="15.75" customHeight="1"/>
    <row r="6124" ht="15.75" customHeight="1"/>
    <row r="6126" ht="15.75" customHeight="1"/>
    <row r="6128" ht="15.75" customHeight="1"/>
    <row r="6130" ht="15.75" customHeight="1"/>
    <row r="6132" ht="15.75" customHeight="1"/>
    <row r="6134" ht="15.75" customHeight="1"/>
    <row r="6136" ht="15.75" customHeight="1"/>
    <row r="6138" ht="15.75" customHeight="1"/>
    <row r="6140" ht="15.75" customHeight="1"/>
    <row r="6142" ht="15.75" customHeight="1"/>
    <row r="6144" ht="15.75" customHeight="1"/>
    <row r="6146" ht="15.75" customHeight="1"/>
    <row r="6148" ht="15.75" customHeight="1"/>
    <row r="6150" ht="15.75" customHeight="1"/>
    <row r="6152" ht="15.75" customHeight="1"/>
    <row r="6154" ht="15.75" customHeight="1"/>
    <row r="6156" ht="15.75" customHeight="1"/>
    <row r="6158" ht="15.75" customHeight="1"/>
    <row r="6160" ht="15.75" customHeight="1"/>
    <row r="6162" ht="15.75" customHeight="1"/>
    <row r="6164" ht="15.75" customHeight="1"/>
    <row r="6166" ht="15.75" customHeight="1"/>
    <row r="6168" ht="15.75" customHeight="1"/>
    <row r="6170" ht="15.75" customHeight="1"/>
    <row r="6172" ht="15.75" customHeight="1"/>
    <row r="6174" ht="15.75" customHeight="1"/>
    <row r="6176" ht="15.75" customHeight="1"/>
    <row r="6178" ht="15.75" customHeight="1"/>
    <row r="6180" ht="15.75" customHeight="1"/>
    <row r="6182" ht="15.75" customHeight="1"/>
    <row r="6184" ht="15.75" customHeight="1"/>
    <row r="6186" ht="15.75" customHeight="1"/>
    <row r="6188" ht="15.75" customHeight="1"/>
    <row r="6190" ht="15.75" customHeight="1"/>
    <row r="6192" ht="15.75" customHeight="1"/>
    <row r="6194" ht="15.75" customHeight="1"/>
    <row r="6196" ht="15.75" customHeight="1"/>
    <row r="6198" ht="15.75" customHeight="1"/>
    <row r="6200" ht="15.75" customHeight="1"/>
    <row r="6202" ht="15.75" customHeight="1"/>
    <row r="6204" ht="15.75" customHeight="1"/>
    <row r="6206" ht="15.75" customHeight="1"/>
    <row r="6208" ht="15.75" customHeight="1"/>
    <row r="6210" ht="15.75" customHeight="1"/>
    <row r="6212" ht="15.75" customHeight="1"/>
    <row r="6214" ht="15.75" customHeight="1"/>
    <row r="6216" ht="15.75" customHeight="1"/>
    <row r="6218" ht="15.75" customHeight="1"/>
    <row r="6220" ht="15.75" customHeight="1"/>
    <row r="6222" ht="15.75" customHeight="1"/>
    <row r="6224" ht="15.75" customHeight="1"/>
    <row r="6226" ht="15.75" customHeight="1"/>
    <row r="6228" ht="15.75" customHeight="1"/>
    <row r="6230" ht="15.75" customHeight="1"/>
    <row r="6232" ht="15.75" customHeight="1"/>
    <row r="6234" ht="15.75" customHeight="1"/>
    <row r="6236" ht="15.75" customHeight="1"/>
    <row r="6238" ht="15.75" customHeight="1"/>
    <row r="6240" ht="15.75" customHeight="1"/>
    <row r="6242" ht="15.75" customHeight="1"/>
    <row r="6244" ht="15.75" customHeight="1"/>
    <row r="6246" ht="15.75" customHeight="1"/>
    <row r="6248" ht="15.75" customHeight="1"/>
    <row r="6250" ht="15.75" customHeight="1"/>
    <row r="6252" ht="15.75" customHeight="1"/>
    <row r="6254" ht="15.75" customHeight="1"/>
    <row r="6256" ht="15.75" customHeight="1"/>
    <row r="6258" ht="15.75" customHeight="1"/>
    <row r="6260" ht="15.75" customHeight="1"/>
    <row r="6262" ht="15.75" customHeight="1"/>
    <row r="6264" ht="15.75" customHeight="1"/>
    <row r="6266" ht="15.75" customHeight="1"/>
    <row r="6268" ht="15.75" customHeight="1"/>
    <row r="6270" ht="15.75" customHeight="1"/>
    <row r="6272" ht="15.75" customHeight="1"/>
    <row r="6274" ht="15.75" customHeight="1"/>
    <row r="6276" ht="15.75" customHeight="1"/>
    <row r="6278" ht="15.75" customHeight="1"/>
    <row r="6280" ht="15.75" customHeight="1"/>
    <row r="6282" ht="15.75" customHeight="1"/>
    <row r="6284" ht="15.75" customHeight="1"/>
    <row r="6286" ht="15.75" customHeight="1"/>
    <row r="6288" ht="15.75" customHeight="1"/>
    <row r="6290" ht="15.75" customHeight="1"/>
    <row r="6292" ht="15.75" customHeight="1"/>
    <row r="6294" ht="15.75" customHeight="1"/>
    <row r="6296" ht="15.75" customHeight="1"/>
    <row r="6298" ht="15.75" customHeight="1"/>
    <row r="6300" ht="15.75" customHeight="1"/>
    <row r="6302" ht="15.75" customHeight="1"/>
    <row r="6304" ht="15.75" customHeight="1"/>
    <row r="6306" ht="15.75" customHeight="1"/>
    <row r="6308" ht="15.75" customHeight="1"/>
    <row r="6310" ht="15.75" customHeight="1"/>
    <row r="6312" ht="15.75" customHeight="1"/>
    <row r="6314" ht="15.75" customHeight="1"/>
    <row r="6316" ht="15.75" customHeight="1"/>
    <row r="6318" ht="15.75" customHeight="1"/>
    <row r="6320" ht="15.75" customHeight="1"/>
    <row r="6322" ht="15.75" customHeight="1"/>
    <row r="6324" ht="15.75" customHeight="1"/>
    <row r="6326" ht="15.75" customHeight="1"/>
    <row r="6328" ht="15.75" customHeight="1"/>
    <row r="6330" ht="15.75" customHeight="1"/>
    <row r="6332" ht="15.75" customHeight="1"/>
    <row r="6334" ht="15.75" customHeight="1"/>
    <row r="6336" ht="15.75" customHeight="1"/>
    <row r="6338" ht="15.75" customHeight="1"/>
    <row r="6340" ht="15.75" customHeight="1"/>
    <row r="6342" ht="15.75" customHeight="1"/>
    <row r="6344" ht="15.75" customHeight="1"/>
    <row r="6346" ht="15.75" customHeight="1"/>
    <row r="6348" ht="15.75" customHeight="1"/>
    <row r="6350" ht="15.75" customHeight="1"/>
    <row r="6352" ht="15.75" customHeight="1"/>
    <row r="6354" ht="15.75" customHeight="1"/>
    <row r="6356" ht="15.75" customHeight="1"/>
    <row r="6358" ht="15.75" customHeight="1"/>
    <row r="6360" ht="15.75" customHeight="1"/>
    <row r="6362" ht="15.75" customHeight="1"/>
    <row r="6364" ht="15.75" customHeight="1"/>
    <row r="6366" ht="15.75" customHeight="1"/>
    <row r="6368" ht="15.75" customHeight="1"/>
    <row r="6370" ht="15.75" customHeight="1"/>
    <row r="6372" ht="15.75" customHeight="1"/>
    <row r="6374" ht="15.75" customHeight="1"/>
    <row r="6376" ht="15.75" customHeight="1"/>
    <row r="6378" ht="15.75" customHeight="1"/>
    <row r="6380" ht="15.75" customHeight="1"/>
    <row r="6382" ht="15.75" customHeight="1"/>
    <row r="6384" ht="15.75" customHeight="1"/>
    <row r="6386" ht="15.75" customHeight="1"/>
    <row r="6388" ht="15.75" customHeight="1"/>
    <row r="6390" ht="15.75" customHeight="1"/>
    <row r="6392" ht="15.75" customHeight="1"/>
    <row r="6394" ht="15.75" customHeight="1"/>
    <row r="6396" ht="15.75" customHeight="1"/>
    <row r="6398" ht="15.75" customHeight="1"/>
    <row r="6400" ht="15.75" customHeight="1"/>
    <row r="6402" ht="15.75" customHeight="1"/>
    <row r="6404" ht="15.75" customHeight="1"/>
    <row r="6406" ht="15.75" customHeight="1"/>
    <row r="6408" ht="15.75" customHeight="1"/>
    <row r="6410" ht="15.75" customHeight="1"/>
    <row r="6412" ht="15.75" customHeight="1"/>
    <row r="6414" ht="15.75" customHeight="1"/>
    <row r="6416" ht="15.75" customHeight="1"/>
    <row r="6418" ht="15.75" customHeight="1"/>
    <row r="6420" ht="15.75" customHeight="1"/>
    <row r="6422" ht="15.75" customHeight="1"/>
    <row r="6424" ht="15.75" customHeight="1"/>
    <row r="6426" ht="15.75" customHeight="1"/>
    <row r="6428" ht="15.75" customHeight="1"/>
    <row r="6430" ht="15.75" customHeight="1"/>
    <row r="6432" ht="15.75" customHeight="1"/>
    <row r="6434" ht="15.75" customHeight="1"/>
    <row r="6436" ht="15.75" customHeight="1"/>
    <row r="6438" ht="15.75" customHeight="1"/>
    <row r="6440" ht="15.75" customHeight="1"/>
    <row r="6442" ht="15.75" customHeight="1"/>
    <row r="6444" ht="15.75" customHeight="1"/>
    <row r="6446" ht="15.75" customHeight="1"/>
    <row r="6448" ht="15.75" customHeight="1"/>
    <row r="6450" ht="15.75" customHeight="1"/>
    <row r="6452" ht="15.75" customHeight="1"/>
    <row r="6454" ht="15.75" customHeight="1"/>
    <row r="6456" ht="15.75" customHeight="1"/>
    <row r="6458" ht="15.75" customHeight="1"/>
    <row r="6460" ht="15.75" customHeight="1"/>
    <row r="6462" ht="15.75" customHeight="1"/>
    <row r="6464" ht="15.75" customHeight="1"/>
    <row r="6466" ht="15.75" customHeight="1"/>
    <row r="6468" ht="15.75" customHeight="1"/>
    <row r="6470" ht="15.75" customHeight="1"/>
    <row r="6472" ht="15.75" customHeight="1"/>
    <row r="6474" ht="15.75" customHeight="1"/>
    <row r="6476" ht="15.75" customHeight="1"/>
    <row r="6478" ht="15.75" customHeight="1"/>
    <row r="6480" ht="15.75" customHeight="1"/>
    <row r="6482" ht="15.75" customHeight="1"/>
    <row r="6484" ht="15.75" customHeight="1"/>
    <row r="6486" ht="15.75" customHeight="1"/>
    <row r="6488" ht="15.75" customHeight="1"/>
    <row r="6490" ht="15.75" customHeight="1"/>
    <row r="6492" ht="15.75" customHeight="1"/>
    <row r="6494" ht="15.75" customHeight="1"/>
    <row r="6496" ht="15.75" customHeight="1"/>
    <row r="6498" ht="15.75" customHeight="1"/>
    <row r="6500" ht="15.75" customHeight="1"/>
    <row r="6502" ht="15.75" customHeight="1"/>
    <row r="6504" ht="15.75" customHeight="1"/>
    <row r="6506" ht="15.75" customHeight="1"/>
    <row r="6508" ht="15.75" customHeight="1"/>
    <row r="6510" ht="15.75" customHeight="1"/>
    <row r="6512" ht="15.75" customHeight="1"/>
    <row r="6514" ht="15.75" customHeight="1"/>
    <row r="6516" ht="15.75" customHeight="1"/>
    <row r="6518" ht="15.75" customHeight="1"/>
    <row r="6520" ht="15.75" customHeight="1"/>
    <row r="6522" ht="15.75" customHeight="1"/>
    <row r="6524" ht="15.75" customHeight="1"/>
    <row r="6526" ht="15.75" customHeight="1"/>
    <row r="6528" ht="15.75" customHeight="1"/>
    <row r="6530" ht="15.75" customHeight="1"/>
    <row r="6532" ht="15.75" customHeight="1"/>
    <row r="6534" ht="15.75" customHeight="1"/>
    <row r="6536" ht="15.75" customHeight="1"/>
    <row r="6538" ht="15.75" customHeight="1"/>
    <row r="6540" ht="15.75" customHeight="1"/>
    <row r="6542" ht="15.75" customHeight="1"/>
    <row r="6544" ht="15.75" customHeight="1"/>
    <row r="6546" ht="15.75" customHeight="1"/>
    <row r="6548" ht="15.75" customHeight="1"/>
    <row r="6550" ht="15.75" customHeight="1"/>
    <row r="6552" ht="15.75" customHeight="1"/>
    <row r="6554" ht="15.75" customHeight="1"/>
    <row r="6556" ht="15.75" customHeight="1"/>
    <row r="6558" ht="15.75" customHeight="1"/>
    <row r="6560" ht="15.75" customHeight="1"/>
    <row r="6562" ht="15.75" customHeight="1"/>
    <row r="6564" ht="15.75" customHeight="1"/>
    <row r="6566" ht="15.75" customHeight="1"/>
    <row r="6568" ht="15.75" customHeight="1"/>
    <row r="6570" ht="15.75" customHeight="1"/>
    <row r="6572" ht="15.75" customHeight="1"/>
    <row r="6574" ht="15.75" customHeight="1"/>
    <row r="6576" ht="15.75" customHeight="1"/>
    <row r="6578" ht="15.75" customHeight="1"/>
    <row r="6580" ht="15.75" customHeight="1"/>
    <row r="6582" ht="15.75" customHeight="1"/>
    <row r="6584" ht="15.75" customHeight="1"/>
    <row r="6586" ht="15.75" customHeight="1"/>
    <row r="6588" ht="15.75" customHeight="1"/>
    <row r="6590" ht="15.75" customHeight="1"/>
    <row r="6592" ht="15.75" customHeight="1"/>
    <row r="6594" ht="15.75" customHeight="1"/>
    <row r="6596" ht="15.75" customHeight="1"/>
    <row r="6598" ht="15.75" customHeight="1"/>
    <row r="6600" ht="15.75" customHeight="1"/>
    <row r="6602" ht="15.75" customHeight="1"/>
    <row r="6604" ht="15.75" customHeight="1"/>
    <row r="6606" ht="15.75" customHeight="1"/>
    <row r="6608" ht="15.75" customHeight="1"/>
    <row r="6610" ht="15.75" customHeight="1"/>
    <row r="6612" ht="15.75" customHeight="1"/>
    <row r="6614" ht="15.75" customHeight="1"/>
    <row r="6616" ht="15.75" customHeight="1"/>
    <row r="6618" ht="15.75" customHeight="1"/>
    <row r="6620" ht="15.75" customHeight="1"/>
    <row r="6622" ht="15.75" customHeight="1"/>
    <row r="6624" ht="15.75" customHeight="1"/>
    <row r="6626" ht="15.75" customHeight="1"/>
    <row r="6628" ht="15.75" customHeight="1"/>
    <row r="6630" ht="15.75" customHeight="1"/>
    <row r="6632" ht="15.75" customHeight="1"/>
    <row r="6634" ht="15.75" customHeight="1"/>
    <row r="6636" ht="15.75" customHeight="1"/>
    <row r="6638" ht="15.75" customHeight="1"/>
    <row r="6640" ht="15.75" customHeight="1"/>
    <row r="6642" ht="15.75" customHeight="1"/>
    <row r="6644" ht="15.75" customHeight="1"/>
    <row r="6646" ht="15.75" customHeight="1"/>
    <row r="6648" ht="15.75" customHeight="1"/>
    <row r="6650" ht="15.75" customHeight="1"/>
    <row r="6652" ht="15.75" customHeight="1"/>
    <row r="6654" ht="15.75" customHeight="1"/>
    <row r="6656" ht="15.75" customHeight="1"/>
    <row r="6658" ht="15.75" customHeight="1"/>
    <row r="6660" ht="15.75" customHeight="1"/>
    <row r="6662" ht="15.75" customHeight="1"/>
    <row r="6664" ht="15.75" customHeight="1"/>
    <row r="6666" ht="15.75" customHeight="1"/>
    <row r="6668" ht="15.75" customHeight="1"/>
    <row r="6670" ht="15.75" customHeight="1"/>
    <row r="6672" ht="15.75" customHeight="1"/>
    <row r="6674" ht="15.75" customHeight="1"/>
    <row r="6676" ht="15.75" customHeight="1"/>
    <row r="6678" ht="15.75" customHeight="1"/>
    <row r="6680" ht="15.75" customHeight="1"/>
    <row r="6682" ht="15.75" customHeight="1"/>
    <row r="6684" ht="15.75" customHeight="1"/>
    <row r="6686" ht="15.75" customHeight="1"/>
    <row r="6688" ht="15.75" customHeight="1"/>
    <row r="6690" ht="15.75" customHeight="1"/>
    <row r="6692" ht="15.75" customHeight="1"/>
    <row r="6694" ht="15.75" customHeight="1"/>
    <row r="6696" ht="15.75" customHeight="1"/>
    <row r="6698" ht="15.75" customHeight="1"/>
    <row r="6700" ht="15.75" customHeight="1"/>
    <row r="6702" ht="15.75" customHeight="1"/>
    <row r="6704" ht="15.75" customHeight="1"/>
    <row r="6706" ht="15.75" customHeight="1"/>
    <row r="6708" ht="15.75" customHeight="1"/>
    <row r="6710" ht="15.75" customHeight="1"/>
    <row r="6712" ht="15.75" customHeight="1"/>
    <row r="6714" ht="15.75" customHeight="1"/>
    <row r="6716" ht="15.75" customHeight="1"/>
    <row r="6718" ht="15.75" customHeight="1"/>
    <row r="6720" ht="15.75" customHeight="1"/>
    <row r="6722" ht="15.75" customHeight="1"/>
    <row r="6724" ht="15.75" customHeight="1"/>
    <row r="6726" ht="15.75" customHeight="1"/>
    <row r="6728" ht="15.75" customHeight="1"/>
    <row r="6730" ht="15.75" customHeight="1"/>
    <row r="6732" ht="15.75" customHeight="1"/>
    <row r="6734" ht="15.75" customHeight="1"/>
    <row r="6736" ht="15.75" customHeight="1"/>
    <row r="6738" ht="15.75" customHeight="1"/>
    <row r="6740" ht="15.75" customHeight="1"/>
    <row r="6742" ht="15.75" customHeight="1"/>
    <row r="6744" ht="15.75" customHeight="1"/>
    <row r="6746" ht="15.75" customHeight="1"/>
    <row r="6748" ht="15.75" customHeight="1"/>
    <row r="6750" ht="15.75" customHeight="1"/>
    <row r="6752" ht="15.75" customHeight="1"/>
    <row r="6754" ht="15.75" customHeight="1"/>
    <row r="6756" ht="15.75" customHeight="1"/>
    <row r="6758" ht="15.75" customHeight="1"/>
    <row r="6760" ht="15.75" customHeight="1"/>
    <row r="6762" ht="15.75" customHeight="1"/>
    <row r="6764" ht="15.75" customHeight="1"/>
    <row r="6766" ht="15.75" customHeight="1"/>
    <row r="6768" ht="15.75" customHeight="1"/>
    <row r="6770" ht="15.75" customHeight="1"/>
    <row r="6772" ht="15.75" customHeight="1"/>
    <row r="6774" ht="15.75" customHeight="1"/>
    <row r="6776" ht="15.75" customHeight="1"/>
    <row r="6778" ht="15.75" customHeight="1"/>
    <row r="6780" ht="15.75" customHeight="1"/>
    <row r="6782" ht="15.75" customHeight="1"/>
    <row r="6784" ht="15.75" customHeight="1"/>
    <row r="6786" ht="15.75" customHeight="1"/>
    <row r="6788" ht="15.75" customHeight="1"/>
    <row r="6790" ht="15.75" customHeight="1"/>
    <row r="6792" ht="15.75" customHeight="1"/>
    <row r="6794" ht="15.75" customHeight="1"/>
    <row r="6796" ht="15.75" customHeight="1"/>
    <row r="6798" ht="15.75" customHeight="1"/>
    <row r="6800" ht="15.75" customHeight="1"/>
    <row r="6802" ht="15.75" customHeight="1"/>
    <row r="6804" ht="15.75" customHeight="1"/>
    <row r="6806" ht="15.75" customHeight="1"/>
    <row r="6808" ht="15.75" customHeight="1"/>
    <row r="6810" ht="15.75" customHeight="1"/>
    <row r="6812" ht="15.75" customHeight="1"/>
    <row r="6814" ht="15.75" customHeight="1"/>
    <row r="6816" ht="15.75" customHeight="1"/>
    <row r="6818" ht="15.75" customHeight="1"/>
    <row r="6820" ht="15.75" customHeight="1"/>
    <row r="6822" ht="15.75" customHeight="1"/>
    <row r="6824" ht="15.75" customHeight="1"/>
    <row r="6826" ht="15.75" customHeight="1"/>
    <row r="6828" ht="15.75" customHeight="1"/>
    <row r="6830" ht="15.75" customHeight="1"/>
    <row r="6832" ht="15.75" customHeight="1"/>
    <row r="6834" ht="15.75" customHeight="1"/>
    <row r="6836" ht="15.75" customHeight="1"/>
    <row r="6838" ht="15.75" customHeight="1"/>
    <row r="6840" ht="15.75" customHeight="1"/>
    <row r="6842" ht="15.75" customHeight="1"/>
    <row r="6844" ht="15.75" customHeight="1"/>
    <row r="6846" ht="15.75" customHeight="1"/>
    <row r="6848" ht="15.75" customHeight="1"/>
    <row r="6850" ht="15.75" customHeight="1"/>
    <row r="6852" ht="15.75" customHeight="1"/>
    <row r="6854" ht="15.75" customHeight="1"/>
    <row r="6856" ht="15.75" customHeight="1"/>
    <row r="6858" ht="15.75" customHeight="1"/>
    <row r="6860" ht="15.75" customHeight="1"/>
    <row r="6862" ht="15.75" customHeight="1"/>
    <row r="6864" ht="15.75" customHeight="1"/>
    <row r="6866" ht="15.75" customHeight="1"/>
    <row r="6868" ht="15.75" customHeight="1"/>
    <row r="6870" ht="15.75" customHeight="1"/>
    <row r="6872" ht="15.75" customHeight="1"/>
    <row r="6874" ht="15.75" customHeight="1"/>
    <row r="6876" ht="15.75" customHeight="1"/>
    <row r="6878" ht="15.75" customHeight="1"/>
    <row r="6880" ht="15.75" customHeight="1"/>
    <row r="6882" ht="15.75" customHeight="1"/>
    <row r="6884" ht="15.75" customHeight="1"/>
    <row r="6886" ht="15.75" customHeight="1"/>
    <row r="6888" ht="15.75" customHeight="1"/>
    <row r="6890" ht="15.75" customHeight="1"/>
    <row r="6892" ht="15.75" customHeight="1"/>
    <row r="6894" ht="15.75" customHeight="1"/>
    <row r="6896" ht="15.75" customHeight="1"/>
    <row r="6898" ht="15.75" customHeight="1"/>
    <row r="6900" ht="15.75" customHeight="1"/>
    <row r="6902" ht="15.75" customHeight="1"/>
    <row r="6904" ht="15.75" customHeight="1"/>
    <row r="6906" ht="15.75" customHeight="1"/>
    <row r="6908" ht="15.75" customHeight="1"/>
    <row r="6910" ht="15.75" customHeight="1"/>
    <row r="6912" ht="15.75" customHeight="1"/>
    <row r="6914" ht="15.75" customHeight="1"/>
    <row r="6916" ht="15.75" customHeight="1"/>
    <row r="6918" ht="15.75" customHeight="1"/>
    <row r="6920" ht="15.75" customHeight="1"/>
    <row r="6922" ht="15.75" customHeight="1"/>
    <row r="6924" ht="15.75" customHeight="1"/>
    <row r="6926" ht="15.75" customHeight="1"/>
    <row r="6928" ht="15.75" customHeight="1"/>
    <row r="6930" ht="15.75" customHeight="1"/>
    <row r="6932" ht="15.75" customHeight="1"/>
    <row r="6934" ht="15.75" customHeight="1"/>
    <row r="6936" ht="15.75" customHeight="1"/>
    <row r="6938" ht="15.75" customHeight="1"/>
    <row r="6940" ht="15.75" customHeight="1"/>
    <row r="6942" ht="15.75" customHeight="1"/>
    <row r="6944" ht="15.75" customHeight="1"/>
    <row r="6946" ht="15.75" customHeight="1"/>
    <row r="6948" ht="15.75" customHeight="1"/>
    <row r="6950" ht="15.75" customHeight="1"/>
    <row r="6952" ht="15.75" customHeight="1"/>
    <row r="6954" ht="15.75" customHeight="1"/>
    <row r="6956" ht="15.75" customHeight="1"/>
    <row r="6958" ht="15.75" customHeight="1"/>
    <row r="6960" ht="15.75" customHeight="1"/>
    <row r="6962" ht="15.75" customHeight="1"/>
    <row r="6964" ht="15.75" customHeight="1"/>
    <row r="6966" ht="15.75" customHeight="1"/>
    <row r="6968" ht="15.75" customHeight="1"/>
    <row r="6970" ht="15.75" customHeight="1"/>
    <row r="6972" ht="15.75" customHeight="1"/>
    <row r="6974" ht="15.75" customHeight="1"/>
    <row r="6976" ht="15.75" customHeight="1"/>
    <row r="6978" ht="15.75" customHeight="1"/>
    <row r="6980" ht="15.75" customHeight="1"/>
    <row r="6982" ht="15.75" customHeight="1"/>
    <row r="6984" ht="15.75" customHeight="1"/>
    <row r="6986" ht="15.75" customHeight="1"/>
    <row r="6988" ht="15.75" customHeight="1"/>
    <row r="6990" ht="15.75" customHeight="1"/>
    <row r="6992" ht="15.75" customHeight="1"/>
    <row r="6994" ht="15.75" customHeight="1"/>
    <row r="6996" ht="15.75" customHeight="1"/>
    <row r="6998" ht="15.75" customHeight="1"/>
    <row r="7000" ht="15.75" customHeight="1"/>
    <row r="7002" ht="15.75" customHeight="1"/>
    <row r="7004" ht="15.75" customHeight="1"/>
    <row r="7006" ht="15.75" customHeight="1"/>
    <row r="7008" ht="15.75" customHeight="1"/>
    <row r="7010" ht="15.75" customHeight="1"/>
    <row r="7012" ht="15.75" customHeight="1"/>
    <row r="7014" ht="15.75" customHeight="1"/>
    <row r="7016" ht="15.75" customHeight="1"/>
    <row r="7018" ht="15.75" customHeight="1"/>
    <row r="7020" ht="15.75" customHeight="1"/>
    <row r="7022" ht="15.75" customHeight="1"/>
    <row r="7024" ht="15.75" customHeight="1"/>
    <row r="7026" ht="15.75" customHeight="1"/>
    <row r="7028" ht="15.75" customHeight="1"/>
    <row r="7030" ht="15.75" customHeight="1"/>
    <row r="7032" ht="15.75" customHeight="1"/>
    <row r="7034" ht="15.75" customHeight="1"/>
    <row r="7036" ht="15.75" customHeight="1"/>
    <row r="7038" ht="15.75" customHeight="1"/>
    <row r="7040" ht="15.75" customHeight="1"/>
    <row r="7042" ht="15.75" customHeight="1"/>
    <row r="7044" ht="15.75" customHeight="1"/>
    <row r="7046" ht="15.75" customHeight="1"/>
    <row r="7048" ht="15.75" customHeight="1"/>
    <row r="7050" ht="15.75" customHeight="1"/>
    <row r="7052" ht="15.75" customHeight="1"/>
    <row r="7054" ht="15.75" customHeight="1"/>
    <row r="7056" ht="15.75" customHeight="1"/>
    <row r="7058" ht="15.75" customHeight="1"/>
    <row r="7060" ht="15.75" customHeight="1"/>
    <row r="7062" ht="15.75" customHeight="1"/>
    <row r="7064" ht="15.75" customHeight="1"/>
    <row r="7066" ht="15.75" customHeight="1"/>
    <row r="7068" ht="15.75" customHeight="1"/>
    <row r="7070" ht="15.75" customHeight="1"/>
    <row r="7072" ht="15.75" customHeight="1"/>
    <row r="7074" ht="15.75" customHeight="1"/>
    <row r="7076" ht="15.75" customHeight="1"/>
    <row r="7078" ht="15.75" customHeight="1"/>
    <row r="7080" ht="15.75" customHeight="1"/>
    <row r="7082" ht="15.75" customHeight="1"/>
    <row r="7084" ht="15.75" customHeight="1"/>
    <row r="7086" ht="15.75" customHeight="1"/>
    <row r="7088" ht="15.75" customHeight="1"/>
    <row r="7090" ht="15.75" customHeight="1"/>
    <row r="7092" ht="15.75" customHeight="1"/>
    <row r="7094" ht="15.75" customHeight="1"/>
    <row r="7096" ht="15.75" customHeight="1"/>
    <row r="7098" ht="15.75" customHeight="1"/>
    <row r="7100" ht="15.75" customHeight="1"/>
    <row r="7102" ht="15.75" customHeight="1"/>
    <row r="7104" ht="15.75" customHeight="1"/>
    <row r="7106" ht="15.75" customHeight="1"/>
    <row r="7108" ht="15.75" customHeight="1"/>
    <row r="7110" ht="15.75" customHeight="1"/>
    <row r="7112" ht="15.75" customHeight="1"/>
    <row r="7114" ht="15.75" customHeight="1"/>
    <row r="7116" ht="15.75" customHeight="1"/>
    <row r="7118" ht="15.75" customHeight="1"/>
    <row r="7120" ht="15.75" customHeight="1"/>
    <row r="7122" ht="15.75" customHeight="1"/>
    <row r="7124" ht="15.75" customHeight="1"/>
    <row r="7126" ht="15.75" customHeight="1"/>
    <row r="7128" ht="15.75" customHeight="1"/>
    <row r="7130" ht="15.75" customHeight="1"/>
    <row r="7132" ht="15.75" customHeight="1"/>
    <row r="7134" ht="15.75" customHeight="1"/>
    <row r="7136" ht="15.75" customHeight="1"/>
    <row r="7138" ht="15.75" customHeight="1"/>
    <row r="7140" ht="15.75" customHeight="1"/>
    <row r="7142" ht="15.75" customHeight="1"/>
    <row r="7144" ht="15.75" customHeight="1"/>
    <row r="7146" ht="15.75" customHeight="1"/>
    <row r="7148" ht="15.75" customHeight="1"/>
    <row r="7150" ht="15.75" customHeight="1"/>
    <row r="7152" ht="15.75" customHeight="1"/>
    <row r="7154" ht="15.75" customHeight="1"/>
    <row r="7156" ht="15.75" customHeight="1"/>
    <row r="7158" ht="15.75" customHeight="1"/>
    <row r="7160" ht="15.75" customHeight="1"/>
    <row r="7162" ht="15.75" customHeight="1"/>
    <row r="7164" ht="15.75" customHeight="1"/>
    <row r="7166" ht="15.75" customHeight="1"/>
    <row r="7168" ht="15.75" customHeight="1"/>
    <row r="7170" ht="15.75" customHeight="1"/>
    <row r="7172" ht="15.75" customHeight="1"/>
    <row r="7174" ht="15.75" customHeight="1"/>
    <row r="7176" ht="15.75" customHeight="1"/>
    <row r="7178" ht="15.75" customHeight="1"/>
    <row r="7180" ht="15.75" customHeight="1"/>
    <row r="7182" ht="15.75" customHeight="1"/>
    <row r="7184" ht="15.75" customHeight="1"/>
    <row r="7186" ht="15.75" customHeight="1"/>
    <row r="7188" ht="15.75" customHeight="1"/>
    <row r="7190" ht="15.75" customHeight="1"/>
    <row r="7192" ht="15.75" customHeight="1"/>
    <row r="7194" ht="15.75" customHeight="1"/>
    <row r="7196" ht="15.75" customHeight="1"/>
    <row r="7198" ht="15.75" customHeight="1"/>
    <row r="7200" ht="15.75" customHeight="1"/>
    <row r="7202" ht="15.75" customHeight="1"/>
    <row r="7204" ht="15.75" customHeight="1"/>
    <row r="7206" ht="15.75" customHeight="1"/>
    <row r="7208" ht="15.75" customHeight="1"/>
    <row r="7210" ht="15.75" customHeight="1"/>
    <row r="7212" ht="15.75" customHeight="1"/>
    <row r="7214" ht="15.75" customHeight="1"/>
    <row r="7216" ht="15.75" customHeight="1"/>
    <row r="7218" ht="15.75" customHeight="1"/>
    <row r="7220" ht="15.75" customHeight="1"/>
    <row r="7222" ht="15.75" customHeight="1"/>
    <row r="7224" ht="15.75" customHeight="1"/>
    <row r="7226" ht="15.75" customHeight="1"/>
    <row r="7228" ht="15.75" customHeight="1"/>
    <row r="7230" ht="15.75" customHeight="1"/>
    <row r="7232" ht="15.75" customHeight="1"/>
    <row r="7234" ht="15.75" customHeight="1"/>
    <row r="7236" ht="15.75" customHeight="1"/>
    <row r="7238" ht="15.75" customHeight="1"/>
    <row r="7240" ht="15.75" customHeight="1"/>
    <row r="7242" ht="15.75" customHeight="1"/>
    <row r="7244" ht="15.75" customHeight="1"/>
    <row r="7246" ht="15.75" customHeight="1"/>
    <row r="7248" ht="15.75" customHeight="1"/>
    <row r="7250" ht="15.75" customHeight="1"/>
    <row r="7252" ht="15.75" customHeight="1"/>
    <row r="7254" ht="15.75" customHeight="1"/>
    <row r="7256" ht="15.75" customHeight="1"/>
    <row r="7258" ht="15.75" customHeight="1"/>
    <row r="7260" ht="15.75" customHeight="1"/>
    <row r="7262" ht="15.75" customHeight="1"/>
    <row r="7264" ht="15.75" customHeight="1"/>
    <row r="7266" ht="15.75" customHeight="1"/>
    <row r="7268" ht="15.75" customHeight="1"/>
    <row r="7270" ht="15.75" customHeight="1"/>
    <row r="7272" ht="15.75" customHeight="1"/>
    <row r="7274" ht="15.75" customHeight="1"/>
    <row r="7276" ht="15.75" customHeight="1"/>
    <row r="7278" ht="15.75" customHeight="1"/>
    <row r="7280" ht="15.75" customHeight="1"/>
    <row r="7282" ht="15.75" customHeight="1"/>
    <row r="7284" ht="15.75" customHeight="1"/>
    <row r="7286" ht="15.75" customHeight="1"/>
    <row r="7288" ht="15.75" customHeight="1"/>
    <row r="7290" ht="15.75" customHeight="1"/>
    <row r="7292" ht="15.75" customHeight="1"/>
    <row r="7294" ht="15.75" customHeight="1"/>
    <row r="7296" ht="15.75" customHeight="1"/>
    <row r="7298" ht="15.75" customHeight="1"/>
    <row r="7300" ht="15.75" customHeight="1"/>
    <row r="7302" ht="15.75" customHeight="1"/>
    <row r="7304" ht="15.75" customHeight="1"/>
    <row r="7306" ht="15.75" customHeight="1"/>
    <row r="7308" ht="15.75" customHeight="1"/>
    <row r="7310" ht="15.75" customHeight="1"/>
    <row r="7312" ht="15.75" customHeight="1"/>
    <row r="7314" ht="15.75" customHeight="1"/>
    <row r="7316" ht="15.75" customHeight="1"/>
    <row r="7318" ht="15.75" customHeight="1"/>
    <row r="7320" ht="15.75" customHeight="1"/>
    <row r="7322" ht="15.75" customHeight="1"/>
    <row r="7324" ht="15.75" customHeight="1"/>
    <row r="7326" ht="15.75" customHeight="1"/>
    <row r="7328" ht="15.75" customHeight="1"/>
    <row r="7330" ht="15.75" customHeight="1"/>
    <row r="7332" ht="15.75" customHeight="1"/>
    <row r="7334" ht="15.75" customHeight="1"/>
    <row r="7336" ht="15.75" customHeight="1"/>
    <row r="7338" ht="15.75" customHeight="1"/>
    <row r="7340" ht="15.75" customHeight="1"/>
    <row r="7342" ht="15.75" customHeight="1"/>
    <row r="7344" ht="15.75" customHeight="1"/>
    <row r="7346" ht="15.75" customHeight="1"/>
    <row r="7348" ht="15.75" customHeight="1"/>
    <row r="7350" ht="15.75" customHeight="1"/>
    <row r="7352" ht="15.75" customHeight="1"/>
    <row r="7354" ht="15.75" customHeight="1"/>
    <row r="7356" ht="15.75" customHeight="1"/>
    <row r="7358" ht="15.75" customHeight="1"/>
    <row r="7360" ht="15.75" customHeight="1"/>
    <row r="7362" ht="15.75" customHeight="1"/>
    <row r="7364" ht="15.75" customHeight="1"/>
    <row r="7366" ht="15.75" customHeight="1"/>
    <row r="7368" ht="15.75" customHeight="1"/>
    <row r="7370" ht="15.75" customHeight="1"/>
    <row r="7372" ht="15.75" customHeight="1"/>
    <row r="7374" ht="15.75" customHeight="1"/>
    <row r="7376" ht="15.75" customHeight="1"/>
    <row r="7378" ht="15.75" customHeight="1"/>
    <row r="7380" ht="15.75" customHeight="1"/>
    <row r="7382" ht="15.75" customHeight="1"/>
    <row r="7384" ht="15.75" customHeight="1"/>
    <row r="7386" ht="15.75" customHeight="1"/>
    <row r="7388" ht="15.75" customHeight="1"/>
    <row r="7390" ht="15.75" customHeight="1"/>
    <row r="7392" ht="15.75" customHeight="1"/>
    <row r="7394" ht="15.75" customHeight="1"/>
    <row r="7396" ht="15.75" customHeight="1"/>
    <row r="7398" ht="15.75" customHeight="1"/>
    <row r="7400" ht="15.75" customHeight="1"/>
    <row r="7402" ht="15.75" customHeight="1"/>
    <row r="7404" ht="15.75" customHeight="1"/>
    <row r="7406" ht="15.75" customHeight="1"/>
    <row r="7408" ht="15.75" customHeight="1"/>
    <row r="7410" ht="15.75" customHeight="1"/>
    <row r="7412" ht="15.75" customHeight="1"/>
    <row r="7414" ht="15.75" customHeight="1"/>
    <row r="7416" ht="15.75" customHeight="1"/>
    <row r="7418" ht="15.75" customHeight="1"/>
    <row r="7420" ht="15.75" customHeight="1"/>
    <row r="7422" ht="15.75" customHeight="1"/>
    <row r="7424" ht="15.75" customHeight="1"/>
    <row r="7426" ht="15.75" customHeight="1"/>
    <row r="7428" ht="15.75" customHeight="1"/>
    <row r="7430" ht="15.75" customHeight="1"/>
    <row r="7432" ht="15.75" customHeight="1"/>
    <row r="7434" ht="15.75" customHeight="1"/>
    <row r="7436" ht="15.75" customHeight="1"/>
    <row r="7438" ht="15.75" customHeight="1"/>
    <row r="7440" ht="15.75" customHeight="1"/>
    <row r="7442" ht="15.75" customHeight="1"/>
    <row r="7444" ht="15.75" customHeight="1"/>
    <row r="7446" ht="15.75" customHeight="1"/>
    <row r="7448" ht="15.75" customHeight="1"/>
    <row r="7450" ht="15.75" customHeight="1"/>
    <row r="7452" ht="15.75" customHeight="1"/>
    <row r="7454" ht="15.75" customHeight="1"/>
    <row r="7456" ht="15.75" customHeight="1"/>
    <row r="7458" ht="15.75" customHeight="1"/>
    <row r="7460" ht="15.75" customHeight="1"/>
    <row r="7462" ht="15.75" customHeight="1"/>
    <row r="7464" ht="15.75" customHeight="1"/>
    <row r="7466" ht="15.75" customHeight="1"/>
    <row r="7468" ht="15.75" customHeight="1"/>
    <row r="7470" ht="15.75" customHeight="1"/>
    <row r="7472" ht="15.75" customHeight="1"/>
    <row r="7474" ht="15.75" customHeight="1"/>
    <row r="7476" ht="15.75" customHeight="1"/>
    <row r="7478" ht="15.75" customHeight="1"/>
    <row r="7480" ht="15.75" customHeight="1"/>
    <row r="7482" ht="15.75" customHeight="1"/>
    <row r="7484" ht="15.75" customHeight="1"/>
    <row r="7486" ht="15.75" customHeight="1"/>
    <row r="7488" ht="15.75" customHeight="1"/>
    <row r="7490" ht="15.75" customHeight="1"/>
    <row r="7492" ht="15.75" customHeight="1"/>
    <row r="7494" ht="15.75" customHeight="1"/>
    <row r="7496" ht="15.75" customHeight="1"/>
    <row r="7498" ht="15.75" customHeight="1"/>
    <row r="7500" ht="15.75" customHeight="1"/>
    <row r="7502" ht="15.75" customHeight="1"/>
    <row r="7504" ht="15.75" customHeight="1"/>
    <row r="7506" ht="15.75" customHeight="1"/>
    <row r="7508" ht="15.75" customHeight="1"/>
    <row r="7510" ht="15.75" customHeight="1"/>
    <row r="7512" ht="15.75" customHeight="1"/>
    <row r="7514" ht="15.75" customHeight="1"/>
    <row r="7516" ht="15.75" customHeight="1"/>
    <row r="7518" ht="15.75" customHeight="1"/>
    <row r="7520" ht="15.75" customHeight="1"/>
    <row r="7522" ht="15.75" customHeight="1"/>
    <row r="7524" ht="15.75" customHeight="1"/>
    <row r="7526" ht="15.75" customHeight="1"/>
    <row r="7528" ht="15.75" customHeight="1"/>
    <row r="7530" ht="15.75" customHeight="1"/>
    <row r="7532" ht="15.75" customHeight="1"/>
    <row r="7534" ht="15.75" customHeight="1"/>
    <row r="7536" ht="15.75" customHeight="1"/>
    <row r="7538" ht="15.75" customHeight="1"/>
    <row r="7540" ht="15.75" customHeight="1"/>
    <row r="7542" ht="15.75" customHeight="1"/>
    <row r="7544" ht="15.75" customHeight="1"/>
    <row r="7546" ht="15.75" customHeight="1"/>
    <row r="7548" ht="15.75" customHeight="1"/>
    <row r="7550" ht="15.75" customHeight="1"/>
    <row r="7552" ht="15.75" customHeight="1"/>
    <row r="7554" ht="15.75" customHeight="1"/>
    <row r="7556" ht="15.75" customHeight="1"/>
    <row r="7558" ht="15.75" customHeight="1"/>
    <row r="7560" ht="15.75" customHeight="1"/>
    <row r="7562" ht="15.75" customHeight="1"/>
    <row r="7564" ht="15.75" customHeight="1"/>
    <row r="7566" ht="15.75" customHeight="1"/>
    <row r="7568" ht="15.75" customHeight="1"/>
    <row r="7570" ht="15.75" customHeight="1"/>
    <row r="7572" ht="15.75" customHeight="1"/>
    <row r="7574" ht="15.75" customHeight="1"/>
    <row r="7576" ht="15.75" customHeight="1"/>
    <row r="7578" ht="15.75" customHeight="1"/>
    <row r="7580" ht="15.75" customHeight="1"/>
    <row r="7582" ht="15.75" customHeight="1"/>
    <row r="7584" ht="15.75" customHeight="1"/>
    <row r="7586" ht="15.75" customHeight="1"/>
    <row r="7588" ht="15.75" customHeight="1"/>
    <row r="7590" ht="15.75" customHeight="1"/>
    <row r="7592" ht="15.75" customHeight="1"/>
    <row r="7594" ht="15.75" customHeight="1"/>
    <row r="7596" ht="15.75" customHeight="1"/>
    <row r="7598" ht="15.75" customHeight="1"/>
    <row r="7600" ht="15.75" customHeight="1"/>
    <row r="7602" ht="15.75" customHeight="1"/>
    <row r="7604" ht="15.75" customHeight="1"/>
    <row r="7606" ht="15.75" customHeight="1"/>
    <row r="7608" ht="15.75" customHeight="1"/>
    <row r="7610" ht="15.75" customHeight="1"/>
    <row r="7612" ht="15.75" customHeight="1"/>
    <row r="7614" ht="15.75" customHeight="1"/>
    <row r="7616" ht="15.75" customHeight="1"/>
    <row r="7618" ht="15.75" customHeight="1"/>
    <row r="7620" ht="15.75" customHeight="1"/>
    <row r="7622" ht="15.75" customHeight="1"/>
    <row r="7624" ht="15.75" customHeight="1"/>
    <row r="7626" ht="15.75" customHeight="1"/>
    <row r="7628" ht="15.75" customHeight="1"/>
    <row r="7630" ht="15.75" customHeight="1"/>
    <row r="7632" ht="15.75" customHeight="1"/>
    <row r="7634" ht="15.75" customHeight="1"/>
    <row r="7636" ht="15.75" customHeight="1"/>
    <row r="7638" ht="15.75" customHeight="1"/>
    <row r="7640" ht="15.75" customHeight="1"/>
    <row r="7642" ht="15.75" customHeight="1"/>
    <row r="7644" ht="15.75" customHeight="1"/>
    <row r="7646" ht="15.75" customHeight="1"/>
    <row r="7648" ht="15.75" customHeight="1"/>
    <row r="7650" ht="15.75" customHeight="1"/>
    <row r="7652" ht="15.75" customHeight="1"/>
    <row r="7654" ht="15.75" customHeight="1"/>
    <row r="7656" ht="15.75" customHeight="1"/>
    <row r="7658" ht="15.75" customHeight="1"/>
    <row r="7660" ht="15.75" customHeight="1"/>
    <row r="7662" ht="15.75" customHeight="1"/>
    <row r="7664" ht="15.75" customHeight="1"/>
    <row r="7666" ht="15.75" customHeight="1"/>
    <row r="7668" ht="15.75" customHeight="1"/>
    <row r="7670" ht="15.75" customHeight="1"/>
    <row r="7672" ht="15.75" customHeight="1"/>
    <row r="7674" ht="15.75" customHeight="1"/>
    <row r="7676" ht="15.75" customHeight="1"/>
    <row r="7678" ht="15.75" customHeight="1"/>
    <row r="7680" ht="15.75" customHeight="1"/>
    <row r="7682" ht="15.75" customHeight="1"/>
    <row r="7684" ht="15.75" customHeight="1"/>
    <row r="7686" ht="15.75" customHeight="1"/>
    <row r="7688" ht="15.75" customHeight="1"/>
    <row r="7690" ht="15.75" customHeight="1"/>
    <row r="7692" ht="15.75" customHeight="1"/>
    <row r="7694" ht="15.75" customHeight="1"/>
    <row r="7696" ht="15.75" customHeight="1"/>
    <row r="7698" ht="15.75" customHeight="1"/>
    <row r="7700" ht="15.75" customHeight="1"/>
    <row r="7702" ht="15.75" customHeight="1"/>
    <row r="7704" ht="15.75" customHeight="1"/>
    <row r="7706" ht="15.75" customHeight="1"/>
    <row r="7708" ht="15.75" customHeight="1"/>
    <row r="7710" ht="15.75" customHeight="1"/>
    <row r="7712" ht="15.75" customHeight="1"/>
    <row r="7714" ht="15.75" customHeight="1"/>
    <row r="7716" ht="15.75" customHeight="1"/>
    <row r="7718" ht="15.75" customHeight="1"/>
    <row r="7720" ht="15.75" customHeight="1"/>
    <row r="7722" ht="15.75" customHeight="1"/>
    <row r="7724" ht="15.75" customHeight="1"/>
    <row r="7726" ht="15.75" customHeight="1"/>
    <row r="7728" ht="15.75" customHeight="1"/>
    <row r="7730" ht="15.75" customHeight="1"/>
    <row r="7732" ht="15.75" customHeight="1"/>
    <row r="7734" ht="15.75" customHeight="1"/>
    <row r="7736" ht="15.75" customHeight="1"/>
    <row r="7738" ht="15.75" customHeight="1"/>
    <row r="7740" ht="15.75" customHeight="1"/>
    <row r="7742" ht="15.75" customHeight="1"/>
    <row r="7744" ht="15.75" customHeight="1"/>
    <row r="7746" ht="15.75" customHeight="1"/>
    <row r="7748" ht="15.75" customHeight="1"/>
    <row r="7750" ht="15.75" customHeight="1"/>
    <row r="7752" ht="15.75" customHeight="1"/>
    <row r="7754" ht="15.75" customHeight="1"/>
    <row r="7756" ht="15.75" customHeight="1"/>
    <row r="7758" ht="15.75" customHeight="1"/>
    <row r="7760" ht="15.75" customHeight="1"/>
    <row r="7762" ht="15.75" customHeight="1"/>
    <row r="7764" ht="15.75" customHeight="1"/>
    <row r="7766" ht="15.75" customHeight="1"/>
    <row r="7768" ht="15.75" customHeight="1"/>
    <row r="7770" ht="15.75" customHeight="1"/>
    <row r="7772" ht="15.75" customHeight="1"/>
    <row r="7774" ht="15.75" customHeight="1"/>
    <row r="7776" ht="15.75" customHeight="1"/>
    <row r="7778" ht="15.75" customHeight="1"/>
    <row r="7780" ht="15.75" customHeight="1"/>
    <row r="7782" ht="15.75" customHeight="1"/>
    <row r="7784" ht="15.75" customHeight="1"/>
    <row r="7786" ht="15.75" customHeight="1"/>
    <row r="7788" ht="15.75" customHeight="1"/>
    <row r="7790" ht="15.75" customHeight="1"/>
    <row r="7792" ht="15.75" customHeight="1"/>
    <row r="7794" ht="15.75" customHeight="1"/>
    <row r="7796" ht="15.75" customHeight="1"/>
    <row r="7798" ht="15.75" customHeight="1"/>
    <row r="7800" ht="15.75" customHeight="1"/>
    <row r="7802" ht="15.75" customHeight="1"/>
    <row r="7804" ht="15.75" customHeight="1"/>
    <row r="7806" ht="15.75" customHeight="1"/>
    <row r="7808" ht="15.75" customHeight="1"/>
    <row r="7810" ht="15.75" customHeight="1"/>
    <row r="7812" ht="15.75" customHeight="1"/>
    <row r="7814" ht="15.75" customHeight="1"/>
    <row r="7816" ht="15.75" customHeight="1"/>
    <row r="7818" ht="15.75" customHeight="1"/>
    <row r="7820" ht="15.75" customHeight="1"/>
    <row r="7822" ht="15.75" customHeight="1"/>
    <row r="7824" ht="15.75" customHeight="1"/>
    <row r="7826" ht="15.75" customHeight="1"/>
    <row r="7828" ht="15.75" customHeight="1"/>
    <row r="7830" ht="15.75" customHeight="1"/>
    <row r="7832" ht="15.75" customHeight="1"/>
    <row r="7834" ht="15.75" customHeight="1"/>
    <row r="7836" ht="15.75" customHeight="1"/>
    <row r="7838" ht="15.75" customHeight="1"/>
    <row r="7840" ht="15.75" customHeight="1"/>
    <row r="7842" ht="15.75" customHeight="1"/>
    <row r="7844" ht="15.75" customHeight="1"/>
    <row r="7846" ht="15.75" customHeight="1"/>
    <row r="7848" ht="15.75" customHeight="1"/>
    <row r="7850" ht="15.75" customHeight="1"/>
    <row r="7852" ht="15.75" customHeight="1"/>
    <row r="7854" ht="15.75" customHeight="1"/>
    <row r="7856" ht="15.75" customHeight="1"/>
    <row r="7858" ht="15.75" customHeight="1"/>
    <row r="7860" ht="15.75" customHeight="1"/>
    <row r="7862" ht="15.75" customHeight="1"/>
    <row r="7864" ht="15.75" customHeight="1"/>
    <row r="7866" ht="15.75" customHeight="1"/>
    <row r="7868" ht="15.75" customHeight="1"/>
    <row r="7870" ht="15.75" customHeight="1"/>
    <row r="7872" ht="15.75" customHeight="1"/>
    <row r="7874" ht="15.75" customHeight="1"/>
    <row r="7876" ht="15.75" customHeight="1"/>
    <row r="7878" ht="15.75" customHeight="1"/>
    <row r="7880" ht="15.75" customHeight="1"/>
    <row r="7882" ht="15.75" customHeight="1"/>
    <row r="7884" ht="15.75" customHeight="1"/>
    <row r="7886" ht="15.75" customHeight="1"/>
    <row r="7888" ht="15.75" customHeight="1"/>
    <row r="7890" ht="15.75" customHeight="1"/>
    <row r="7892" ht="15.75" customHeight="1"/>
    <row r="7894" ht="15.75" customHeight="1"/>
    <row r="7896" ht="15.75" customHeight="1"/>
    <row r="7898" ht="15.75" customHeight="1"/>
    <row r="7900" ht="15.75" customHeight="1"/>
    <row r="7902" ht="15.75" customHeight="1"/>
    <row r="7904" ht="15.75" customHeight="1"/>
    <row r="7906" ht="15.75" customHeight="1"/>
    <row r="7908" ht="15.75" customHeight="1"/>
    <row r="7910" ht="15.75" customHeight="1"/>
    <row r="7912" ht="15.75" customHeight="1"/>
    <row r="7914" ht="15.75" customHeight="1"/>
    <row r="7916" ht="15.75" customHeight="1"/>
    <row r="7918" ht="15.75" customHeight="1"/>
    <row r="7920" ht="15.75" customHeight="1"/>
    <row r="7922" ht="15.75" customHeight="1"/>
    <row r="7924" ht="15.75" customHeight="1"/>
    <row r="7926" ht="15.75" customHeight="1"/>
    <row r="7928" ht="15.75" customHeight="1"/>
    <row r="7930" ht="15.75" customHeight="1"/>
    <row r="7932" ht="15.75" customHeight="1"/>
    <row r="7934" ht="15.75" customHeight="1"/>
    <row r="7936" ht="15.75" customHeight="1"/>
    <row r="7938" ht="15.75" customHeight="1"/>
    <row r="7940" ht="15.75" customHeight="1"/>
    <row r="7942" ht="15.75" customHeight="1"/>
    <row r="7944" ht="15.75" customHeight="1"/>
    <row r="7946" ht="15.75" customHeight="1"/>
    <row r="7948" ht="15.75" customHeight="1"/>
    <row r="7950" ht="15.75" customHeight="1"/>
    <row r="7952" ht="15.75" customHeight="1"/>
    <row r="7954" ht="15.75" customHeight="1"/>
    <row r="7956" ht="15.75" customHeight="1"/>
    <row r="7958" ht="15.75" customHeight="1"/>
    <row r="7960" ht="15.75" customHeight="1"/>
    <row r="7962" ht="15.75" customHeight="1"/>
    <row r="7964" ht="15.75" customHeight="1"/>
    <row r="7966" ht="15.75" customHeight="1"/>
    <row r="7968" ht="15.75" customHeight="1"/>
    <row r="7970" ht="15.75" customHeight="1"/>
    <row r="7972" ht="15.75" customHeight="1"/>
    <row r="7974" ht="15.75" customHeight="1"/>
    <row r="7976" ht="15.75" customHeight="1"/>
    <row r="7978" ht="15.75" customHeight="1"/>
    <row r="7980" ht="15.75" customHeight="1"/>
    <row r="7982" ht="15.75" customHeight="1"/>
    <row r="7984" ht="15.75" customHeight="1"/>
    <row r="7986" ht="15.75" customHeight="1"/>
    <row r="7988" ht="15.75" customHeight="1"/>
    <row r="7990" ht="15.75" customHeight="1"/>
    <row r="7992" ht="15.75" customHeight="1"/>
    <row r="7994" ht="15.75" customHeight="1"/>
    <row r="7996" ht="15.75" customHeight="1"/>
    <row r="7998" ht="15.75" customHeight="1"/>
    <row r="8000" ht="15.75" customHeight="1"/>
    <row r="8002" ht="15.75" customHeight="1"/>
    <row r="8004" ht="15.75" customHeight="1"/>
    <row r="8006" ht="15.75" customHeight="1"/>
    <row r="8008" ht="15.75" customHeight="1"/>
    <row r="8010" ht="15.75" customHeight="1"/>
    <row r="8012" ht="15.75" customHeight="1"/>
    <row r="8014" ht="15.75" customHeight="1"/>
    <row r="8016" ht="15.75" customHeight="1"/>
    <row r="8018" ht="15.75" customHeight="1"/>
    <row r="8020" ht="15.75" customHeight="1"/>
    <row r="8022" ht="15.75" customHeight="1"/>
    <row r="8024" ht="15.75" customHeight="1"/>
    <row r="8026" ht="15.75" customHeight="1"/>
    <row r="8028" ht="15.75" customHeight="1"/>
    <row r="8030" ht="15.75" customHeight="1"/>
    <row r="8032" ht="15.75" customHeight="1"/>
    <row r="8034" ht="15.75" customHeight="1"/>
    <row r="8036" ht="15.75" customHeight="1"/>
    <row r="8038" ht="15.75" customHeight="1"/>
    <row r="8040" ht="15.75" customHeight="1"/>
    <row r="8042" ht="15.75" customHeight="1"/>
    <row r="8044" ht="15.75" customHeight="1"/>
    <row r="8046" ht="15.75" customHeight="1"/>
    <row r="8048" ht="15.75" customHeight="1"/>
    <row r="8050" ht="15.75" customHeight="1"/>
    <row r="8052" ht="15.75" customHeight="1"/>
    <row r="8054" ht="15.75" customHeight="1"/>
    <row r="8056" ht="15.75" customHeight="1"/>
    <row r="8058" ht="15.75" customHeight="1"/>
    <row r="8060" ht="15.75" customHeight="1"/>
    <row r="8062" ht="15.75" customHeight="1"/>
    <row r="8064" ht="15.75" customHeight="1"/>
    <row r="8066" ht="15.75" customHeight="1"/>
    <row r="8068" ht="15.75" customHeight="1"/>
    <row r="8070" ht="15.75" customHeight="1"/>
    <row r="8072" ht="15.75" customHeight="1"/>
    <row r="8074" ht="15.75" customHeight="1"/>
    <row r="8076" ht="15.75" customHeight="1"/>
    <row r="8078" ht="15.75" customHeight="1"/>
    <row r="8080" ht="15.75" customHeight="1"/>
    <row r="8082" ht="15.75" customHeight="1"/>
    <row r="8084" ht="15.75" customHeight="1"/>
    <row r="8086" ht="15.75" customHeight="1"/>
    <row r="8088" ht="15.75" customHeight="1"/>
    <row r="8090" ht="15.75" customHeight="1"/>
    <row r="8092" ht="15.75" customHeight="1"/>
    <row r="8094" ht="15.75" customHeight="1"/>
    <row r="8096" ht="15.75" customHeight="1"/>
    <row r="8098" ht="15.75" customHeight="1"/>
    <row r="8100" ht="15.75" customHeight="1"/>
    <row r="8102" ht="15.75" customHeight="1"/>
    <row r="8104" ht="15.75" customHeight="1"/>
    <row r="8106" ht="15.75" customHeight="1"/>
    <row r="8108" ht="15.75" customHeight="1"/>
    <row r="8110" ht="15.75" customHeight="1"/>
    <row r="8112" ht="15.75" customHeight="1"/>
    <row r="8114" ht="15.75" customHeight="1"/>
    <row r="8116" ht="15.75" customHeight="1"/>
    <row r="8118" ht="15.75" customHeight="1"/>
    <row r="8120" ht="15.75" customHeight="1"/>
    <row r="8122" ht="15.75" customHeight="1"/>
    <row r="8124" ht="15.75" customHeight="1"/>
    <row r="8126" ht="15.75" customHeight="1"/>
    <row r="8128" ht="15.75" customHeight="1"/>
    <row r="8130" ht="15.75" customHeight="1"/>
    <row r="8132" ht="15.75" customHeight="1"/>
    <row r="8134" ht="15.75" customHeight="1"/>
    <row r="8136" ht="15.75" customHeight="1"/>
    <row r="8138" ht="15.75" customHeight="1"/>
    <row r="8140" ht="15.75" customHeight="1"/>
    <row r="8142" ht="15.75" customHeight="1"/>
    <row r="8144" ht="15.75" customHeight="1"/>
    <row r="8146" ht="15.75" customHeight="1"/>
    <row r="8148" ht="15.75" customHeight="1"/>
    <row r="8150" ht="15.75" customHeight="1"/>
    <row r="8152" ht="15.75" customHeight="1"/>
    <row r="8154" ht="15.75" customHeight="1"/>
    <row r="8156" ht="15.75" customHeight="1"/>
    <row r="8158" ht="15.75" customHeight="1"/>
    <row r="8160" ht="15.75" customHeight="1"/>
    <row r="8162" ht="15.75" customHeight="1"/>
    <row r="8164" ht="15.75" customHeight="1"/>
    <row r="8166" ht="15.75" customHeight="1"/>
    <row r="8168" ht="15.75" customHeight="1"/>
    <row r="8170" ht="15.75" customHeight="1"/>
    <row r="8172" ht="15.75" customHeight="1"/>
    <row r="8174" ht="15.75" customHeight="1"/>
    <row r="8176" ht="15.75" customHeight="1"/>
    <row r="8178" ht="15.75" customHeight="1"/>
    <row r="8180" ht="15.75" customHeight="1"/>
    <row r="8182" ht="15.75" customHeight="1"/>
    <row r="8184" ht="15.75" customHeight="1"/>
    <row r="8186" ht="15.75" customHeight="1"/>
    <row r="8188" ht="15.75" customHeight="1"/>
    <row r="8190" ht="15.75" customHeight="1"/>
    <row r="8192" ht="15.75" customHeight="1"/>
    <row r="8194" ht="15.75" customHeight="1"/>
    <row r="8196" ht="15.75" customHeight="1"/>
    <row r="8198" ht="15.75" customHeight="1"/>
    <row r="8200" ht="15.75" customHeight="1"/>
    <row r="8202" ht="15.75" customHeight="1"/>
    <row r="8204" ht="15.75" customHeight="1"/>
    <row r="8206" ht="15.75" customHeight="1"/>
    <row r="8208" ht="15.75" customHeight="1"/>
    <row r="8210" ht="15.75" customHeight="1"/>
    <row r="8212" ht="15.75" customHeight="1"/>
    <row r="8214" ht="15.75" customHeight="1"/>
    <row r="8216" ht="15.75" customHeight="1"/>
    <row r="8218" ht="15.75" customHeight="1"/>
    <row r="8220" ht="15.75" customHeight="1"/>
    <row r="8222" ht="15.75" customHeight="1"/>
    <row r="8224" ht="15.75" customHeight="1"/>
    <row r="8226" ht="15.75" customHeight="1"/>
    <row r="8228" ht="15.75" customHeight="1"/>
    <row r="8230" ht="15.75" customHeight="1"/>
    <row r="8232" ht="15.75" customHeight="1"/>
    <row r="8234" ht="15.75" customHeight="1"/>
    <row r="8236" ht="15.75" customHeight="1"/>
    <row r="8238" ht="15.75" customHeight="1"/>
    <row r="8240" ht="15.75" customHeight="1"/>
    <row r="8242" ht="15.75" customHeight="1"/>
    <row r="8244" ht="15.75" customHeight="1"/>
    <row r="8246" ht="15.75" customHeight="1"/>
    <row r="8248" ht="15.75" customHeight="1"/>
    <row r="8250" ht="15.75" customHeight="1"/>
    <row r="8252" ht="15.75" customHeight="1"/>
    <row r="8254" ht="15.75" customHeight="1"/>
    <row r="8256" ht="15.75" customHeight="1"/>
    <row r="8258" ht="15.75" customHeight="1"/>
    <row r="8260" ht="15.75" customHeight="1"/>
    <row r="8262" ht="15.75" customHeight="1"/>
    <row r="8264" ht="15.75" customHeight="1"/>
    <row r="8266" ht="15.75" customHeight="1"/>
    <row r="8268" ht="15.75" customHeight="1"/>
    <row r="8270" ht="15.75" customHeight="1"/>
    <row r="8272" ht="15.75" customHeight="1"/>
    <row r="8274" ht="15.75" customHeight="1"/>
    <row r="8276" ht="15.75" customHeight="1"/>
    <row r="8278" ht="15.75" customHeight="1"/>
    <row r="8280" ht="15.75" customHeight="1"/>
    <row r="8282" ht="15.75" customHeight="1"/>
    <row r="8284" ht="15.75" customHeight="1"/>
    <row r="8286" ht="15.75" customHeight="1"/>
    <row r="8288" ht="15.75" customHeight="1"/>
    <row r="8290" ht="15.75" customHeight="1"/>
    <row r="8292" ht="15.75" customHeight="1"/>
    <row r="8294" ht="15.75" customHeight="1"/>
    <row r="8296" ht="15.75" customHeight="1"/>
    <row r="8298" ht="15.75" customHeight="1"/>
    <row r="8300" ht="15.75" customHeight="1"/>
    <row r="8302" ht="15.75" customHeight="1"/>
    <row r="8304" ht="15.75" customHeight="1"/>
    <row r="8306" ht="15.75" customHeight="1"/>
    <row r="8308" ht="15.75" customHeight="1"/>
    <row r="8310" ht="15.75" customHeight="1"/>
    <row r="8312" ht="15.75" customHeight="1"/>
    <row r="8314" ht="15.75" customHeight="1"/>
    <row r="8316" ht="15.75" customHeight="1"/>
    <row r="8318" ht="15.75" customHeight="1"/>
    <row r="8320" ht="15.75" customHeight="1"/>
    <row r="8322" ht="15.75" customHeight="1"/>
    <row r="8324" ht="15.75" customHeight="1"/>
    <row r="8326" ht="15.75" customHeight="1"/>
    <row r="8328" ht="15.75" customHeight="1"/>
    <row r="8330" ht="15.75" customHeight="1"/>
    <row r="8332" ht="15.75" customHeight="1"/>
    <row r="8334" ht="15.75" customHeight="1"/>
    <row r="8336" ht="15.75" customHeight="1"/>
    <row r="8338" ht="15.75" customHeight="1"/>
    <row r="8340" ht="15.75" customHeight="1"/>
    <row r="8342" ht="15.75" customHeight="1"/>
    <row r="8344" ht="15.75" customHeight="1"/>
    <row r="8346" ht="15.75" customHeight="1"/>
    <row r="8348" ht="15.75" customHeight="1"/>
    <row r="8350" ht="15.75" customHeight="1"/>
    <row r="8352" ht="15.75" customHeight="1"/>
    <row r="8354" ht="15.75" customHeight="1"/>
    <row r="8356" ht="15.75" customHeight="1"/>
    <row r="8358" ht="15.75" customHeight="1"/>
    <row r="8360" ht="15.75" customHeight="1"/>
    <row r="8362" ht="15.75" customHeight="1"/>
    <row r="8364" ht="15.75" customHeight="1"/>
    <row r="8366" ht="15.75" customHeight="1"/>
    <row r="8368" ht="15.75" customHeight="1"/>
    <row r="8370" ht="15.75" customHeight="1"/>
    <row r="8372" ht="15.75" customHeight="1"/>
    <row r="8374" ht="15.75" customHeight="1"/>
    <row r="8376" ht="15.75" customHeight="1"/>
    <row r="8378" ht="15.75" customHeight="1"/>
    <row r="8380" ht="15.75" customHeight="1"/>
    <row r="8382" ht="15.75" customHeight="1"/>
    <row r="8384" ht="15.75" customHeight="1"/>
    <row r="8386" ht="15.75" customHeight="1"/>
    <row r="8388" ht="15.75" customHeight="1"/>
    <row r="8390" ht="15.75" customHeight="1"/>
    <row r="8392" ht="15.75" customHeight="1"/>
    <row r="8394" ht="15.75" customHeight="1"/>
    <row r="8396" ht="15.75" customHeight="1"/>
    <row r="8398" ht="15.75" customHeight="1"/>
    <row r="8400" ht="15.75" customHeight="1"/>
    <row r="8402" ht="15.75" customHeight="1"/>
    <row r="8404" ht="15.75" customHeight="1"/>
    <row r="8406" ht="15.75" customHeight="1"/>
    <row r="8408" ht="15.75" customHeight="1"/>
    <row r="8410" ht="15.75" customHeight="1"/>
    <row r="8412" ht="15.75" customHeight="1"/>
    <row r="8414" ht="15.75" customHeight="1"/>
    <row r="8416" ht="15.75" customHeight="1"/>
    <row r="8418" ht="15.75" customHeight="1"/>
    <row r="8420" ht="15.75" customHeight="1"/>
    <row r="8422" ht="15.75" customHeight="1"/>
    <row r="8424" ht="15.75" customHeight="1"/>
    <row r="8426" ht="15.75" customHeight="1"/>
    <row r="8428" ht="15.75" customHeight="1"/>
    <row r="8430" ht="15.75" customHeight="1"/>
    <row r="8432" ht="15.75" customHeight="1"/>
    <row r="8434" ht="15.75" customHeight="1"/>
    <row r="8436" ht="15.75" customHeight="1"/>
    <row r="8438" ht="15.75" customHeight="1"/>
    <row r="8440" ht="15.75" customHeight="1"/>
    <row r="8442" ht="15.75" customHeight="1"/>
    <row r="8444" ht="15.75" customHeight="1"/>
    <row r="8446" ht="15.75" customHeight="1"/>
    <row r="8448" ht="15.75" customHeight="1"/>
    <row r="8450" ht="15.75" customHeight="1"/>
    <row r="8452" ht="15.75" customHeight="1"/>
    <row r="8454" ht="15.75" customHeight="1"/>
    <row r="8456" ht="15.75" customHeight="1"/>
    <row r="8458" ht="15.75" customHeight="1"/>
    <row r="8460" ht="15.75" customHeight="1"/>
    <row r="8462" ht="15.75" customHeight="1"/>
    <row r="8464" ht="15.75" customHeight="1"/>
    <row r="8466" ht="15.75" customHeight="1"/>
    <row r="8468" ht="15.75" customHeight="1"/>
    <row r="8470" ht="15.75" customHeight="1"/>
    <row r="8472" ht="15.75" customHeight="1"/>
    <row r="8474" ht="15.75" customHeight="1"/>
    <row r="8476" ht="15.75" customHeight="1"/>
    <row r="8478" ht="15.75" customHeight="1"/>
    <row r="8480" ht="15.75" customHeight="1"/>
    <row r="8482" ht="15.75" customHeight="1"/>
    <row r="8484" ht="15.75" customHeight="1"/>
    <row r="8486" ht="15.75" customHeight="1"/>
    <row r="8488" ht="15.75" customHeight="1"/>
    <row r="8490" ht="15.75" customHeight="1"/>
    <row r="8492" ht="15.75" customHeight="1"/>
    <row r="8494" ht="15.75" customHeight="1"/>
    <row r="8496" ht="15.75" customHeight="1"/>
    <row r="8498" ht="15.75" customHeight="1"/>
    <row r="8500" ht="15.75" customHeight="1"/>
    <row r="8502" ht="15.75" customHeight="1"/>
    <row r="8504" ht="15.75" customHeight="1"/>
    <row r="8506" ht="15.75" customHeight="1"/>
    <row r="8508" ht="15.75" customHeight="1"/>
    <row r="8510" ht="15.75" customHeight="1"/>
    <row r="8512" ht="15.75" customHeight="1"/>
    <row r="8514" ht="15.75" customHeight="1"/>
    <row r="8516" ht="15.75" customHeight="1"/>
    <row r="8518" ht="15.75" customHeight="1"/>
    <row r="8520" ht="15.75" customHeight="1"/>
    <row r="8522" ht="15.75" customHeight="1"/>
    <row r="8524" ht="15.75" customHeight="1"/>
    <row r="8526" ht="15.75" customHeight="1"/>
    <row r="8528" ht="15.75" customHeight="1"/>
    <row r="8530" ht="15.75" customHeight="1"/>
    <row r="8532" ht="15.75" customHeight="1"/>
    <row r="8534" ht="15.75" customHeight="1"/>
    <row r="8536" ht="15.75" customHeight="1"/>
    <row r="8538" ht="15.75" customHeight="1"/>
    <row r="8540" ht="15.75" customHeight="1"/>
    <row r="8542" ht="15.75" customHeight="1"/>
    <row r="8544" ht="15.75" customHeight="1"/>
    <row r="8546" ht="15.75" customHeight="1"/>
    <row r="8548" ht="15.75" customHeight="1"/>
    <row r="8550" ht="15.75" customHeight="1"/>
    <row r="8552" ht="15.75" customHeight="1"/>
    <row r="8554" ht="15.75" customHeight="1"/>
    <row r="8556" ht="15.75" customHeight="1"/>
    <row r="8558" ht="15.75" customHeight="1"/>
    <row r="8560" ht="15.75" customHeight="1"/>
    <row r="8562" ht="15.75" customHeight="1"/>
    <row r="8564" ht="15.75" customHeight="1"/>
    <row r="8566" ht="15.75" customHeight="1"/>
    <row r="8568" ht="15.75" customHeight="1"/>
    <row r="8570" ht="15.75" customHeight="1"/>
    <row r="8572" ht="15.75" customHeight="1"/>
    <row r="8574" ht="15.75" customHeight="1"/>
    <row r="8576" ht="15.75" customHeight="1"/>
    <row r="8578" ht="15.75" customHeight="1"/>
    <row r="8580" ht="15.75" customHeight="1"/>
    <row r="8582" ht="15.75" customHeight="1"/>
    <row r="8584" ht="15.75" customHeight="1"/>
    <row r="8586" ht="15.75" customHeight="1"/>
    <row r="8588" ht="15.75" customHeight="1"/>
    <row r="8590" ht="15.75" customHeight="1"/>
    <row r="8592" ht="15.75" customHeight="1"/>
    <row r="8594" ht="15.75" customHeight="1"/>
    <row r="8596" ht="15.75" customHeight="1"/>
    <row r="8598" ht="15.75" customHeight="1"/>
    <row r="8600" ht="15.75" customHeight="1"/>
    <row r="8602" ht="15.75" customHeight="1"/>
    <row r="8604" ht="15.75" customHeight="1"/>
    <row r="8606" ht="15.75" customHeight="1"/>
    <row r="8608" ht="15.75" customHeight="1"/>
    <row r="8610" ht="15.75" customHeight="1"/>
    <row r="8612" ht="15.75" customHeight="1"/>
    <row r="8614" ht="15.75" customHeight="1"/>
    <row r="8616" ht="15.75" customHeight="1"/>
    <row r="8618" ht="15.75" customHeight="1"/>
    <row r="8620" ht="15.75" customHeight="1"/>
    <row r="8622" ht="15.75" customHeight="1"/>
    <row r="8624" ht="15.75" customHeight="1"/>
    <row r="8626" ht="15.75" customHeight="1"/>
    <row r="8628" ht="15.75" customHeight="1"/>
    <row r="8630" ht="15.75" customHeight="1"/>
    <row r="8632" ht="15.75" customHeight="1"/>
    <row r="8634" ht="15.75" customHeight="1"/>
    <row r="8636" ht="15.75" customHeight="1"/>
    <row r="8638" ht="15.75" customHeight="1"/>
    <row r="8640" ht="15.75" customHeight="1"/>
    <row r="8642" ht="15.75" customHeight="1"/>
    <row r="8644" ht="15.75" customHeight="1"/>
    <row r="8646" ht="15.75" customHeight="1"/>
    <row r="8648" ht="15.75" customHeight="1"/>
    <row r="8650" ht="15.75" customHeight="1"/>
    <row r="8652" ht="15.75" customHeight="1"/>
    <row r="8654" ht="15.75" customHeight="1"/>
    <row r="8656" ht="15.75" customHeight="1"/>
    <row r="8658" ht="15.75" customHeight="1"/>
    <row r="8660" ht="15.75" customHeight="1"/>
    <row r="8662" ht="15.75" customHeight="1"/>
    <row r="8664" ht="15.75" customHeight="1"/>
    <row r="8666" ht="15.75" customHeight="1"/>
    <row r="8668" ht="15.75" customHeight="1"/>
    <row r="8670" ht="15.75" customHeight="1"/>
    <row r="8672" ht="15.75" customHeight="1"/>
    <row r="8674" ht="15.75" customHeight="1"/>
    <row r="8676" ht="15.75" customHeight="1"/>
    <row r="8678" ht="15.75" customHeight="1"/>
    <row r="8680" ht="15.75" customHeight="1"/>
    <row r="8682" ht="15.75" customHeight="1"/>
    <row r="8684" ht="15.75" customHeight="1"/>
    <row r="8686" ht="15.75" customHeight="1"/>
    <row r="8688" ht="15.75" customHeight="1"/>
    <row r="8690" ht="15.75" customHeight="1"/>
    <row r="8692" ht="15.75" customHeight="1"/>
    <row r="8694" ht="15.75" customHeight="1"/>
    <row r="8696" ht="15.75" customHeight="1"/>
    <row r="8698" ht="15.75" customHeight="1"/>
    <row r="8700" ht="15.75" customHeight="1"/>
    <row r="8702" ht="15.75" customHeight="1"/>
    <row r="8704" ht="15.75" customHeight="1"/>
    <row r="8706" ht="15.75" customHeight="1"/>
    <row r="8708" ht="15.75" customHeight="1"/>
    <row r="8710" ht="15.75" customHeight="1"/>
    <row r="8712" ht="15.75" customHeight="1"/>
    <row r="8714" ht="15.75" customHeight="1"/>
    <row r="8716" ht="15.75" customHeight="1"/>
    <row r="8718" ht="15.75" customHeight="1"/>
    <row r="8720" ht="15.75" customHeight="1"/>
    <row r="8722" ht="15.75" customHeight="1"/>
    <row r="8724" ht="15.75" customHeight="1"/>
    <row r="8726" ht="15.75" customHeight="1"/>
    <row r="8728" ht="15.75" customHeight="1"/>
    <row r="8730" ht="15.75" customHeight="1"/>
    <row r="8732" ht="15.75" customHeight="1"/>
    <row r="8734" ht="15.75" customHeight="1"/>
    <row r="8736" ht="15.75" customHeight="1"/>
    <row r="8738" ht="15.75" customHeight="1"/>
    <row r="8740" ht="15.75" customHeight="1"/>
    <row r="8742" ht="15.75" customHeight="1"/>
    <row r="8744" ht="15.75" customHeight="1"/>
    <row r="8746" ht="15.75" customHeight="1"/>
    <row r="8748" ht="15.75" customHeight="1"/>
    <row r="8750" ht="15.75" customHeight="1"/>
    <row r="8752" ht="15.75" customHeight="1"/>
    <row r="8754" ht="15.75" customHeight="1"/>
    <row r="8756" ht="15.75" customHeight="1"/>
    <row r="8758" ht="15.75" customHeight="1"/>
    <row r="8760" ht="15.75" customHeight="1"/>
    <row r="8762" ht="15.75" customHeight="1"/>
    <row r="8764" ht="15.75" customHeight="1"/>
    <row r="8766" ht="15.75" customHeight="1"/>
    <row r="8768" ht="15.75" customHeight="1"/>
    <row r="8770" ht="15.75" customHeight="1"/>
    <row r="8772" ht="15.75" customHeight="1"/>
    <row r="8774" ht="15.75" customHeight="1"/>
    <row r="8776" ht="15.75" customHeight="1"/>
    <row r="8778" ht="15.75" customHeight="1"/>
    <row r="8780" ht="15.75" customHeight="1"/>
    <row r="8782" ht="15.75" customHeight="1"/>
    <row r="8784" ht="15.75" customHeight="1"/>
    <row r="8786" ht="15.75" customHeight="1"/>
    <row r="8788" ht="15.75" customHeight="1"/>
    <row r="8790" ht="15.75" customHeight="1"/>
    <row r="8792" ht="15.75" customHeight="1"/>
    <row r="8794" ht="15.75" customHeight="1"/>
    <row r="8796" ht="15.75" customHeight="1"/>
    <row r="8798" ht="15.75" customHeight="1"/>
    <row r="8800" ht="15.75" customHeight="1"/>
    <row r="8802" ht="15.75" customHeight="1"/>
    <row r="8804" ht="15.75" customHeight="1"/>
    <row r="8806" ht="15.75" customHeight="1"/>
    <row r="8808" ht="15.75" customHeight="1"/>
    <row r="8810" ht="15.75" customHeight="1"/>
    <row r="8812" ht="15.75" customHeight="1"/>
    <row r="8814" ht="15.75" customHeight="1"/>
    <row r="8816" ht="15.75" customHeight="1"/>
    <row r="8818" ht="15.75" customHeight="1"/>
    <row r="8820" ht="15.75" customHeight="1"/>
    <row r="8822" ht="15.75" customHeight="1"/>
    <row r="8824" ht="15.75" customHeight="1"/>
    <row r="8826" ht="15.75" customHeight="1"/>
    <row r="8828" ht="15.75" customHeight="1"/>
    <row r="8830" ht="15.75" customHeight="1"/>
    <row r="8832" ht="15.75" customHeight="1"/>
    <row r="8834" ht="15.75" customHeight="1"/>
    <row r="8836" ht="15.75" customHeight="1"/>
    <row r="8838" ht="15.75" customHeight="1"/>
    <row r="8840" ht="15.75" customHeight="1"/>
    <row r="8842" ht="15.75" customHeight="1"/>
    <row r="8844" ht="15.75" customHeight="1"/>
    <row r="8846" ht="15.75" customHeight="1"/>
    <row r="8848" ht="15.75" customHeight="1"/>
    <row r="8850" ht="15.75" customHeight="1"/>
    <row r="8852" ht="15.75" customHeight="1"/>
    <row r="8854" ht="15.75" customHeight="1"/>
    <row r="8856" ht="15.75" customHeight="1"/>
    <row r="8858" ht="15.75" customHeight="1"/>
    <row r="8860" ht="15.75" customHeight="1"/>
    <row r="8862" ht="15.75" customHeight="1"/>
    <row r="8864" ht="15.75" customHeight="1"/>
    <row r="8866" ht="15.75" customHeight="1"/>
    <row r="8868" ht="15.75" customHeight="1"/>
    <row r="8870" ht="15.75" customHeight="1"/>
    <row r="8872" ht="15.75" customHeight="1"/>
    <row r="8874" ht="15.75" customHeight="1"/>
    <row r="8876" ht="15.75" customHeight="1"/>
    <row r="8878" ht="15.75" customHeight="1"/>
    <row r="8880" ht="15.75" customHeight="1"/>
    <row r="8882" ht="15.75" customHeight="1"/>
    <row r="8884" ht="15.75" customHeight="1"/>
    <row r="8886" ht="15.75" customHeight="1"/>
    <row r="8888" ht="15.75" customHeight="1"/>
    <row r="8890" ht="15.75" customHeight="1"/>
    <row r="8892" ht="15.75" customHeight="1"/>
    <row r="8894" ht="15.75" customHeight="1"/>
    <row r="8896" ht="15.75" customHeight="1"/>
    <row r="8898" ht="15.75" customHeight="1"/>
    <row r="8900" ht="15.75" customHeight="1"/>
    <row r="8902" ht="15.75" customHeight="1"/>
    <row r="8904" ht="15.75" customHeight="1"/>
    <row r="8906" ht="15.75" customHeight="1"/>
    <row r="8908" ht="15.75" customHeight="1"/>
    <row r="8910" ht="15.75" customHeight="1"/>
    <row r="8912" ht="15.75" customHeight="1"/>
    <row r="8914" ht="15.75" customHeight="1"/>
    <row r="8916" ht="15.75" customHeight="1"/>
    <row r="8918" ht="15.75" customHeight="1"/>
    <row r="8920" ht="15.75" customHeight="1"/>
    <row r="8922" ht="15.75" customHeight="1"/>
    <row r="8924" ht="15.75" customHeight="1"/>
    <row r="8926" ht="15.75" customHeight="1"/>
    <row r="8928" ht="15.75" customHeight="1"/>
    <row r="8930" ht="15.75" customHeight="1"/>
    <row r="8932" ht="15.75" customHeight="1"/>
    <row r="8934" ht="15.75" customHeight="1"/>
    <row r="8936" ht="15.75" customHeight="1"/>
    <row r="8938" ht="15.75" customHeight="1"/>
    <row r="8940" ht="15.75" customHeight="1"/>
    <row r="8942" ht="15.75" customHeight="1"/>
    <row r="8944" ht="15.75" customHeight="1"/>
    <row r="8946" ht="15.75" customHeight="1"/>
    <row r="8948" ht="15.75" customHeight="1"/>
    <row r="8950" ht="15.75" customHeight="1"/>
    <row r="8952" ht="15.75" customHeight="1"/>
    <row r="8954" ht="15.75" customHeight="1"/>
    <row r="8956" ht="15.75" customHeight="1"/>
    <row r="8958" ht="15.75" customHeight="1"/>
    <row r="8960" ht="15.75" customHeight="1"/>
    <row r="8962" ht="15.75" customHeight="1"/>
    <row r="8964" ht="15.75" customHeight="1"/>
    <row r="8966" ht="15.75" customHeight="1"/>
    <row r="8968" ht="15.75" customHeight="1"/>
    <row r="8970" ht="15.75" customHeight="1"/>
    <row r="8972" ht="15.75" customHeight="1"/>
    <row r="8974" ht="15.75" customHeight="1"/>
    <row r="8976" ht="15.75" customHeight="1"/>
    <row r="8978" ht="15.75" customHeight="1"/>
    <row r="8980" ht="15.75" customHeight="1"/>
    <row r="8982" ht="15.75" customHeight="1"/>
    <row r="8984" ht="15.75" customHeight="1"/>
    <row r="8986" ht="15.75" customHeight="1"/>
    <row r="8988" ht="15.75" customHeight="1"/>
    <row r="8990" ht="15.75" customHeight="1"/>
    <row r="8992" ht="15.75" customHeight="1"/>
    <row r="8994" ht="15.75" customHeight="1"/>
    <row r="8996" ht="15.75" customHeight="1"/>
    <row r="8998" ht="15.75" customHeight="1"/>
    <row r="9000" ht="15.75" customHeight="1"/>
    <row r="9002" ht="15.75" customHeight="1"/>
    <row r="9004" ht="15.75" customHeight="1"/>
    <row r="9006" ht="15.75" customHeight="1"/>
    <row r="9008" ht="15.75" customHeight="1"/>
    <row r="9010" ht="15.75" customHeight="1"/>
    <row r="9012" ht="15.75" customHeight="1"/>
    <row r="9014" ht="15.75" customHeight="1"/>
    <row r="9016" ht="15.75" customHeight="1"/>
    <row r="9018" ht="15.75" customHeight="1"/>
    <row r="9020" ht="15.75" customHeight="1"/>
    <row r="9022" ht="15.75" customHeight="1"/>
    <row r="9024" ht="15.75" customHeight="1"/>
    <row r="9026" ht="15.75" customHeight="1"/>
    <row r="9028" ht="15.75" customHeight="1"/>
    <row r="9030" ht="15.75" customHeight="1"/>
    <row r="9032" ht="15.75" customHeight="1"/>
    <row r="9034" ht="15.75" customHeight="1"/>
    <row r="9036" ht="15.75" customHeight="1"/>
    <row r="9038" ht="15.75" customHeight="1"/>
    <row r="9040" ht="15.75" customHeight="1"/>
    <row r="9042" ht="15.75" customHeight="1"/>
    <row r="9044" ht="15.75" customHeight="1"/>
    <row r="9046" ht="15.75" customHeight="1"/>
    <row r="9048" ht="15.75" customHeight="1"/>
    <row r="9050" ht="15.75" customHeight="1"/>
    <row r="9052" ht="15.75" customHeight="1"/>
    <row r="9054" ht="15.75" customHeight="1"/>
    <row r="9056" ht="15.75" customHeight="1"/>
    <row r="9058" ht="15.75" customHeight="1"/>
    <row r="9060" ht="15.75" customHeight="1"/>
    <row r="9062" ht="15.75" customHeight="1"/>
    <row r="9064" ht="15.75" customHeight="1"/>
    <row r="9066" ht="15.75" customHeight="1"/>
    <row r="9068" ht="15.75" customHeight="1"/>
    <row r="9070" ht="15.75" customHeight="1"/>
    <row r="9072" ht="15.75" customHeight="1"/>
    <row r="9074" ht="15.75" customHeight="1"/>
    <row r="9076" ht="15.75" customHeight="1"/>
    <row r="9078" ht="15.75" customHeight="1"/>
    <row r="9080" ht="15.75" customHeight="1"/>
    <row r="9082" ht="15.75" customHeight="1"/>
    <row r="9084" ht="15.75" customHeight="1"/>
    <row r="9086" ht="15.75" customHeight="1"/>
    <row r="9088" ht="15.75" customHeight="1"/>
    <row r="9090" ht="15.75" customHeight="1"/>
    <row r="9092" ht="15.75" customHeight="1"/>
    <row r="9094" ht="15.75" customHeight="1"/>
    <row r="9096" ht="15.75" customHeight="1"/>
    <row r="9098" ht="15.75" customHeight="1"/>
    <row r="9100" ht="15.75" customHeight="1"/>
    <row r="9102" ht="15.75" customHeight="1"/>
    <row r="9104" ht="15.75" customHeight="1"/>
    <row r="9106" ht="15.75" customHeight="1"/>
    <row r="9108" ht="15.75" customHeight="1"/>
    <row r="9110" ht="15.75" customHeight="1"/>
    <row r="9112" ht="15.75" customHeight="1"/>
    <row r="9114" ht="15.75" customHeight="1"/>
    <row r="9116" ht="15.75" customHeight="1"/>
    <row r="9118" ht="15.75" customHeight="1"/>
    <row r="9120" ht="15.75" customHeight="1"/>
    <row r="9122" ht="15.75" customHeight="1"/>
    <row r="9124" ht="15.75" customHeight="1"/>
    <row r="9126" ht="15.75" customHeight="1"/>
    <row r="9128" ht="15.75" customHeight="1"/>
    <row r="9130" ht="15.75" customHeight="1"/>
    <row r="9132" ht="15.75" customHeight="1"/>
    <row r="9134" ht="15.75" customHeight="1"/>
    <row r="9136" ht="15.75" customHeight="1"/>
    <row r="9138" ht="15.75" customHeight="1"/>
    <row r="9140" ht="15.75" customHeight="1"/>
    <row r="9142" ht="15.75" customHeight="1"/>
    <row r="9144" ht="15.75" customHeight="1"/>
    <row r="9146" ht="15.75" customHeight="1"/>
    <row r="9148" ht="15.75" customHeight="1"/>
    <row r="9150" ht="15.75" customHeight="1"/>
    <row r="9152" ht="15.75" customHeight="1"/>
    <row r="9154" ht="15.75" customHeight="1"/>
    <row r="9156" ht="15.75" customHeight="1"/>
    <row r="9158" ht="15.75" customHeight="1"/>
    <row r="9160" ht="15.75" customHeight="1"/>
    <row r="9162" ht="15.75" customHeight="1"/>
    <row r="9164" ht="15.75" customHeight="1"/>
    <row r="9166" ht="15.75" customHeight="1"/>
    <row r="9168" ht="15.75" customHeight="1"/>
    <row r="9170" ht="15.75" customHeight="1"/>
    <row r="9172" ht="15.75" customHeight="1"/>
    <row r="9174" ht="15.75" customHeight="1"/>
    <row r="9176" ht="15.75" customHeight="1"/>
    <row r="9178" ht="15.75" customHeight="1"/>
    <row r="9180" ht="15.75" customHeight="1"/>
    <row r="9182" ht="15.75" customHeight="1"/>
    <row r="9184" ht="15.75" customHeight="1"/>
    <row r="9186" ht="15.75" customHeight="1"/>
    <row r="9188" ht="15.75" customHeight="1"/>
    <row r="9190" ht="15.75" customHeight="1"/>
    <row r="9192" ht="15.75" customHeight="1"/>
    <row r="9194" ht="15.75" customHeight="1"/>
    <row r="9196" ht="15.75" customHeight="1"/>
    <row r="9198" ht="15.75" customHeight="1"/>
    <row r="9200" ht="15.75" customHeight="1"/>
    <row r="9202" ht="15.75" customHeight="1"/>
    <row r="9204" ht="15.75" customHeight="1"/>
    <row r="9206" ht="15.75" customHeight="1"/>
    <row r="9208" ht="15.75" customHeight="1"/>
    <row r="9210" ht="15.75" customHeight="1"/>
    <row r="9212" ht="15.75" customHeight="1"/>
    <row r="9214" ht="15.75" customHeight="1"/>
    <row r="9216" ht="15.75" customHeight="1"/>
    <row r="9218" ht="15.75" customHeight="1"/>
    <row r="9220" ht="15.75" customHeight="1"/>
    <row r="9222" ht="15.75" customHeight="1"/>
    <row r="9224" ht="15.75" customHeight="1"/>
    <row r="9226" ht="15.75" customHeight="1"/>
    <row r="9228" ht="15.75" customHeight="1"/>
    <row r="9230" ht="15.75" customHeight="1"/>
    <row r="9232" ht="15.75" customHeight="1"/>
    <row r="9234" ht="15.75" customHeight="1"/>
    <row r="9236" ht="15.75" customHeight="1"/>
    <row r="9238" ht="15.75" customHeight="1"/>
    <row r="9240" ht="15.75" customHeight="1"/>
    <row r="9242" ht="15.75" customHeight="1"/>
    <row r="9244" ht="15.75" customHeight="1"/>
    <row r="9246" ht="15.75" customHeight="1"/>
    <row r="9248" ht="15.75" customHeight="1"/>
    <row r="9250" ht="15.75" customHeight="1"/>
    <row r="9252" ht="15.75" customHeight="1"/>
    <row r="9254" ht="15.75" customHeight="1"/>
    <row r="9256" ht="15.75" customHeight="1"/>
    <row r="9258" ht="15.75" customHeight="1"/>
    <row r="9260" ht="15.75" customHeight="1"/>
    <row r="9262" ht="15.75" customHeight="1"/>
    <row r="9264" ht="15.75" customHeight="1"/>
    <row r="9266" ht="15.75" customHeight="1"/>
    <row r="9268" ht="15.75" customHeight="1"/>
    <row r="9270" ht="15.75" customHeight="1"/>
    <row r="9272" ht="15.75" customHeight="1"/>
    <row r="9274" ht="15.75" customHeight="1"/>
    <row r="9276" ht="15.75" customHeight="1"/>
    <row r="9278" ht="15.75" customHeight="1"/>
    <row r="9280" ht="15.75" customHeight="1"/>
    <row r="9282" ht="15.75" customHeight="1"/>
    <row r="9284" ht="15.75" customHeight="1"/>
    <row r="9286" ht="15.75" customHeight="1"/>
    <row r="9288" ht="15.75" customHeight="1"/>
    <row r="9290" ht="15.75" customHeight="1"/>
    <row r="9292" ht="15.75" customHeight="1"/>
    <row r="9294" ht="15.75" customHeight="1"/>
    <row r="9296" ht="15.75" customHeight="1"/>
    <row r="9298" ht="15.75" customHeight="1"/>
    <row r="9300" ht="15.75" customHeight="1"/>
    <row r="9302" ht="15.75" customHeight="1"/>
    <row r="9304" ht="15.75" customHeight="1"/>
    <row r="9306" ht="15.75" customHeight="1"/>
    <row r="9308" ht="15.75" customHeight="1"/>
    <row r="9310" ht="15.75" customHeight="1"/>
    <row r="9312" ht="15.75" customHeight="1"/>
    <row r="9314" ht="15.75" customHeight="1"/>
    <row r="9316" ht="15.75" customHeight="1"/>
    <row r="9318" ht="15.75" customHeight="1"/>
    <row r="9320" ht="15.75" customHeight="1"/>
    <row r="9322" ht="15.75" customHeight="1"/>
    <row r="9324" ht="15.75" customHeight="1"/>
    <row r="9326" ht="15.75" customHeight="1"/>
    <row r="9328" ht="15.75" customHeight="1"/>
    <row r="9330" ht="15.75" customHeight="1"/>
    <row r="9332" ht="15.75" customHeight="1"/>
    <row r="9334" ht="15.75" customHeight="1"/>
    <row r="9336" ht="15.75" customHeight="1"/>
    <row r="9338" ht="15.75" customHeight="1"/>
    <row r="9340" ht="15.75" customHeight="1"/>
    <row r="9342" ht="15.75" customHeight="1"/>
    <row r="9344" ht="15.75" customHeight="1"/>
    <row r="9346" ht="15.75" customHeight="1"/>
    <row r="9348" ht="15.75" customHeight="1"/>
    <row r="9350" ht="15.75" customHeight="1"/>
    <row r="9352" ht="15.75" customHeight="1"/>
    <row r="9354" ht="15.75" customHeight="1"/>
    <row r="9356" ht="15.75" customHeight="1"/>
    <row r="9358" ht="15.75" customHeight="1"/>
    <row r="9360" ht="15.75" customHeight="1"/>
    <row r="9362" ht="15.75" customHeight="1"/>
    <row r="9364" ht="15.75" customHeight="1"/>
    <row r="9366" ht="15.75" customHeight="1"/>
    <row r="9368" ht="15.75" customHeight="1"/>
    <row r="9370" ht="15.75" customHeight="1"/>
    <row r="9372" ht="15.75" customHeight="1"/>
    <row r="9374" ht="15.75" customHeight="1"/>
    <row r="9376" ht="15.75" customHeight="1"/>
    <row r="9378" ht="15.75" customHeight="1"/>
    <row r="9380" ht="15.75" customHeight="1"/>
    <row r="9382" ht="15.75" customHeight="1"/>
    <row r="9384" ht="15.75" customHeight="1"/>
    <row r="9386" ht="15.75" customHeight="1"/>
    <row r="9388" ht="15.75" customHeight="1"/>
    <row r="9390" ht="15.75" customHeight="1"/>
    <row r="9392" ht="15.75" customHeight="1"/>
    <row r="9394" ht="15.75" customHeight="1"/>
    <row r="9396" ht="15.75" customHeight="1"/>
    <row r="9398" ht="15.75" customHeight="1"/>
    <row r="9400" ht="15.75" customHeight="1"/>
    <row r="9402" ht="15.75" customHeight="1"/>
    <row r="9404" ht="15.75" customHeight="1"/>
    <row r="9406" ht="15.75" customHeight="1"/>
    <row r="9408" ht="15.75" customHeight="1"/>
    <row r="9410" ht="15.75" customHeight="1"/>
    <row r="9412" ht="15.75" customHeight="1"/>
    <row r="9414" ht="15.75" customHeight="1"/>
    <row r="9416" ht="15.75" customHeight="1"/>
    <row r="9418" ht="15.75" customHeight="1"/>
    <row r="9420" ht="15.75" customHeight="1"/>
    <row r="9422" ht="15.75" customHeight="1"/>
    <row r="9424" ht="15.75" customHeight="1"/>
    <row r="9426" ht="15.75" customHeight="1"/>
    <row r="9428" ht="15.75" customHeight="1"/>
    <row r="9430" ht="15.75" customHeight="1"/>
    <row r="9432" ht="15.75" customHeight="1"/>
    <row r="9434" ht="15.75" customHeight="1"/>
    <row r="9436" ht="15.75" customHeight="1"/>
    <row r="9438" ht="15.75" customHeight="1"/>
    <row r="9440" ht="15.75" customHeight="1"/>
    <row r="9442" ht="15.75" customHeight="1"/>
    <row r="9444" ht="15.75" customHeight="1"/>
    <row r="9446" ht="15.75" customHeight="1"/>
    <row r="9448" ht="15.75" customHeight="1"/>
    <row r="9450" ht="15.75" customHeight="1"/>
    <row r="9452" ht="15.75" customHeight="1"/>
    <row r="9454" ht="15.75" customHeight="1"/>
    <row r="9456" ht="15.75" customHeight="1"/>
    <row r="9458" ht="15.75" customHeight="1"/>
    <row r="9460" ht="15.75" customHeight="1"/>
    <row r="9462" ht="15.75" customHeight="1"/>
    <row r="9464" ht="15.75" customHeight="1"/>
    <row r="9466" ht="15.75" customHeight="1"/>
    <row r="9468" ht="15.75" customHeight="1"/>
    <row r="9470" ht="15.75" customHeight="1"/>
    <row r="9472" ht="15.75" customHeight="1"/>
    <row r="9474" ht="15.75" customHeight="1"/>
    <row r="9476" ht="15.75" customHeight="1"/>
    <row r="9478" ht="15.75" customHeight="1"/>
    <row r="9480" ht="15.75" customHeight="1"/>
    <row r="9482" ht="15.75" customHeight="1"/>
    <row r="9484" ht="15.75" customHeight="1"/>
    <row r="9486" ht="15.75" customHeight="1"/>
    <row r="9488" ht="15.75" customHeight="1"/>
    <row r="9490" ht="15.75" customHeight="1"/>
    <row r="9492" ht="15.75" customHeight="1"/>
    <row r="9494" ht="15.75" customHeight="1"/>
    <row r="9496" ht="15.75" customHeight="1"/>
    <row r="9498" ht="15.75" customHeight="1"/>
    <row r="9500" ht="15.75" customHeight="1"/>
    <row r="9502" ht="15.75" customHeight="1"/>
    <row r="9504" ht="15.75" customHeight="1"/>
    <row r="9506" ht="15.75" customHeight="1"/>
    <row r="9508" ht="15.75" customHeight="1"/>
    <row r="9510" ht="15.75" customHeight="1"/>
    <row r="9512" ht="15.75" customHeight="1"/>
    <row r="9514" ht="15.75" customHeight="1"/>
    <row r="9516" ht="15.75" customHeight="1"/>
    <row r="9518" ht="15.75" customHeight="1"/>
    <row r="9520" ht="15.75" customHeight="1"/>
    <row r="9522" ht="15.75" customHeight="1"/>
    <row r="9524" ht="15.75" customHeight="1"/>
    <row r="9526" ht="15.75" customHeight="1"/>
    <row r="9528" ht="15.75" customHeight="1"/>
    <row r="9530" ht="15.75" customHeight="1"/>
    <row r="9532" ht="15.75" customHeight="1"/>
    <row r="9534" ht="15.75" customHeight="1"/>
    <row r="9536" ht="15.75" customHeight="1"/>
    <row r="9538" ht="15.75" customHeight="1"/>
    <row r="9540" ht="15.75" customHeight="1"/>
    <row r="9542" ht="15.75" customHeight="1"/>
    <row r="9544" ht="15.75" customHeight="1"/>
    <row r="9546" ht="15.75" customHeight="1"/>
    <row r="9548" ht="15.75" customHeight="1"/>
    <row r="9550" ht="15.75" customHeight="1"/>
    <row r="9552" ht="15.75" customHeight="1"/>
    <row r="9554" ht="15.75" customHeight="1"/>
    <row r="9556" ht="15.75" customHeight="1"/>
    <row r="9558" ht="15.75" customHeight="1"/>
    <row r="9560" ht="15.75" customHeight="1"/>
    <row r="9562" ht="15.75" customHeight="1"/>
    <row r="9564" ht="15.75" customHeight="1"/>
    <row r="9566" ht="15.75" customHeight="1"/>
    <row r="9568" ht="15.75" customHeight="1"/>
    <row r="9570" ht="15.75" customHeight="1"/>
    <row r="9572" ht="15.75" customHeight="1"/>
    <row r="9574" ht="15.75" customHeight="1"/>
    <row r="9576" ht="15.75" customHeight="1"/>
    <row r="9578" ht="15.75" customHeight="1"/>
    <row r="9580" ht="15.75" customHeight="1"/>
    <row r="9582" ht="15.75" customHeight="1"/>
    <row r="9584" ht="15.75" customHeight="1"/>
    <row r="9586" ht="15.75" customHeight="1"/>
    <row r="9588" ht="15.75" customHeight="1"/>
    <row r="9590" ht="15.75" customHeight="1"/>
    <row r="9592" ht="15.75" customHeight="1"/>
    <row r="9594" ht="15.75" customHeight="1"/>
    <row r="9596" ht="15.75" customHeight="1"/>
    <row r="9598" ht="15.75" customHeight="1"/>
    <row r="9600" ht="15.75" customHeight="1"/>
    <row r="9602" ht="15.75" customHeight="1"/>
    <row r="9604" ht="15.75" customHeight="1"/>
    <row r="9606" ht="15.75" customHeight="1"/>
    <row r="9608" ht="15.75" customHeight="1"/>
    <row r="9610" ht="15.75" customHeight="1"/>
    <row r="9612" ht="15.75" customHeight="1"/>
    <row r="9614" ht="15.75" customHeight="1"/>
    <row r="9616" ht="15.75" customHeight="1"/>
    <row r="9618" ht="15.75" customHeight="1"/>
    <row r="9620" ht="15.75" customHeight="1"/>
    <row r="9622" ht="15.75" customHeight="1"/>
    <row r="9624" ht="15.75" customHeight="1"/>
    <row r="9626" ht="15.75" customHeight="1"/>
    <row r="9628" ht="15.75" customHeight="1"/>
    <row r="9630" ht="15.75" customHeight="1"/>
    <row r="9632" ht="15.75" customHeight="1"/>
    <row r="9634" ht="15.75" customHeight="1"/>
    <row r="9636" ht="15.75" customHeight="1"/>
    <row r="9638" ht="15.75" customHeight="1"/>
    <row r="9640" ht="15.75" customHeight="1"/>
    <row r="9642" ht="15.75" customHeight="1"/>
    <row r="9644" ht="15.75" customHeight="1"/>
    <row r="9646" ht="15.75" customHeight="1"/>
    <row r="9648" ht="15.75" customHeight="1"/>
    <row r="9650" ht="15.75" customHeight="1"/>
    <row r="9652" ht="15.75" customHeight="1"/>
    <row r="9654" ht="15.75" customHeight="1"/>
    <row r="9656" ht="15.75" customHeight="1"/>
    <row r="9658" ht="15.75" customHeight="1"/>
    <row r="9660" ht="15.75" customHeight="1"/>
    <row r="9662" ht="15.75" customHeight="1"/>
    <row r="9664" ht="15.75" customHeight="1"/>
    <row r="9666" ht="15.75" customHeight="1"/>
    <row r="9668" ht="15.75" customHeight="1"/>
    <row r="9670" ht="15.75" customHeight="1"/>
    <row r="9672" ht="15.75" customHeight="1"/>
    <row r="9674" ht="15.75" customHeight="1"/>
    <row r="9676" ht="15.75" customHeight="1"/>
    <row r="9678" ht="15.75" customHeight="1"/>
    <row r="9680" ht="15.75" customHeight="1"/>
    <row r="9682" ht="15.75" customHeight="1"/>
    <row r="9684" ht="15.75" customHeight="1"/>
    <row r="9686" ht="15.75" customHeight="1"/>
    <row r="9688" ht="15.75" customHeight="1"/>
    <row r="9690" ht="15.75" customHeight="1"/>
    <row r="9692" ht="15.75" customHeight="1"/>
    <row r="9694" ht="15.75" customHeight="1"/>
    <row r="9696" ht="15.75" customHeight="1"/>
    <row r="9698" ht="15.75" customHeight="1"/>
    <row r="9700" ht="15.75" customHeight="1"/>
    <row r="9702" ht="15.75" customHeight="1"/>
    <row r="9704" ht="15.75" customHeight="1"/>
    <row r="9706" ht="15.75" customHeight="1"/>
    <row r="9708" ht="15.75" customHeight="1"/>
    <row r="9710" ht="15.75" customHeight="1"/>
    <row r="9712" ht="15.75" customHeight="1"/>
    <row r="9714" ht="15.75" customHeight="1"/>
    <row r="9716" ht="15.75" customHeight="1"/>
    <row r="9718" ht="15.75" customHeight="1"/>
    <row r="9720" ht="15.75" customHeight="1"/>
    <row r="9722" ht="15.75" customHeight="1"/>
    <row r="9724" ht="15.75" customHeight="1"/>
    <row r="9726" ht="15.75" customHeight="1"/>
    <row r="9728" ht="15.75" customHeight="1"/>
    <row r="9730" ht="15.75" customHeight="1"/>
    <row r="9732" ht="15.75" customHeight="1"/>
    <row r="9734" ht="15.75" customHeight="1"/>
    <row r="9736" ht="15.75" customHeight="1"/>
    <row r="9738" ht="15.75" customHeight="1"/>
    <row r="9740" ht="15.75" customHeight="1"/>
    <row r="9742" ht="15.75" customHeight="1"/>
    <row r="9744" ht="15.75" customHeight="1"/>
    <row r="9746" ht="15.75" customHeight="1"/>
    <row r="9748" ht="15.75" customHeight="1"/>
    <row r="9750" ht="15.75" customHeight="1"/>
    <row r="9752" ht="15.75" customHeight="1"/>
    <row r="9754" ht="15.75" customHeight="1"/>
    <row r="9756" ht="15.75" customHeight="1"/>
    <row r="9758" ht="15.75" customHeight="1"/>
    <row r="9760" ht="15.75" customHeight="1"/>
    <row r="9762" ht="15.75" customHeight="1"/>
    <row r="9764" ht="15.75" customHeight="1"/>
    <row r="9766" ht="15.75" customHeight="1"/>
    <row r="9768" ht="15.75" customHeight="1"/>
    <row r="9770" ht="15.75" customHeight="1"/>
    <row r="9772" ht="15.75" customHeight="1"/>
    <row r="9774" ht="15.75" customHeight="1"/>
    <row r="9776" ht="15.75" customHeight="1"/>
    <row r="9778" ht="15.75" customHeight="1"/>
    <row r="9780" ht="15.75" customHeight="1"/>
    <row r="9782" ht="15.75" customHeight="1"/>
    <row r="9784" ht="15.75" customHeight="1"/>
    <row r="9786" ht="15.75" customHeight="1"/>
    <row r="9788" ht="15.75" customHeight="1"/>
    <row r="9790" ht="15.75" customHeight="1"/>
    <row r="9792" ht="15.75" customHeight="1"/>
    <row r="9794" ht="15.75" customHeight="1"/>
    <row r="9796" ht="15.75" customHeight="1"/>
    <row r="9798" ht="15.75" customHeight="1"/>
    <row r="9800" ht="15.75" customHeight="1"/>
    <row r="9802" ht="15.75" customHeight="1"/>
    <row r="9804" ht="15.75" customHeight="1"/>
    <row r="9806" ht="15.75" customHeight="1"/>
    <row r="9808" ht="15.75" customHeight="1"/>
    <row r="9810" ht="15.75" customHeight="1"/>
    <row r="9812" ht="15.75" customHeight="1"/>
    <row r="9814" ht="15.75" customHeight="1"/>
    <row r="9816" ht="15.75" customHeight="1"/>
    <row r="9818" ht="15.75" customHeight="1"/>
    <row r="9820" ht="15.75" customHeight="1"/>
    <row r="9822" ht="15.75" customHeight="1"/>
    <row r="9824" ht="15.75" customHeight="1"/>
    <row r="9826" ht="15.75" customHeight="1"/>
    <row r="9828" ht="15.75" customHeight="1"/>
    <row r="9830" ht="15.75" customHeight="1"/>
    <row r="9832" ht="15.75" customHeight="1"/>
    <row r="9834" ht="15.75" customHeight="1"/>
    <row r="9836" ht="15.75" customHeight="1"/>
    <row r="9838" ht="15.75" customHeight="1"/>
    <row r="9840" ht="15.75" customHeight="1"/>
    <row r="9842" ht="15.75" customHeight="1"/>
    <row r="9844" ht="15.75" customHeight="1"/>
    <row r="9846" ht="15.75" customHeight="1"/>
    <row r="9848" ht="15.75" customHeight="1"/>
    <row r="9850" ht="15.75" customHeight="1"/>
    <row r="9852" ht="15.75" customHeight="1"/>
    <row r="9854" ht="15.75" customHeight="1"/>
    <row r="9856" ht="15.75" customHeight="1"/>
    <row r="9858" ht="15.75" customHeight="1"/>
    <row r="9860" ht="15.75" customHeight="1"/>
    <row r="9862" ht="15.75" customHeight="1"/>
    <row r="9864" ht="15.75" customHeight="1"/>
    <row r="9866" ht="15.75" customHeight="1"/>
    <row r="9868" ht="15.75" customHeight="1"/>
    <row r="9870" ht="15.75" customHeight="1"/>
    <row r="9872" ht="15.75" customHeight="1"/>
    <row r="9874" ht="15.75" customHeight="1"/>
    <row r="9876" ht="15.75" customHeight="1"/>
    <row r="9878" ht="15.75" customHeight="1"/>
    <row r="9880" ht="15.75" customHeight="1"/>
    <row r="9882" ht="15.75" customHeight="1"/>
    <row r="9884" ht="15.75" customHeight="1"/>
    <row r="9886" ht="15.75" customHeight="1"/>
    <row r="9888" ht="15.75" customHeight="1"/>
    <row r="9890" ht="15.75" customHeight="1"/>
    <row r="9892" ht="15.75" customHeight="1"/>
    <row r="9894" ht="15.75" customHeight="1"/>
    <row r="9896" ht="15.75" customHeight="1"/>
    <row r="9898" ht="15.75" customHeight="1"/>
    <row r="9900" ht="15.75" customHeight="1"/>
    <row r="9902" ht="15.75" customHeight="1"/>
    <row r="9904" ht="15.75" customHeight="1"/>
    <row r="9906" ht="15.75" customHeight="1"/>
    <row r="9908" ht="15.75" customHeight="1"/>
    <row r="9910" ht="15.75" customHeight="1"/>
    <row r="9912" ht="15.75" customHeight="1"/>
    <row r="9914" ht="15.75" customHeight="1"/>
    <row r="9916" ht="15.75" customHeight="1"/>
    <row r="9918" ht="15.75" customHeight="1"/>
    <row r="9920" ht="15.75" customHeight="1"/>
    <row r="9922" ht="15.75" customHeight="1"/>
    <row r="9924" ht="15.75" customHeight="1"/>
    <row r="9926" ht="15.75" customHeight="1"/>
    <row r="9928" ht="15.75" customHeight="1"/>
    <row r="9930" ht="15.75" customHeight="1"/>
    <row r="9932" ht="15.75" customHeight="1"/>
    <row r="9934" ht="15.75" customHeight="1"/>
    <row r="9936" ht="15.75" customHeight="1"/>
    <row r="9938" ht="15.75" customHeight="1"/>
    <row r="9940" ht="15.75" customHeight="1"/>
    <row r="9942" ht="15.75" customHeight="1"/>
    <row r="9944" ht="15.75" customHeight="1"/>
    <row r="9946" ht="15.75" customHeight="1"/>
    <row r="9948" ht="15.75" customHeight="1"/>
    <row r="9950" ht="15.75" customHeight="1"/>
    <row r="9952" ht="15.75" customHeight="1"/>
    <row r="9954" ht="15.75" customHeight="1"/>
    <row r="9956" ht="15.75" customHeight="1"/>
    <row r="9958" ht="15.75" customHeight="1"/>
    <row r="9960" ht="15.75" customHeight="1"/>
    <row r="9962" ht="15.75" customHeight="1"/>
    <row r="9964" ht="15.75" customHeight="1"/>
    <row r="9966" ht="15.75" customHeight="1"/>
    <row r="9968" ht="15.75" customHeight="1"/>
    <row r="9970" ht="15.75" customHeight="1"/>
    <row r="9972" ht="15.75" customHeight="1"/>
    <row r="9974" ht="15.75" customHeight="1"/>
    <row r="9976" ht="15.75" customHeight="1"/>
    <row r="9978" ht="15.75" customHeight="1"/>
    <row r="9980" ht="15.75" customHeight="1"/>
    <row r="9982" ht="15.75" customHeight="1"/>
    <row r="9984" ht="15.75" customHeight="1"/>
    <row r="9986" ht="15.75" customHeight="1"/>
    <row r="9988" ht="15.75" customHeight="1"/>
    <row r="9990" ht="15.75" customHeight="1"/>
    <row r="9992" ht="15.75" customHeight="1"/>
    <row r="9994" ht="15.75" customHeight="1"/>
    <row r="9996" ht="15.75" customHeight="1"/>
    <row r="9998" ht="15.75" customHeight="1"/>
    <row r="10000" ht="15.75" customHeight="1"/>
    <row r="10002" ht="15.75" customHeight="1"/>
    <row r="10004" ht="15.75" customHeight="1"/>
    <row r="10006" ht="15.75" customHeight="1"/>
    <row r="10008" ht="15.75" customHeight="1"/>
    <row r="10010" ht="15.75" customHeight="1"/>
    <row r="10012" ht="15.75" customHeight="1"/>
    <row r="10014" ht="15.75" customHeight="1"/>
    <row r="10016" ht="15.75" customHeight="1"/>
    <row r="10018" ht="15.75" customHeight="1"/>
    <row r="10020" ht="15.75" customHeight="1"/>
    <row r="10022" ht="15.75" customHeight="1"/>
    <row r="10024" ht="15.75" customHeight="1"/>
    <row r="10026" ht="15.75" customHeight="1"/>
    <row r="10028" ht="15.75" customHeight="1"/>
    <row r="10030" ht="15.75" customHeight="1"/>
    <row r="10032" ht="15.75" customHeight="1"/>
    <row r="10034" ht="15.75" customHeight="1"/>
    <row r="10036" ht="15.75" customHeight="1"/>
    <row r="10038" ht="15.75" customHeight="1"/>
    <row r="10040" ht="15.75" customHeight="1"/>
    <row r="10042" ht="15.75" customHeight="1"/>
    <row r="10044" ht="15.75" customHeight="1"/>
    <row r="10046" ht="15.75" customHeight="1"/>
    <row r="10048" ht="15.75" customHeight="1"/>
    <row r="10050" ht="15.75" customHeight="1"/>
    <row r="10052" ht="15.75" customHeight="1"/>
    <row r="10054" ht="15.75" customHeight="1"/>
    <row r="10056" ht="15.75" customHeight="1"/>
    <row r="10058" ht="15.75" customHeight="1"/>
    <row r="10060" ht="15.75" customHeight="1"/>
    <row r="10062" ht="15.75" customHeight="1"/>
    <row r="10064" ht="15.75" customHeight="1"/>
    <row r="10066" ht="15.75" customHeight="1"/>
    <row r="10068" ht="15.75" customHeight="1"/>
    <row r="10070" ht="15.75" customHeight="1"/>
    <row r="10072" ht="15.75" customHeight="1"/>
    <row r="10074" ht="15.75" customHeight="1"/>
    <row r="10076" ht="15.75" customHeight="1"/>
    <row r="10078" ht="15.75" customHeight="1"/>
    <row r="10080" ht="15.75" customHeight="1"/>
    <row r="10082" ht="15.75" customHeight="1"/>
    <row r="10084" ht="15.75" customHeight="1"/>
    <row r="10086" ht="15.75" customHeight="1"/>
    <row r="10088" ht="15.75" customHeight="1"/>
    <row r="10090" ht="15.75" customHeight="1"/>
    <row r="10092" ht="15.75" customHeight="1"/>
    <row r="10094" ht="15.75" customHeight="1"/>
    <row r="10096" ht="15.75" customHeight="1"/>
    <row r="10098" ht="15.75" customHeight="1"/>
    <row r="10100" ht="15.75" customHeight="1"/>
    <row r="10102" ht="15.75" customHeight="1"/>
    <row r="10104" ht="15.75" customHeight="1"/>
    <row r="10106" ht="15.75" customHeight="1"/>
    <row r="10108" ht="15.75" customHeight="1"/>
    <row r="10110" ht="15.75" customHeight="1"/>
    <row r="10112" ht="15.75" customHeight="1"/>
    <row r="10114" ht="15.75" customHeight="1"/>
    <row r="10116" ht="15.75" customHeight="1"/>
    <row r="10118" ht="15.75" customHeight="1"/>
    <row r="10120" ht="15.75" customHeight="1"/>
    <row r="10122" ht="15.75" customHeight="1"/>
    <row r="10124" ht="15.75" customHeight="1"/>
    <row r="10126" ht="15.75" customHeight="1"/>
    <row r="10128" ht="15.75" customHeight="1"/>
    <row r="10130" ht="15.75" customHeight="1"/>
    <row r="10132" ht="15.75" customHeight="1"/>
    <row r="10134" ht="15.75" customHeight="1"/>
    <row r="10136" ht="15.75" customHeight="1"/>
    <row r="10138" ht="15.75" customHeight="1"/>
    <row r="10140" ht="15.75" customHeight="1"/>
    <row r="10142" ht="15.75" customHeight="1"/>
    <row r="10144" ht="15.75" customHeight="1"/>
    <row r="10146" ht="15.75" customHeight="1"/>
    <row r="10148" ht="15.75" customHeight="1"/>
    <row r="10150" ht="15.75" customHeight="1"/>
    <row r="10152" ht="15.75" customHeight="1"/>
    <row r="10154" ht="15.75" customHeight="1"/>
    <row r="10156" ht="15.75" customHeight="1"/>
    <row r="10158" ht="15.75" customHeight="1"/>
    <row r="10160" ht="15.75" customHeight="1"/>
    <row r="10162" ht="15.75" customHeight="1"/>
    <row r="10164" ht="15.75" customHeight="1"/>
    <row r="10166" ht="15.75" customHeight="1"/>
    <row r="10168" ht="15.75" customHeight="1"/>
    <row r="10170" ht="15.75" customHeight="1"/>
    <row r="10172" ht="15.75" customHeight="1"/>
    <row r="10174" ht="15.75" customHeight="1"/>
    <row r="10176" ht="15.75" customHeight="1"/>
    <row r="10178" ht="15.75" customHeight="1"/>
    <row r="10180" ht="15.75" customHeight="1"/>
    <row r="10182" ht="15.75" customHeight="1"/>
    <row r="10184" ht="15.75" customHeight="1"/>
    <row r="10186" ht="15.75" customHeight="1"/>
    <row r="10188" ht="15.75" customHeight="1"/>
    <row r="10190" ht="15.75" customHeight="1"/>
    <row r="10192" ht="15.75" customHeight="1"/>
    <row r="10194" ht="15.75" customHeight="1"/>
    <row r="10196" ht="15.75" customHeight="1"/>
    <row r="10198" ht="15.75" customHeight="1"/>
    <row r="10200" ht="15.75" customHeight="1"/>
    <row r="10202" ht="15.75" customHeight="1"/>
    <row r="10204" ht="15.75" customHeight="1"/>
    <row r="10206" ht="15.75" customHeight="1"/>
    <row r="10208" ht="15.75" customHeight="1"/>
    <row r="10210" ht="15.75" customHeight="1"/>
    <row r="10212" ht="15.75" customHeight="1"/>
    <row r="10214" ht="15.75" customHeight="1"/>
    <row r="10216" ht="15.75" customHeight="1"/>
    <row r="10218" ht="15.75" customHeight="1"/>
    <row r="10220" ht="15.75" customHeight="1"/>
    <row r="10222" ht="15.75" customHeight="1"/>
    <row r="10224" ht="15.75" customHeight="1"/>
    <row r="10226" ht="15.75" customHeight="1"/>
    <row r="10228" ht="15.75" customHeight="1"/>
    <row r="10230" ht="15.75" customHeight="1"/>
    <row r="10232" ht="15.75" customHeight="1"/>
    <row r="10234" ht="15.75" customHeight="1"/>
    <row r="10236" ht="15.75" customHeight="1"/>
    <row r="10238" ht="15.75" customHeight="1"/>
    <row r="10240" ht="15.75" customHeight="1"/>
    <row r="10242" ht="15.75" customHeight="1"/>
    <row r="10244" ht="15.75" customHeight="1"/>
    <row r="10246" ht="15.75" customHeight="1"/>
    <row r="10248" ht="15.75" customHeight="1"/>
    <row r="10250" ht="15.75" customHeight="1"/>
    <row r="10252" ht="15.75" customHeight="1"/>
    <row r="10254" ht="15.75" customHeight="1"/>
    <row r="10256" ht="15.75" customHeight="1"/>
    <row r="10258" ht="15.75" customHeight="1"/>
    <row r="10260" ht="15.75" customHeight="1"/>
    <row r="10262" ht="15.75" customHeight="1"/>
    <row r="10264" ht="15.75" customHeight="1"/>
    <row r="10266" ht="15.75" customHeight="1"/>
    <row r="10268" ht="15.75" customHeight="1"/>
    <row r="10270" ht="15.75" customHeight="1"/>
    <row r="10272" ht="15.75" customHeight="1"/>
    <row r="10274" ht="15.75" customHeight="1"/>
    <row r="10276" ht="15.75" customHeight="1"/>
    <row r="10278" ht="15.75" customHeight="1"/>
    <row r="10280" ht="15.75" customHeight="1"/>
    <row r="10282" ht="15.75" customHeight="1"/>
    <row r="10284" ht="15.75" customHeight="1"/>
    <row r="10286" ht="15.75" customHeight="1"/>
    <row r="10288" ht="15.75" customHeight="1"/>
    <row r="10290" ht="15.75" customHeight="1"/>
    <row r="10292" ht="15.75" customHeight="1"/>
    <row r="10294" ht="15.75" customHeight="1"/>
    <row r="10296" ht="15.75" customHeight="1"/>
    <row r="10298" ht="15.75" customHeight="1"/>
    <row r="10300" ht="15.75" customHeight="1"/>
    <row r="10302" ht="15.75" customHeight="1"/>
    <row r="10304" ht="15.75" customHeight="1"/>
    <row r="10306" ht="15.75" customHeight="1"/>
    <row r="10308" ht="15.75" customHeight="1"/>
    <row r="10310" ht="15.75" customHeight="1"/>
    <row r="10312" ht="15.75" customHeight="1"/>
    <row r="10314" ht="15.75" customHeight="1"/>
    <row r="10316" ht="15.75" customHeight="1"/>
    <row r="10318" ht="15.75" customHeight="1"/>
    <row r="10320" ht="15.75" customHeight="1"/>
    <row r="10322" ht="15.75" customHeight="1"/>
    <row r="10324" ht="15.75" customHeight="1"/>
    <row r="10326" ht="15.75" customHeight="1"/>
    <row r="10328" ht="15.75" customHeight="1"/>
    <row r="10330" ht="15.75" customHeight="1"/>
    <row r="10332" ht="15.75" customHeight="1"/>
    <row r="10334" ht="15.75" customHeight="1"/>
    <row r="10336" ht="15.75" customHeight="1"/>
    <row r="10338" ht="15.75" customHeight="1"/>
    <row r="10340" ht="15.75" customHeight="1"/>
    <row r="10342" ht="15.75" customHeight="1"/>
    <row r="10344" ht="15.75" customHeight="1"/>
    <row r="10346" ht="15.75" customHeight="1"/>
    <row r="10348" ht="15.75" customHeight="1"/>
    <row r="10350" ht="15.75" customHeight="1"/>
    <row r="10352" ht="15.75" customHeight="1"/>
    <row r="10354" ht="15.75" customHeight="1"/>
    <row r="10356" ht="15.75" customHeight="1"/>
    <row r="10358" ht="15.75" customHeight="1"/>
    <row r="10360" ht="15.75" customHeight="1"/>
    <row r="10362" ht="15.75" customHeight="1"/>
    <row r="10364" ht="15.75" customHeight="1"/>
    <row r="10366" ht="15.75" customHeight="1"/>
    <row r="10368" ht="15.75" customHeight="1"/>
    <row r="10370" ht="15.75" customHeight="1"/>
    <row r="10372" ht="15.75" customHeight="1"/>
    <row r="10374" ht="15.75" customHeight="1"/>
    <row r="10376" ht="15.75" customHeight="1"/>
    <row r="10378" ht="15.75" customHeight="1"/>
    <row r="10380" ht="15.75" customHeight="1"/>
    <row r="10382" ht="15.75" customHeight="1"/>
    <row r="10384" ht="15.75" customHeight="1"/>
    <row r="10386" ht="15.75" customHeight="1"/>
    <row r="10388" ht="15.75" customHeight="1"/>
    <row r="10390" ht="15.75" customHeight="1"/>
    <row r="10392" ht="15.75" customHeight="1"/>
    <row r="10394" ht="15.75" customHeight="1"/>
    <row r="10396" ht="15.75" customHeight="1"/>
    <row r="10398" ht="15.75" customHeight="1"/>
    <row r="10400" ht="15.75" customHeight="1"/>
    <row r="10402" ht="15.75" customHeight="1"/>
    <row r="10404" ht="15.75" customHeight="1"/>
    <row r="10406" ht="15.75" customHeight="1"/>
    <row r="10408" ht="15.75" customHeight="1"/>
    <row r="10410" ht="15.75" customHeight="1"/>
    <row r="10412" ht="15.75" customHeight="1"/>
    <row r="10414" ht="15.75" customHeight="1"/>
    <row r="10416" ht="15.75" customHeight="1"/>
    <row r="10418" ht="15.75" customHeight="1"/>
    <row r="10420" ht="15.75" customHeight="1"/>
    <row r="10422" ht="15.75" customHeight="1"/>
    <row r="10424" ht="15.75" customHeight="1"/>
    <row r="10426" ht="15.75" customHeight="1"/>
    <row r="10428" ht="15.75" customHeight="1"/>
    <row r="10430" ht="15.75" customHeight="1"/>
    <row r="10432" ht="15.75" customHeight="1"/>
    <row r="10434" ht="15.75" customHeight="1"/>
    <row r="10436" ht="15.75" customHeight="1"/>
    <row r="10438" ht="15.75" customHeight="1"/>
    <row r="10440" ht="15.75" customHeight="1"/>
    <row r="10442" ht="15.75" customHeight="1"/>
    <row r="10444" ht="15.75" customHeight="1"/>
    <row r="10446" ht="15.75" customHeight="1"/>
    <row r="10448" ht="15.75" customHeight="1"/>
    <row r="10450" ht="15.75" customHeight="1"/>
    <row r="10452" ht="15.75" customHeight="1"/>
    <row r="10454" ht="15.75" customHeight="1"/>
    <row r="10456" ht="15.75" customHeight="1"/>
    <row r="10458" ht="15.75" customHeight="1"/>
    <row r="10460" ht="15.75" customHeight="1"/>
    <row r="10462" ht="15.75" customHeight="1"/>
    <row r="10464" ht="15.75" customHeight="1"/>
    <row r="10466" ht="15.75" customHeight="1"/>
    <row r="10468" ht="15.75" customHeight="1"/>
    <row r="10470" ht="15.75" customHeight="1"/>
    <row r="10472" ht="15.75" customHeight="1"/>
    <row r="10474" ht="15.75" customHeight="1"/>
    <row r="10476" ht="15.75" customHeight="1"/>
    <row r="10478" ht="15.75" customHeight="1"/>
    <row r="10480" ht="15.75" customHeight="1"/>
    <row r="10482" ht="15.75" customHeight="1"/>
    <row r="10484" ht="15.75" customHeight="1"/>
    <row r="10486" ht="15.75" customHeight="1"/>
    <row r="10488" ht="15.75" customHeight="1"/>
    <row r="10490" ht="15.75" customHeight="1"/>
    <row r="10492" ht="15.75" customHeight="1"/>
    <row r="10494" ht="15.75" customHeight="1"/>
    <row r="10496" ht="15.75" customHeight="1"/>
    <row r="10498" ht="15.75" customHeight="1"/>
    <row r="10500" ht="15.75" customHeight="1"/>
    <row r="10502" ht="15.75" customHeight="1"/>
    <row r="10504" ht="15.75" customHeight="1"/>
    <row r="10506" ht="15.75" customHeight="1"/>
    <row r="10508" ht="15.75" customHeight="1"/>
    <row r="10510" ht="15.75" customHeight="1"/>
    <row r="10512" ht="15.75" customHeight="1"/>
    <row r="10514" ht="15.75" customHeight="1"/>
    <row r="10516" ht="15.75" customHeight="1"/>
    <row r="10518" ht="15.75" customHeight="1"/>
    <row r="10520" ht="15.75" customHeight="1"/>
    <row r="10522" ht="15.75" customHeight="1"/>
    <row r="10524" ht="15.75" customHeight="1"/>
    <row r="10526" ht="15.75" customHeight="1"/>
    <row r="10528" ht="15.75" customHeight="1"/>
    <row r="10530" ht="15.75" customHeight="1"/>
    <row r="10532" ht="15.75" customHeight="1"/>
    <row r="10534" ht="15.75" customHeight="1"/>
    <row r="10536" ht="15.75" customHeight="1"/>
    <row r="10538" ht="15.75" customHeight="1"/>
    <row r="10540" ht="15.75" customHeight="1"/>
    <row r="10542" ht="15.75" customHeight="1"/>
    <row r="10544" ht="15.75" customHeight="1"/>
    <row r="10546" ht="15.75" customHeight="1"/>
    <row r="10548" ht="15.75" customHeight="1"/>
    <row r="10550" ht="15.75" customHeight="1"/>
    <row r="10552" ht="15.75" customHeight="1"/>
    <row r="10554" ht="15.75" customHeight="1"/>
    <row r="10556" ht="15.75" customHeight="1"/>
    <row r="10558" ht="15.75" customHeight="1"/>
    <row r="10560" ht="15.75" customHeight="1"/>
    <row r="10562" ht="15.75" customHeight="1"/>
    <row r="10564" ht="15.75" customHeight="1"/>
    <row r="10566" ht="15.75" customHeight="1"/>
    <row r="10568" ht="15.75" customHeight="1"/>
    <row r="10570" ht="15.75" customHeight="1"/>
    <row r="10572" ht="15.75" customHeight="1"/>
    <row r="10574" ht="15.75" customHeight="1"/>
    <row r="10576" ht="15.75" customHeight="1"/>
    <row r="10578" ht="15.75" customHeight="1"/>
    <row r="10580" ht="15.75" customHeight="1"/>
    <row r="10582" ht="15.75" customHeight="1"/>
    <row r="10584" ht="15.75" customHeight="1"/>
    <row r="10586" ht="15.75" customHeight="1"/>
    <row r="10588" ht="15.75" customHeight="1"/>
    <row r="10590" ht="15.75" customHeight="1"/>
    <row r="10592" ht="15.75" customHeight="1"/>
    <row r="10594" ht="15.75" customHeight="1"/>
    <row r="10596" ht="15.75" customHeight="1"/>
    <row r="10598" ht="15.75" customHeight="1"/>
    <row r="10600" ht="15.75" customHeight="1"/>
    <row r="10602" ht="15.75" customHeight="1"/>
    <row r="10604" ht="15.75" customHeight="1"/>
    <row r="10606" ht="15.75" customHeight="1"/>
    <row r="10608" ht="15.75" customHeight="1"/>
    <row r="10610" ht="15.75" customHeight="1"/>
    <row r="10612" ht="15.75" customHeight="1"/>
    <row r="10614" ht="15.75" customHeight="1"/>
    <row r="10616" ht="15.75" customHeight="1"/>
    <row r="10618" ht="15.75" customHeight="1"/>
    <row r="10620" ht="15.75" customHeight="1"/>
    <row r="10622" ht="15.75" customHeight="1"/>
    <row r="10624" ht="15.75" customHeight="1"/>
    <row r="10626" ht="15.75" customHeight="1"/>
    <row r="10628" ht="15.75" customHeight="1"/>
    <row r="10630" ht="15.75" customHeight="1"/>
    <row r="10632" ht="15.75" customHeight="1"/>
    <row r="10634" ht="15.75" customHeight="1"/>
    <row r="10636" ht="15.75" customHeight="1"/>
    <row r="10638" ht="15.75" customHeight="1"/>
    <row r="10640" ht="15.75" customHeight="1"/>
    <row r="10642" ht="15.75" customHeight="1"/>
    <row r="10644" ht="15.75" customHeight="1"/>
    <row r="10646" ht="15.75" customHeight="1"/>
    <row r="10648" ht="15.75" customHeight="1"/>
    <row r="10650" ht="15.75" customHeight="1"/>
    <row r="10652" ht="15.75" customHeight="1"/>
    <row r="10654" ht="15.75" customHeight="1"/>
    <row r="10656" ht="15.75" customHeight="1"/>
    <row r="10658" ht="15.75" customHeight="1"/>
    <row r="10660" ht="15.75" customHeight="1"/>
    <row r="10662" ht="15.75" customHeight="1"/>
    <row r="10664" ht="15.75" customHeight="1"/>
    <row r="10666" ht="15.75" customHeight="1"/>
    <row r="10668" ht="15.75" customHeight="1"/>
    <row r="10670" ht="15.75" customHeight="1"/>
    <row r="10672" ht="15.75" customHeight="1"/>
    <row r="10674" ht="15.75" customHeight="1"/>
    <row r="10676" ht="15.75" customHeight="1"/>
    <row r="10678" ht="15.75" customHeight="1"/>
    <row r="10680" ht="15.75" customHeight="1"/>
    <row r="10682" ht="15.75" customHeight="1"/>
    <row r="10684" ht="15.75" customHeight="1"/>
    <row r="10686" ht="15.75" customHeight="1"/>
    <row r="10688" ht="15.75" customHeight="1"/>
    <row r="10690" ht="15.75" customHeight="1"/>
    <row r="10692" ht="15.75" customHeight="1"/>
    <row r="10694" ht="15.75" customHeight="1"/>
    <row r="10696" ht="15.75" customHeight="1"/>
    <row r="10698" ht="15.75" customHeight="1"/>
    <row r="10700" ht="15.75" customHeight="1"/>
    <row r="10702" ht="15.75" customHeight="1"/>
    <row r="10704" ht="15.75" customHeight="1"/>
    <row r="10706" ht="15.75" customHeight="1"/>
    <row r="10708" ht="15.75" customHeight="1"/>
    <row r="10710" ht="15.75" customHeight="1"/>
    <row r="10712" ht="15.75" customHeight="1"/>
    <row r="10714" ht="15.75" customHeight="1"/>
    <row r="10716" ht="15.75" customHeight="1"/>
    <row r="10718" ht="15.75" customHeight="1"/>
    <row r="10720" ht="15.75" customHeight="1"/>
    <row r="10722" ht="15.75" customHeight="1"/>
    <row r="10724" ht="15.75" customHeight="1"/>
    <row r="10726" ht="15.75" customHeight="1"/>
    <row r="10728" ht="15.75" customHeight="1"/>
    <row r="10730" ht="15.75" customHeight="1"/>
    <row r="10732" ht="15.75" customHeight="1"/>
    <row r="10734" ht="15.75" customHeight="1"/>
    <row r="10736" ht="15.75" customHeight="1"/>
    <row r="10738" ht="15.75" customHeight="1"/>
    <row r="10740" ht="15.75" customHeight="1"/>
    <row r="10742" ht="15.75" customHeight="1"/>
    <row r="10744" ht="15.75" customHeight="1"/>
    <row r="10746" ht="15.75" customHeight="1"/>
    <row r="10748" ht="15.75" customHeight="1"/>
    <row r="10750" ht="15.75" customHeight="1"/>
    <row r="10752" ht="15.75" customHeight="1"/>
    <row r="10754" ht="15.75" customHeight="1"/>
    <row r="10756" ht="15.75" customHeight="1"/>
    <row r="10758" ht="15.75" customHeight="1"/>
    <row r="10760" ht="15.75" customHeight="1"/>
    <row r="10762" ht="15.75" customHeight="1"/>
    <row r="10764" ht="15.75" customHeight="1"/>
    <row r="10766" ht="15.75" customHeight="1"/>
    <row r="10768" ht="15.75" customHeight="1"/>
    <row r="10770" ht="15.75" customHeight="1"/>
    <row r="10772" ht="15.75" customHeight="1"/>
    <row r="10774" ht="15.75" customHeight="1"/>
    <row r="10776" ht="15.75" customHeight="1"/>
    <row r="10778" ht="15.75" customHeight="1"/>
    <row r="10780" ht="15.75" customHeight="1"/>
    <row r="10782" ht="15.75" customHeight="1"/>
    <row r="10784" ht="15.75" customHeight="1"/>
    <row r="10786" ht="15.75" customHeight="1"/>
    <row r="10788" ht="15.75" customHeight="1"/>
    <row r="10790" ht="15.75" customHeight="1"/>
    <row r="10792" ht="15.75" customHeight="1"/>
    <row r="10794" ht="15.75" customHeight="1"/>
    <row r="10796" ht="15.75" customHeight="1"/>
    <row r="10798" ht="15.75" customHeight="1"/>
    <row r="10800" ht="15.75" customHeight="1"/>
    <row r="10802" ht="15.75" customHeight="1"/>
    <row r="10804" ht="15.75" customHeight="1"/>
    <row r="10806" ht="15.75" customHeight="1"/>
    <row r="10808" ht="15.75" customHeight="1"/>
    <row r="10810" ht="15.75" customHeight="1"/>
    <row r="10812" ht="15.75" customHeight="1"/>
    <row r="10814" ht="15.75" customHeight="1"/>
    <row r="10816" ht="15.75" customHeight="1"/>
    <row r="10818" ht="15.75" customHeight="1"/>
    <row r="10820" ht="15.75" customHeight="1"/>
    <row r="10822" ht="15.75" customHeight="1"/>
    <row r="10824" ht="15.75" customHeight="1"/>
    <row r="10826" ht="15.75" customHeight="1"/>
    <row r="10828" ht="15.75" customHeight="1"/>
    <row r="10830" ht="15.75" customHeight="1"/>
    <row r="10832" ht="15.75" customHeight="1"/>
    <row r="10834" ht="15.75" customHeight="1"/>
    <row r="10836" ht="15.75" customHeight="1"/>
    <row r="10838" ht="15.75" customHeight="1"/>
    <row r="10840" ht="15.75" customHeight="1"/>
    <row r="10842" ht="15.75" customHeight="1"/>
    <row r="10844" ht="15.75" customHeight="1"/>
    <row r="10846" ht="15.75" customHeight="1"/>
    <row r="10848" ht="15.75" customHeight="1"/>
    <row r="10850" ht="15.75" customHeight="1"/>
    <row r="10852" ht="15.75" customHeight="1"/>
    <row r="10854" ht="15.75" customHeight="1"/>
    <row r="10856" ht="15.75" customHeight="1"/>
    <row r="10858" ht="15.75" customHeight="1"/>
    <row r="10860" ht="15.75" customHeight="1"/>
    <row r="10862" ht="15.75" customHeight="1"/>
    <row r="10864" ht="15.75" customHeight="1"/>
    <row r="10866" ht="15.75" customHeight="1"/>
    <row r="10868" ht="15.75" customHeight="1"/>
    <row r="10870" ht="15.75" customHeight="1"/>
    <row r="10872" ht="15.75" customHeight="1"/>
    <row r="10874" ht="15.75" customHeight="1"/>
    <row r="10876" ht="15.75" customHeight="1"/>
    <row r="10878" ht="15.75" customHeight="1"/>
    <row r="10880" ht="15.75" customHeight="1"/>
    <row r="10882" ht="15.75" customHeight="1"/>
    <row r="10884" ht="15.75" customHeight="1"/>
    <row r="10886" ht="15.75" customHeight="1"/>
    <row r="10888" ht="15.75" customHeight="1"/>
    <row r="10890" ht="15.75" customHeight="1"/>
    <row r="10892" ht="15.75" customHeight="1"/>
    <row r="10894" ht="15.75" customHeight="1"/>
    <row r="10896" ht="15.75" customHeight="1"/>
    <row r="10898" ht="15.75" customHeight="1"/>
    <row r="10900" ht="15.75" customHeight="1"/>
    <row r="10902" ht="15.75" customHeight="1"/>
    <row r="10904" ht="15.75" customHeight="1"/>
    <row r="10906" ht="15.75" customHeight="1"/>
    <row r="10908" ht="15.75" customHeight="1"/>
    <row r="10910" ht="15.75" customHeight="1"/>
    <row r="10912" ht="15.75" customHeight="1"/>
    <row r="10914" ht="15.75" customHeight="1"/>
    <row r="10916" ht="15.75" customHeight="1"/>
    <row r="10918" ht="15.75" customHeight="1"/>
    <row r="10920" ht="15.75" customHeight="1"/>
    <row r="10922" ht="15.75" customHeight="1"/>
    <row r="10924" ht="15.75" customHeight="1"/>
    <row r="10926" ht="15.75" customHeight="1"/>
    <row r="10928" ht="15.75" customHeight="1"/>
    <row r="10930" ht="15.75" customHeight="1"/>
    <row r="10932" ht="15.75" customHeight="1"/>
    <row r="10934" ht="15.75" customHeight="1"/>
    <row r="10936" ht="15.75" customHeight="1"/>
    <row r="10938" ht="15.75" customHeight="1"/>
    <row r="10940" ht="15.75" customHeight="1"/>
    <row r="10942" ht="15.75" customHeight="1"/>
    <row r="10944" ht="15.75" customHeight="1"/>
    <row r="10946" ht="15.75" customHeight="1"/>
    <row r="10948" ht="15.75" customHeight="1"/>
    <row r="10950" ht="15.75" customHeight="1"/>
    <row r="10952" ht="15.75" customHeight="1"/>
    <row r="10954" ht="15.75" customHeight="1"/>
    <row r="10956" ht="15.75" customHeight="1"/>
    <row r="10958" ht="15.75" customHeight="1"/>
    <row r="10960" ht="15.75" customHeight="1"/>
    <row r="10962" ht="15.75" customHeight="1"/>
    <row r="10964" ht="15.75" customHeight="1"/>
    <row r="10966" ht="15.75" customHeight="1"/>
    <row r="10968" ht="15.75" customHeight="1"/>
    <row r="10970" ht="15.75" customHeight="1"/>
    <row r="10972" ht="15.75" customHeight="1"/>
    <row r="10974" ht="15.75" customHeight="1"/>
    <row r="10976" ht="15.75" customHeight="1"/>
    <row r="10978" ht="15.75" customHeight="1"/>
    <row r="10980" ht="15.75" customHeight="1"/>
    <row r="10982" ht="15.75" customHeight="1"/>
    <row r="10984" ht="15.75" customHeight="1"/>
    <row r="10986" ht="15.75" customHeight="1"/>
    <row r="10988" ht="15.75" customHeight="1"/>
    <row r="10990" ht="15.75" customHeight="1"/>
    <row r="10992" ht="15.75" customHeight="1"/>
    <row r="10994" ht="15.75" customHeight="1"/>
    <row r="10996" ht="15.75" customHeight="1"/>
    <row r="10998" ht="15.75" customHeight="1"/>
    <row r="11000" ht="15.75" customHeight="1"/>
    <row r="11002" ht="15.75" customHeight="1"/>
    <row r="11004" ht="15.75" customHeight="1"/>
    <row r="11006" ht="15.75" customHeight="1"/>
    <row r="11008" ht="15.75" customHeight="1"/>
    <row r="11010" ht="15.75" customHeight="1"/>
    <row r="11012" ht="15.75" customHeight="1"/>
    <row r="11014" ht="15.75" customHeight="1"/>
    <row r="11016" ht="15.75" customHeight="1"/>
    <row r="11018" ht="15.75" customHeight="1"/>
    <row r="11020" ht="15.75" customHeight="1"/>
    <row r="11022" ht="15.75" customHeight="1"/>
    <row r="11024" ht="15.75" customHeight="1"/>
    <row r="11026" ht="15.75" customHeight="1"/>
    <row r="11028" ht="15.75" customHeight="1"/>
    <row r="11030" ht="15.75" customHeight="1"/>
    <row r="11032" ht="15.75" customHeight="1"/>
    <row r="11034" ht="15.75" customHeight="1"/>
    <row r="11036" ht="15.75" customHeight="1"/>
    <row r="11038" ht="15.75" customHeight="1"/>
    <row r="11040" ht="15.75" customHeight="1"/>
    <row r="11042" ht="15.75" customHeight="1"/>
    <row r="11044" ht="15.75" customHeight="1"/>
    <row r="11046" ht="15.75" customHeight="1"/>
    <row r="11048" ht="15.75" customHeight="1"/>
    <row r="11050" ht="15.75" customHeight="1"/>
    <row r="11052" ht="15.75" customHeight="1"/>
    <row r="11054" ht="15.75" customHeight="1"/>
    <row r="11056" ht="15.75" customHeight="1"/>
    <row r="11058" ht="15.75" customHeight="1"/>
    <row r="11060" ht="15.75" customHeight="1"/>
    <row r="11062" ht="15.75" customHeight="1"/>
    <row r="11064" ht="15.75" customHeight="1"/>
    <row r="11066" ht="15.75" customHeight="1"/>
    <row r="11068" ht="15.75" customHeight="1"/>
    <row r="11070" ht="15.75" customHeight="1"/>
    <row r="11072" ht="15.75" customHeight="1"/>
    <row r="11074" ht="15.75" customHeight="1"/>
    <row r="11076" ht="15.75" customHeight="1"/>
    <row r="11078" ht="15.75" customHeight="1"/>
    <row r="11080" ht="15.75" customHeight="1"/>
    <row r="11082" ht="15.75" customHeight="1"/>
    <row r="11084" ht="15.75" customHeight="1"/>
    <row r="11086" ht="15.75" customHeight="1"/>
    <row r="11088" ht="15.75" customHeight="1"/>
    <row r="11090" ht="15.75" customHeight="1"/>
    <row r="11092" ht="15.75" customHeight="1"/>
    <row r="11094" ht="15.75" customHeight="1"/>
    <row r="11096" ht="15.75" customHeight="1"/>
    <row r="11098" ht="15.75" customHeight="1"/>
    <row r="11100" ht="15.75" customHeight="1"/>
    <row r="11102" ht="15.75" customHeight="1"/>
    <row r="11104" ht="15.75" customHeight="1"/>
    <row r="11106" ht="15.75" customHeight="1"/>
    <row r="11108" ht="15.75" customHeight="1"/>
    <row r="11110" ht="15.75" customHeight="1"/>
    <row r="11112" ht="15.75" customHeight="1"/>
    <row r="11114" ht="15.75" customHeight="1"/>
    <row r="11116" ht="15.75" customHeight="1"/>
    <row r="11118" ht="15.75" customHeight="1"/>
    <row r="11120" ht="15.75" customHeight="1"/>
    <row r="11122" ht="15.75" customHeight="1"/>
    <row r="11124" ht="15.75" customHeight="1"/>
    <row r="11126" ht="15.75" customHeight="1"/>
    <row r="11128" ht="15.75" customHeight="1"/>
    <row r="11130" ht="15.75" customHeight="1"/>
    <row r="11132" ht="15.75" customHeight="1"/>
    <row r="11134" ht="15.75" customHeight="1"/>
    <row r="11136" ht="15.75" customHeight="1"/>
    <row r="11138" ht="15.75" customHeight="1"/>
    <row r="11140" ht="15.75" customHeight="1"/>
    <row r="11142" ht="15.75" customHeight="1"/>
    <row r="11144" ht="15.75" customHeight="1"/>
    <row r="11146" ht="15.75" customHeight="1"/>
    <row r="11148" ht="15.75" customHeight="1"/>
    <row r="11150" ht="15.75" customHeight="1"/>
    <row r="11152" ht="15.75" customHeight="1"/>
    <row r="11154" ht="15.75" customHeight="1"/>
    <row r="11156" ht="15.75" customHeight="1"/>
    <row r="11158" ht="15.75" customHeight="1"/>
    <row r="11160" ht="15.75" customHeight="1"/>
    <row r="11162" ht="15.75" customHeight="1"/>
    <row r="11164" ht="15.75" customHeight="1"/>
    <row r="11166" ht="15.75" customHeight="1"/>
    <row r="11168" ht="15.75" customHeight="1"/>
    <row r="11170" ht="15.75" customHeight="1"/>
    <row r="11172" ht="15.75" customHeight="1"/>
    <row r="11174" ht="15.75" customHeight="1"/>
    <row r="11176" ht="15.75" customHeight="1"/>
    <row r="11178" ht="15.75" customHeight="1"/>
    <row r="11180" ht="15.75" customHeight="1"/>
    <row r="11182" ht="15.75" customHeight="1"/>
    <row r="11184" ht="15.75" customHeight="1"/>
    <row r="11186" ht="15.75" customHeight="1"/>
    <row r="11188" ht="15.75" customHeight="1"/>
    <row r="11190" ht="15.75" customHeight="1"/>
    <row r="11192" ht="15.75" customHeight="1"/>
    <row r="11194" ht="15.75" customHeight="1"/>
    <row r="11196" ht="15.75" customHeight="1"/>
    <row r="11198" ht="15.75" customHeight="1"/>
    <row r="11200" ht="15.75" customHeight="1"/>
    <row r="11202" ht="15.75" customHeight="1"/>
    <row r="11204" ht="15.75" customHeight="1"/>
    <row r="11206" ht="15.75" customHeight="1"/>
    <row r="11208" ht="15.75" customHeight="1"/>
    <row r="11210" ht="15.75" customHeight="1"/>
    <row r="11212" ht="15.75" customHeight="1"/>
    <row r="11214" ht="15.75" customHeight="1"/>
    <row r="11216" ht="15.75" customHeight="1"/>
    <row r="11218" ht="15.75" customHeight="1"/>
    <row r="11220" ht="15.75" customHeight="1"/>
    <row r="11222" ht="15.75" customHeight="1"/>
    <row r="11224" ht="15.75" customHeight="1"/>
    <row r="11226" ht="15.75" customHeight="1"/>
    <row r="11228" ht="15.75" customHeight="1"/>
    <row r="11230" ht="15.75" customHeight="1"/>
    <row r="11232" ht="15.75" customHeight="1"/>
    <row r="11234" ht="15.75" customHeight="1"/>
    <row r="11236" ht="15.75" customHeight="1"/>
    <row r="11238" ht="15.75" customHeight="1"/>
    <row r="11240" ht="15.75" customHeight="1"/>
    <row r="11242" ht="15.75" customHeight="1"/>
    <row r="11244" ht="15.75" customHeight="1"/>
    <row r="11246" ht="15.75" customHeight="1"/>
    <row r="11248" ht="15.75" customHeight="1"/>
    <row r="11250" ht="15.75" customHeight="1"/>
    <row r="11252" ht="15.75" customHeight="1"/>
    <row r="11254" ht="15.75" customHeight="1"/>
    <row r="11256" ht="15.75" customHeight="1"/>
    <row r="11258" ht="15.75" customHeight="1"/>
    <row r="11260" ht="15.75" customHeight="1"/>
    <row r="11262" ht="15.75" customHeight="1"/>
    <row r="11264" ht="15.75" customHeight="1"/>
    <row r="11266" ht="15.75" customHeight="1"/>
    <row r="11268" ht="15.75" customHeight="1"/>
    <row r="11270" ht="15.75" customHeight="1"/>
    <row r="11272" ht="15.75" customHeight="1"/>
    <row r="11274" ht="15.75" customHeight="1"/>
    <row r="11276" ht="15.75" customHeight="1"/>
    <row r="11278" ht="15.75" customHeight="1"/>
    <row r="11280" ht="15.75" customHeight="1"/>
    <row r="11282" ht="15.75" customHeight="1"/>
    <row r="11284" ht="15.75" customHeight="1"/>
    <row r="11286" ht="15.75" customHeight="1"/>
    <row r="11288" ht="15.75" customHeight="1"/>
    <row r="11290" ht="15.75" customHeight="1"/>
    <row r="11292" ht="15.75" customHeight="1"/>
    <row r="11294" ht="15.75" customHeight="1"/>
    <row r="11296" ht="15.75" customHeight="1"/>
    <row r="11298" ht="15.75" customHeight="1"/>
    <row r="11300" ht="15.75" customHeight="1"/>
    <row r="11302" ht="15.75" customHeight="1"/>
    <row r="11304" ht="15.75" customHeight="1"/>
    <row r="11306" ht="15.75" customHeight="1"/>
    <row r="11308" ht="15.75" customHeight="1"/>
    <row r="11310" ht="15.75" customHeight="1"/>
    <row r="11312" ht="15.75" customHeight="1"/>
    <row r="11314" ht="15.75" customHeight="1"/>
    <row r="11316" ht="15.75" customHeight="1"/>
    <row r="11318" ht="15.75" customHeight="1"/>
    <row r="11320" ht="15.75" customHeight="1"/>
    <row r="11322" ht="15.75" customHeight="1"/>
    <row r="11324" ht="15.75" customHeight="1"/>
    <row r="11326" ht="15.75" customHeight="1"/>
    <row r="11328" ht="15.75" customHeight="1"/>
    <row r="11330" ht="15.75" customHeight="1"/>
    <row r="11332" ht="15.75" customHeight="1"/>
    <row r="11334" ht="15.75" customHeight="1"/>
    <row r="11336" ht="15.75" customHeight="1"/>
    <row r="11338" ht="15.75" customHeight="1"/>
    <row r="11340" ht="15.75" customHeight="1"/>
    <row r="11342" ht="15.75" customHeight="1"/>
    <row r="11344" ht="15.75" customHeight="1"/>
    <row r="11346" ht="15.75" customHeight="1"/>
    <row r="11348" ht="15.75" customHeight="1"/>
    <row r="11350" ht="15.75" customHeight="1"/>
    <row r="11352" ht="15.75" customHeight="1"/>
    <row r="11354" ht="15.75" customHeight="1"/>
    <row r="11356" ht="15.75" customHeight="1"/>
    <row r="11358" ht="15.75" customHeight="1"/>
    <row r="11360" ht="15.75" customHeight="1"/>
    <row r="11362" ht="15.75" customHeight="1"/>
    <row r="11364" ht="15.75" customHeight="1"/>
    <row r="11366" ht="15.75" customHeight="1"/>
    <row r="11368" ht="15.75" customHeight="1"/>
    <row r="11370" ht="15.75" customHeight="1"/>
    <row r="11372" ht="15.75" customHeight="1"/>
    <row r="11374" ht="15.75" customHeight="1"/>
    <row r="11376" ht="15.75" customHeight="1"/>
    <row r="11378" ht="15.75" customHeight="1"/>
    <row r="11380" ht="15.75" customHeight="1"/>
    <row r="11382" ht="15.75" customHeight="1"/>
    <row r="11384" ht="15.75" customHeight="1"/>
    <row r="11386" ht="15.75" customHeight="1"/>
    <row r="11388" ht="15.75" customHeight="1"/>
    <row r="11390" ht="15.75" customHeight="1"/>
    <row r="11392" ht="15.75" customHeight="1"/>
    <row r="11394" ht="15.75" customHeight="1"/>
    <row r="11396" ht="15.75" customHeight="1"/>
    <row r="11398" ht="15.75" customHeight="1"/>
    <row r="11400" ht="15.75" customHeight="1"/>
    <row r="11402" ht="15.75" customHeight="1"/>
    <row r="11404" ht="15.75" customHeight="1"/>
    <row r="11406" ht="15.75" customHeight="1"/>
    <row r="11408" ht="15.75" customHeight="1"/>
    <row r="11410" ht="15.75" customHeight="1"/>
    <row r="11412" ht="15.75" customHeight="1"/>
    <row r="11414" ht="15.75" customHeight="1"/>
    <row r="11416" ht="15.75" customHeight="1"/>
    <row r="11418" ht="15.75" customHeight="1"/>
    <row r="11420" ht="15.75" customHeight="1"/>
    <row r="11422" ht="15.75" customHeight="1"/>
    <row r="11424" ht="15.75" customHeight="1"/>
    <row r="11426" ht="15.75" customHeight="1"/>
    <row r="11428" ht="15.75" customHeight="1"/>
    <row r="11430" ht="15.75" customHeight="1"/>
    <row r="11432" ht="15.75" customHeight="1"/>
    <row r="11434" ht="15.75" customHeight="1"/>
    <row r="11436" ht="15.75" customHeight="1"/>
    <row r="11438" ht="15.75" customHeight="1"/>
    <row r="11440" ht="15.75" customHeight="1"/>
    <row r="11442" ht="15.75" customHeight="1"/>
    <row r="11444" ht="15.75" customHeight="1"/>
    <row r="11446" ht="15.75" customHeight="1"/>
    <row r="11448" ht="15.75" customHeight="1"/>
    <row r="11450" ht="15.75" customHeight="1"/>
    <row r="11452" ht="15.75" customHeight="1"/>
    <row r="11454" ht="15.75" customHeight="1"/>
    <row r="11456" ht="15.75" customHeight="1"/>
    <row r="11458" ht="15.75" customHeight="1"/>
    <row r="11460" ht="15.75" customHeight="1"/>
    <row r="11462" ht="15.75" customHeight="1"/>
    <row r="11464" ht="15.75" customHeight="1"/>
    <row r="11466" ht="15.75" customHeight="1"/>
    <row r="11468" ht="15.75" customHeight="1"/>
    <row r="11470" ht="15.75" customHeight="1"/>
    <row r="11472" ht="15.75" customHeight="1"/>
    <row r="11474" ht="15.75" customHeight="1"/>
    <row r="11476" ht="15.75" customHeight="1"/>
    <row r="11478" ht="15.75" customHeight="1"/>
    <row r="11480" ht="15.75" customHeight="1"/>
    <row r="11482" ht="15.75" customHeight="1"/>
    <row r="11484" ht="15.75" customHeight="1"/>
    <row r="11486" ht="15.75" customHeight="1"/>
    <row r="11488" ht="15.75" customHeight="1"/>
    <row r="11490" ht="15.75" customHeight="1"/>
    <row r="11492" ht="15.75" customHeight="1"/>
    <row r="11494" ht="15.75" customHeight="1"/>
    <row r="11496" ht="15.75" customHeight="1"/>
    <row r="11498" ht="15.75" customHeight="1"/>
    <row r="11500" ht="15.75" customHeight="1"/>
    <row r="11502" ht="15.75" customHeight="1"/>
    <row r="11504" ht="15.75" customHeight="1"/>
    <row r="11506" ht="15.75" customHeight="1"/>
    <row r="11508" ht="15.75" customHeight="1"/>
    <row r="11510" ht="15.75" customHeight="1"/>
    <row r="11512" ht="15.75" customHeight="1"/>
    <row r="11514" ht="15.75" customHeight="1"/>
    <row r="11516" ht="15.75" customHeight="1"/>
    <row r="11518" ht="15.75" customHeight="1"/>
    <row r="11520" ht="15.75" customHeight="1"/>
    <row r="11522" ht="15.75" customHeight="1"/>
    <row r="11524" ht="15.75" customHeight="1"/>
    <row r="11526" ht="15.75" customHeight="1"/>
    <row r="11528" ht="15.75" customHeight="1"/>
    <row r="11530" ht="15.75" customHeight="1"/>
    <row r="11532" ht="15.75" customHeight="1"/>
    <row r="11534" ht="15.75" customHeight="1"/>
    <row r="11536" ht="15.75" customHeight="1"/>
    <row r="11538" ht="15.75" customHeight="1"/>
    <row r="11540" ht="15.75" customHeight="1"/>
    <row r="11542" ht="15.75" customHeight="1"/>
    <row r="11544" ht="15.75" customHeight="1"/>
    <row r="11546" ht="15.75" customHeight="1"/>
    <row r="11548" ht="15.75" customHeight="1"/>
    <row r="11550" ht="15.75" customHeight="1"/>
    <row r="11552" ht="15.75" customHeight="1"/>
    <row r="11554" ht="15.75" customHeight="1"/>
    <row r="11556" ht="15.75" customHeight="1"/>
    <row r="11558" ht="15.75" customHeight="1"/>
    <row r="11560" ht="15.75" customHeight="1"/>
    <row r="11562" ht="15.75" customHeight="1"/>
    <row r="11564" ht="15.75" customHeight="1"/>
    <row r="11566" ht="15.75" customHeight="1"/>
    <row r="11568" ht="15.75" customHeight="1"/>
    <row r="11570" ht="15.75" customHeight="1"/>
    <row r="11572" ht="15.75" customHeight="1"/>
    <row r="11574" ht="15.75" customHeight="1"/>
    <row r="11576" ht="15.75" customHeight="1"/>
    <row r="11578" ht="15.75" customHeight="1"/>
    <row r="11580" ht="15.75" customHeight="1"/>
    <row r="11582" ht="15.75" customHeight="1"/>
    <row r="11584" ht="15.75" customHeight="1"/>
    <row r="11586" ht="15.75" customHeight="1"/>
    <row r="11588" ht="15.75" customHeight="1"/>
    <row r="11590" ht="15.75" customHeight="1"/>
    <row r="11592" ht="15.75" customHeight="1"/>
    <row r="11594" ht="15.75" customHeight="1"/>
    <row r="11596" ht="15.75" customHeight="1"/>
    <row r="11598" ht="15.75" customHeight="1"/>
    <row r="11600" ht="15.75" customHeight="1"/>
    <row r="11602" ht="15.75" customHeight="1"/>
    <row r="11604" ht="15.75" customHeight="1"/>
    <row r="11606" ht="15.75" customHeight="1"/>
    <row r="11608" ht="15.75" customHeight="1"/>
    <row r="11610" ht="15.75" customHeight="1"/>
    <row r="11612" ht="15.75" customHeight="1"/>
    <row r="11614" ht="15.75" customHeight="1"/>
    <row r="11616" ht="15.75" customHeight="1"/>
    <row r="11618" ht="15.75" customHeight="1"/>
    <row r="11620" ht="15.75" customHeight="1"/>
    <row r="11622" ht="15.75" customHeight="1"/>
    <row r="11624" ht="15.75" customHeight="1"/>
    <row r="11626" ht="15.75" customHeight="1"/>
    <row r="11628" ht="15.75" customHeight="1"/>
    <row r="11630" ht="15.75" customHeight="1"/>
    <row r="11632" ht="15.75" customHeight="1"/>
    <row r="11634" ht="15.75" customHeight="1"/>
    <row r="11636" ht="15.75" customHeight="1"/>
    <row r="11638" ht="15.75" customHeight="1"/>
    <row r="11640" ht="15.75" customHeight="1"/>
    <row r="11642" ht="15.75" customHeight="1"/>
    <row r="11644" ht="15.75" customHeight="1"/>
    <row r="11646" ht="15.75" customHeight="1"/>
    <row r="11648" ht="15.75" customHeight="1"/>
    <row r="11650" ht="15.75" customHeight="1"/>
    <row r="11652" ht="15.75" customHeight="1"/>
    <row r="11654" ht="15.75" customHeight="1"/>
    <row r="11656" ht="15.75" customHeight="1"/>
    <row r="11658" ht="15.75" customHeight="1"/>
    <row r="11660" ht="15.75" customHeight="1"/>
    <row r="11662" ht="15.75" customHeight="1"/>
    <row r="11664" ht="15.75" customHeight="1"/>
    <row r="11666" ht="15.75" customHeight="1"/>
    <row r="11668" ht="15.75" customHeight="1"/>
    <row r="11670" ht="15.75" customHeight="1"/>
    <row r="11672" ht="15.75" customHeight="1"/>
    <row r="11674" ht="15.75" customHeight="1"/>
    <row r="11676" ht="15.75" customHeight="1"/>
    <row r="11678" ht="15.75" customHeight="1"/>
    <row r="11680" ht="15.75" customHeight="1"/>
    <row r="11682" ht="15.75" customHeight="1"/>
    <row r="11684" ht="15.75" customHeight="1"/>
    <row r="11686" ht="15.75" customHeight="1"/>
    <row r="11688" ht="15.75" customHeight="1"/>
    <row r="11690" ht="15.75" customHeight="1"/>
    <row r="11692" ht="15.75" customHeight="1"/>
    <row r="11694" ht="15.75" customHeight="1"/>
    <row r="11696" ht="15.75" customHeight="1"/>
    <row r="11698" ht="15.75" customHeight="1"/>
    <row r="11700" ht="15.75" customHeight="1"/>
    <row r="11702" ht="15.75" customHeight="1"/>
    <row r="11704" ht="15.75" customHeight="1"/>
    <row r="11706" ht="15.75" customHeight="1"/>
    <row r="11708" ht="15.75" customHeight="1"/>
    <row r="11710" ht="15.75" customHeight="1"/>
    <row r="11712" ht="15.75" customHeight="1"/>
    <row r="11714" ht="15.75" customHeight="1"/>
    <row r="11716" ht="15.75" customHeight="1"/>
    <row r="11718" ht="15.75" customHeight="1"/>
    <row r="11720" ht="15.75" customHeight="1"/>
    <row r="11722" ht="15.75" customHeight="1"/>
    <row r="11724" ht="15.75" customHeight="1"/>
    <row r="11726" ht="15.75" customHeight="1"/>
    <row r="11728" ht="15.75" customHeight="1"/>
    <row r="11730" ht="15.75" customHeight="1"/>
    <row r="11732" ht="15.75" customHeight="1"/>
    <row r="11734" ht="15.75" customHeight="1"/>
    <row r="11736" ht="15.75" customHeight="1"/>
    <row r="11738" ht="15.75" customHeight="1"/>
    <row r="11740" ht="15.75" customHeight="1"/>
    <row r="11742" ht="15.75" customHeight="1"/>
    <row r="11744" ht="15.75" customHeight="1"/>
    <row r="11746" ht="15.75" customHeight="1"/>
    <row r="11748" ht="15.75" customHeight="1"/>
    <row r="11750" ht="15.75" customHeight="1"/>
    <row r="11752" ht="15.75" customHeight="1"/>
    <row r="11754" ht="15.75" customHeight="1"/>
    <row r="11756" ht="15.75" customHeight="1"/>
    <row r="11758" ht="15.75" customHeight="1"/>
    <row r="11760" ht="15.75" customHeight="1"/>
    <row r="11762" ht="15.75" customHeight="1"/>
    <row r="11764" ht="15.75" customHeight="1"/>
    <row r="11766" ht="15.75" customHeight="1"/>
    <row r="11768" ht="15.75" customHeight="1"/>
    <row r="11770" ht="15.75" customHeight="1"/>
    <row r="11772" ht="15.75" customHeight="1"/>
    <row r="11774" ht="15.75" customHeight="1"/>
    <row r="11776" ht="15.75" customHeight="1"/>
    <row r="11778" ht="15.75" customHeight="1"/>
    <row r="11780" ht="15.75" customHeight="1"/>
    <row r="11782" ht="15.75" customHeight="1"/>
    <row r="11784" ht="15.75" customHeight="1"/>
    <row r="11786" ht="15.75" customHeight="1"/>
    <row r="11788" ht="15.75" customHeight="1"/>
    <row r="11790" ht="15.75" customHeight="1"/>
    <row r="11792" ht="15.75" customHeight="1"/>
    <row r="11794" ht="15.75" customHeight="1"/>
    <row r="11796" ht="15.75" customHeight="1"/>
    <row r="11798" ht="15.75" customHeight="1"/>
    <row r="11800" ht="15.75" customHeight="1"/>
    <row r="11802" ht="15.75" customHeight="1"/>
    <row r="11804" ht="15.75" customHeight="1"/>
    <row r="11806" ht="15.75" customHeight="1"/>
    <row r="11808" ht="15.75" customHeight="1"/>
    <row r="11810" ht="15.75" customHeight="1"/>
    <row r="11812" ht="15.75" customHeight="1"/>
    <row r="11814" ht="15.75" customHeight="1"/>
    <row r="11816" ht="15.75" customHeight="1"/>
    <row r="11818" ht="15.75" customHeight="1"/>
    <row r="11820" ht="15.75" customHeight="1"/>
    <row r="11822" ht="15.75" customHeight="1"/>
    <row r="11824" ht="15.75" customHeight="1"/>
    <row r="11826" ht="15.75" customHeight="1"/>
    <row r="11828" ht="15.75" customHeight="1"/>
    <row r="11830" ht="15.75" customHeight="1"/>
    <row r="11832" ht="15.75" customHeight="1"/>
    <row r="11834" ht="15.75" customHeight="1"/>
    <row r="11836" ht="15.75" customHeight="1"/>
    <row r="11838" ht="15.75" customHeight="1"/>
    <row r="11840" ht="15.75" customHeight="1"/>
    <row r="11842" ht="15.75" customHeight="1"/>
    <row r="11844" ht="15.75" customHeight="1"/>
    <row r="11846" ht="15.75" customHeight="1"/>
    <row r="11848" ht="15.75" customHeight="1"/>
    <row r="11850" ht="15.75" customHeight="1"/>
    <row r="11852" ht="15.75" customHeight="1"/>
    <row r="11854" ht="15.75" customHeight="1"/>
    <row r="11856" ht="15.75" customHeight="1"/>
    <row r="11858" ht="15.75" customHeight="1"/>
    <row r="11860" ht="15.75" customHeight="1"/>
    <row r="11862" ht="15.75" customHeight="1"/>
    <row r="11864" ht="15.75" customHeight="1"/>
    <row r="11866" ht="15.75" customHeight="1"/>
    <row r="11868" ht="15.75" customHeight="1"/>
    <row r="11870" ht="15.75" customHeight="1"/>
    <row r="11872" ht="15.75" customHeight="1"/>
    <row r="11874" ht="15.75" customHeight="1"/>
    <row r="11876" ht="15.75" customHeight="1"/>
    <row r="11878" ht="15.75" customHeight="1"/>
    <row r="11880" ht="15.75" customHeight="1"/>
    <row r="11882" ht="15.75" customHeight="1"/>
    <row r="11884" ht="15.75" customHeight="1"/>
    <row r="11886" ht="15.75" customHeight="1"/>
    <row r="11888" ht="15.75" customHeight="1"/>
    <row r="11890" ht="15.75" customHeight="1"/>
    <row r="11892" ht="15.75" customHeight="1"/>
    <row r="11894" ht="15.75" customHeight="1"/>
    <row r="11896" ht="15.75" customHeight="1"/>
    <row r="11898" ht="15.75" customHeight="1"/>
    <row r="11900" ht="15.75" customHeight="1"/>
    <row r="11902" ht="15.75" customHeight="1"/>
    <row r="11904" ht="15.75" customHeight="1"/>
    <row r="11906" ht="15.75" customHeight="1"/>
    <row r="11908" ht="15.75" customHeight="1"/>
    <row r="11910" ht="15.75" customHeight="1"/>
    <row r="11912" ht="15.75" customHeight="1"/>
    <row r="11914" ht="15.75" customHeight="1"/>
    <row r="11916" ht="15.75" customHeight="1"/>
    <row r="11918" ht="15.75" customHeight="1"/>
    <row r="11920" ht="15.75" customHeight="1"/>
    <row r="11922" ht="15.75" customHeight="1"/>
    <row r="11924" ht="15.75" customHeight="1"/>
    <row r="11926" ht="15.75" customHeight="1"/>
    <row r="11928" ht="15.75" customHeight="1"/>
    <row r="11930" ht="15.75" customHeight="1"/>
    <row r="11932" ht="15.75" customHeight="1"/>
    <row r="11934" ht="15.75" customHeight="1"/>
    <row r="11936" ht="15.75" customHeight="1"/>
    <row r="11938" ht="15.75" customHeight="1"/>
    <row r="11940" ht="15.75" customHeight="1"/>
    <row r="11942" ht="15.75" customHeight="1"/>
    <row r="11944" ht="15.75" customHeight="1"/>
    <row r="11946" ht="15.75" customHeight="1"/>
    <row r="11948" ht="15.75" customHeight="1"/>
    <row r="11950" ht="15.75" customHeight="1"/>
    <row r="11952" ht="15.75" customHeight="1"/>
    <row r="11954" ht="15.75" customHeight="1"/>
    <row r="11956" ht="15.75" customHeight="1"/>
    <row r="11958" ht="15.75" customHeight="1"/>
    <row r="11960" ht="15.75" customHeight="1"/>
    <row r="11962" ht="15.75" customHeight="1"/>
    <row r="11964" ht="15.75" customHeight="1"/>
    <row r="11966" ht="15.75" customHeight="1"/>
    <row r="11968" ht="15.75" customHeight="1"/>
    <row r="11970" ht="15.75" customHeight="1"/>
    <row r="11972" ht="15.75" customHeight="1"/>
    <row r="11974" ht="15.75" customHeight="1"/>
    <row r="11976" ht="15.75" customHeight="1"/>
    <row r="11978" ht="15.75" customHeight="1"/>
    <row r="11980" ht="15.75" customHeight="1"/>
    <row r="11982" ht="15.75" customHeight="1"/>
    <row r="11984" ht="15.75" customHeight="1"/>
    <row r="11986" ht="15.75" customHeight="1"/>
    <row r="11988" ht="15.75" customHeight="1"/>
    <row r="11990" ht="15.75" customHeight="1"/>
    <row r="11992" ht="15.75" customHeight="1"/>
    <row r="11994" ht="15.75" customHeight="1"/>
    <row r="11996" ht="15.75" customHeight="1"/>
    <row r="11998" ht="15.75" customHeight="1"/>
    <row r="12000" ht="15.75" customHeight="1"/>
    <row r="12002" ht="15.75" customHeight="1"/>
    <row r="12004" ht="15.75" customHeight="1"/>
    <row r="12006" ht="15.75" customHeight="1"/>
    <row r="12008" ht="15.75" customHeight="1"/>
    <row r="12010" ht="15.75" customHeight="1"/>
    <row r="12012" ht="15.75" customHeight="1"/>
    <row r="12014" ht="15.75" customHeight="1"/>
    <row r="12016" ht="15.75" customHeight="1"/>
    <row r="12018" ht="15.75" customHeight="1"/>
    <row r="12020" ht="15.75" customHeight="1"/>
    <row r="12022" ht="15.75" customHeight="1"/>
    <row r="12024" ht="15.75" customHeight="1"/>
    <row r="12026" ht="15.75" customHeight="1"/>
    <row r="12028" ht="15.75" customHeight="1"/>
    <row r="12030" ht="15.75" customHeight="1"/>
    <row r="12032" ht="15.75" customHeight="1"/>
    <row r="12034" ht="15.75" customHeight="1"/>
    <row r="12036" ht="15.75" customHeight="1"/>
    <row r="12038" ht="15.75" customHeight="1"/>
    <row r="12040" ht="15.75" customHeight="1"/>
    <row r="12042" ht="15.75" customHeight="1"/>
    <row r="12044" ht="15.75" customHeight="1"/>
    <row r="12046" ht="15.75" customHeight="1"/>
    <row r="12048" ht="15.75" customHeight="1"/>
    <row r="12050" ht="15.75" customHeight="1"/>
    <row r="12052" ht="15.75" customHeight="1"/>
    <row r="12054" ht="15.75" customHeight="1"/>
    <row r="12056" ht="15.75" customHeight="1"/>
    <row r="12058" ht="15.75" customHeight="1"/>
    <row r="12060" ht="15.75" customHeight="1"/>
    <row r="12062" ht="15.75" customHeight="1"/>
    <row r="12064" ht="15.75" customHeight="1"/>
    <row r="12066" ht="15.75" customHeight="1"/>
    <row r="12068" ht="15.75" customHeight="1"/>
    <row r="12070" ht="15.75" customHeight="1"/>
    <row r="12072" ht="15.75" customHeight="1"/>
    <row r="12074" ht="15.75" customHeight="1"/>
    <row r="12076" ht="15.75" customHeight="1"/>
    <row r="12078" ht="15.75" customHeight="1"/>
    <row r="12080" ht="15.75" customHeight="1"/>
    <row r="12082" ht="15.75" customHeight="1"/>
    <row r="12084" ht="15.75" customHeight="1"/>
    <row r="12086" ht="15.75" customHeight="1"/>
    <row r="12088" ht="15.75" customHeight="1"/>
    <row r="12090" ht="15.75" customHeight="1"/>
    <row r="12092" ht="15.75" customHeight="1"/>
    <row r="12094" ht="15.75" customHeight="1"/>
    <row r="12096" ht="15.75" customHeight="1"/>
    <row r="12098" ht="15.75" customHeight="1"/>
    <row r="12100" ht="15.75" customHeight="1"/>
    <row r="12102" ht="15.75" customHeight="1"/>
    <row r="12104" ht="15.75" customHeight="1"/>
    <row r="12106" ht="15.75" customHeight="1"/>
    <row r="12108" ht="15.75" customHeight="1"/>
    <row r="12110" ht="15.75" customHeight="1"/>
    <row r="12112" ht="15.75" customHeight="1"/>
    <row r="12114" ht="15.75" customHeight="1"/>
    <row r="12116" ht="15.75" customHeight="1"/>
    <row r="12118" ht="15.75" customHeight="1"/>
    <row r="12120" ht="15.75" customHeight="1"/>
    <row r="12122" ht="15.75" customHeight="1"/>
    <row r="12124" ht="15.75" customHeight="1"/>
    <row r="12126" ht="15.75" customHeight="1"/>
    <row r="12128" ht="15.75" customHeight="1"/>
    <row r="12130" ht="15.75" customHeight="1"/>
    <row r="12132" ht="15.75" customHeight="1"/>
    <row r="12134" ht="15.75" customHeight="1"/>
    <row r="12136" ht="15.75" customHeight="1"/>
    <row r="12138" ht="15.75" customHeight="1"/>
    <row r="12140" ht="15.75" customHeight="1"/>
    <row r="12142" ht="15.75" customHeight="1"/>
    <row r="12144" ht="15.75" customHeight="1"/>
    <row r="12146" ht="15.75" customHeight="1"/>
    <row r="12148" ht="15.75" customHeight="1"/>
    <row r="12150" ht="15.75" customHeight="1"/>
    <row r="12152" ht="15.75" customHeight="1"/>
    <row r="12154" ht="15.75" customHeight="1"/>
    <row r="12156" ht="15.75" customHeight="1"/>
    <row r="12158" ht="15.75" customHeight="1"/>
    <row r="12160" ht="15.75" customHeight="1"/>
    <row r="12162" ht="15.75" customHeight="1"/>
    <row r="12164" ht="15.75" customHeight="1"/>
    <row r="12166" ht="15.75" customHeight="1"/>
    <row r="12168" ht="15.75" customHeight="1"/>
    <row r="12170" ht="15.75" customHeight="1"/>
    <row r="12172" ht="15.75" customHeight="1"/>
    <row r="12174" ht="15.75" customHeight="1"/>
    <row r="12176" ht="15.75" customHeight="1"/>
    <row r="12178" ht="15.75" customHeight="1"/>
    <row r="12180" ht="15.75" customHeight="1"/>
    <row r="12182" ht="15.75" customHeight="1"/>
    <row r="12184" ht="15.75" customHeight="1"/>
    <row r="12186" ht="15.75" customHeight="1"/>
    <row r="12188" ht="15.75" customHeight="1"/>
    <row r="12190" ht="15.75" customHeight="1"/>
    <row r="12192" ht="15.75" customHeight="1"/>
    <row r="12194" ht="15.75" customHeight="1"/>
    <row r="12196" ht="15.75" customHeight="1"/>
    <row r="12198" ht="15.75" customHeight="1"/>
    <row r="12200" ht="15.75" customHeight="1"/>
    <row r="12202" ht="15.75" customHeight="1"/>
    <row r="12204" ht="15.75" customHeight="1"/>
    <row r="12206" ht="15.75" customHeight="1"/>
    <row r="12208" ht="15.75" customHeight="1"/>
    <row r="12210" ht="15.75" customHeight="1"/>
    <row r="12212" ht="15.75" customHeight="1"/>
    <row r="12214" ht="15.75" customHeight="1"/>
    <row r="12216" ht="15.75" customHeight="1"/>
    <row r="12218" ht="15.75" customHeight="1"/>
    <row r="12220" ht="15.75" customHeight="1"/>
    <row r="12222" ht="15.75" customHeight="1"/>
    <row r="12224" ht="15.75" customHeight="1"/>
    <row r="12226" ht="15.75" customHeight="1"/>
    <row r="12228" ht="15.75" customHeight="1"/>
    <row r="12230" ht="15.75" customHeight="1"/>
    <row r="12232" ht="15.75" customHeight="1"/>
    <row r="12234" ht="15.75" customHeight="1"/>
    <row r="12236" ht="15.75" customHeight="1"/>
    <row r="12238" ht="15.75" customHeight="1"/>
    <row r="12240" ht="15.75" customHeight="1"/>
    <row r="12242" ht="15.75" customHeight="1"/>
    <row r="12244" ht="15.75" customHeight="1"/>
    <row r="12246" ht="15.75" customHeight="1"/>
    <row r="12248" ht="15.75" customHeight="1"/>
    <row r="12250" ht="15.75" customHeight="1"/>
    <row r="12252" ht="15.75" customHeight="1"/>
    <row r="12254" ht="15.75" customHeight="1"/>
    <row r="12256" ht="15.75" customHeight="1"/>
    <row r="12258" ht="15.75" customHeight="1"/>
    <row r="12260" ht="15.75" customHeight="1"/>
    <row r="12262" ht="15.75" customHeight="1"/>
    <row r="12264" ht="15.75" customHeight="1"/>
    <row r="12266" ht="15.75" customHeight="1"/>
    <row r="12268" ht="15.75" customHeight="1"/>
    <row r="12270" ht="15.75" customHeight="1"/>
    <row r="12272" ht="15.75" customHeight="1"/>
    <row r="12274" ht="15.75" customHeight="1"/>
    <row r="12276" ht="15.75" customHeight="1"/>
    <row r="12278" ht="15.75" customHeight="1"/>
    <row r="12280" ht="15.75" customHeight="1"/>
    <row r="12282" ht="15.75" customHeight="1"/>
    <row r="12284" ht="15.75" customHeight="1"/>
    <row r="12286" ht="15.75" customHeight="1"/>
    <row r="12288" ht="15.75" customHeight="1"/>
    <row r="12290" ht="15.75" customHeight="1"/>
    <row r="12292" ht="15.75" customHeight="1"/>
    <row r="12294" ht="15.75" customHeight="1"/>
    <row r="12296" ht="15.75" customHeight="1"/>
    <row r="12298" ht="15.75" customHeight="1"/>
    <row r="12300" ht="15.75" customHeight="1"/>
    <row r="12302" ht="15.75" customHeight="1"/>
    <row r="12304" ht="15.75" customHeight="1"/>
    <row r="12306" ht="15.75" customHeight="1"/>
    <row r="12308" ht="15.75" customHeight="1"/>
    <row r="12310" ht="15.75" customHeight="1"/>
    <row r="12312" ht="15.75" customHeight="1"/>
    <row r="12314" ht="15.75" customHeight="1"/>
    <row r="12316" ht="15.75" customHeight="1"/>
    <row r="12318" ht="15.75" customHeight="1"/>
    <row r="12320" ht="15.75" customHeight="1"/>
    <row r="12322" ht="15.75" customHeight="1"/>
    <row r="12324" ht="15.75" customHeight="1"/>
    <row r="12326" ht="15.75" customHeight="1"/>
    <row r="12328" ht="15.75" customHeight="1"/>
    <row r="12330" ht="15.75" customHeight="1"/>
    <row r="12332" ht="15.75" customHeight="1"/>
    <row r="12334" ht="15.75" customHeight="1"/>
    <row r="12336" ht="15.75" customHeight="1"/>
    <row r="12338" ht="15.75" customHeight="1"/>
    <row r="12340" ht="15.75" customHeight="1"/>
    <row r="12342" ht="15.75" customHeight="1"/>
    <row r="12344" ht="15.75" customHeight="1"/>
    <row r="12346" ht="15.75" customHeight="1"/>
    <row r="12348" ht="15.75" customHeight="1"/>
    <row r="12350" ht="15.75" customHeight="1"/>
    <row r="12352" ht="15.75" customHeight="1"/>
    <row r="12354" ht="15.75" customHeight="1"/>
    <row r="12356" ht="15.75" customHeight="1"/>
    <row r="12358" ht="15.75" customHeight="1"/>
    <row r="12360" ht="15.75" customHeight="1"/>
    <row r="12362" ht="15.75" customHeight="1"/>
    <row r="12364" ht="15.75" customHeight="1"/>
    <row r="12366" ht="15.75" customHeight="1"/>
    <row r="12368" ht="15.75" customHeight="1"/>
    <row r="12370" ht="15.75" customHeight="1"/>
    <row r="12372" ht="15.75" customHeight="1"/>
    <row r="12374" ht="15.75" customHeight="1"/>
    <row r="12376" ht="15.75" customHeight="1"/>
    <row r="12378" ht="15.75" customHeight="1"/>
    <row r="12380" ht="15.75" customHeight="1"/>
    <row r="12382" ht="15.75" customHeight="1"/>
    <row r="12384" ht="15.75" customHeight="1"/>
    <row r="12386" ht="15.75" customHeight="1"/>
    <row r="12388" ht="15.75" customHeight="1"/>
    <row r="12390" ht="15.75" customHeight="1"/>
    <row r="12392" ht="15.75" customHeight="1"/>
    <row r="12394" ht="15.75" customHeight="1"/>
    <row r="12396" ht="15.75" customHeight="1"/>
    <row r="12398" ht="15.75" customHeight="1"/>
    <row r="12400" ht="15.75" customHeight="1"/>
    <row r="12402" ht="15.75" customHeight="1"/>
    <row r="12404" ht="15.75" customHeight="1"/>
    <row r="12406" ht="15.75" customHeight="1"/>
    <row r="12408" ht="15.75" customHeight="1"/>
    <row r="12410" ht="15.75" customHeight="1"/>
    <row r="12412" ht="15.75" customHeight="1"/>
    <row r="12414" ht="15.75" customHeight="1"/>
    <row r="12416" ht="15.75" customHeight="1"/>
    <row r="12418" ht="15.75" customHeight="1"/>
    <row r="12420" ht="15.75" customHeight="1"/>
    <row r="12422" ht="15.75" customHeight="1"/>
    <row r="12424" ht="15.75" customHeight="1"/>
    <row r="12426" ht="15.75" customHeight="1"/>
    <row r="12428" ht="15.75" customHeight="1"/>
    <row r="12430" ht="15.75" customHeight="1"/>
    <row r="12432" ht="15.75" customHeight="1"/>
    <row r="12434" ht="15.75" customHeight="1"/>
    <row r="12436" ht="15.75" customHeight="1"/>
    <row r="12438" ht="15.75" customHeight="1"/>
    <row r="12440" ht="15.75" customHeight="1"/>
    <row r="12442" ht="15.75" customHeight="1"/>
    <row r="12444" ht="15.75" customHeight="1"/>
    <row r="12446" ht="15.75" customHeight="1"/>
    <row r="12448" ht="15.75" customHeight="1"/>
    <row r="12450" ht="15.75" customHeight="1"/>
    <row r="12452" ht="15.75" customHeight="1"/>
    <row r="12454" ht="15.75" customHeight="1"/>
    <row r="12456" ht="15.75" customHeight="1"/>
    <row r="12458" ht="15.75" customHeight="1"/>
    <row r="12460" ht="15.75" customHeight="1"/>
    <row r="12462" ht="15.75" customHeight="1"/>
    <row r="12464" ht="15.75" customHeight="1"/>
    <row r="12466" ht="15.75" customHeight="1"/>
    <row r="12468" ht="15.75" customHeight="1"/>
    <row r="12470" ht="15.75" customHeight="1"/>
    <row r="12472" ht="15.75" customHeight="1"/>
    <row r="12474" ht="15.75" customHeight="1"/>
    <row r="12476" ht="15.75" customHeight="1"/>
    <row r="12478" ht="15.75" customHeight="1"/>
    <row r="12480" ht="15.75" customHeight="1"/>
    <row r="12482" ht="15.75" customHeight="1"/>
    <row r="12484" ht="15.75" customHeight="1"/>
    <row r="12486" ht="15.75" customHeight="1"/>
    <row r="12488" ht="15.75" customHeight="1"/>
    <row r="12490" ht="15.75" customHeight="1"/>
    <row r="12492" ht="15.75" customHeight="1"/>
    <row r="12494" ht="15.75" customHeight="1"/>
    <row r="12496" ht="15.75" customHeight="1"/>
    <row r="12498" ht="15.75" customHeight="1"/>
    <row r="12500" ht="15.75" customHeight="1"/>
    <row r="12502" ht="15.75" customHeight="1"/>
    <row r="12504" ht="15.75" customHeight="1"/>
    <row r="12506" ht="15.75" customHeight="1"/>
    <row r="12508" ht="15.75" customHeight="1"/>
    <row r="12510" ht="15.75" customHeight="1"/>
    <row r="12512" ht="15.75" customHeight="1"/>
    <row r="12514" ht="15.75" customHeight="1"/>
    <row r="12516" ht="15.75" customHeight="1"/>
    <row r="12518" ht="15.75" customHeight="1"/>
    <row r="12520" ht="15.75" customHeight="1"/>
    <row r="12522" ht="15.75" customHeight="1"/>
    <row r="12524" ht="15.75" customHeight="1"/>
    <row r="12526" ht="15.75" customHeight="1"/>
    <row r="12528" ht="15.75" customHeight="1"/>
    <row r="12530" ht="15.75" customHeight="1"/>
    <row r="12532" ht="15.75" customHeight="1"/>
    <row r="12534" ht="15.75" customHeight="1"/>
    <row r="12536" ht="15.75" customHeight="1"/>
    <row r="12538" ht="15.75" customHeight="1"/>
    <row r="12540" ht="15.75" customHeight="1"/>
    <row r="12542" ht="15.75" customHeight="1"/>
    <row r="12544" ht="15.75" customHeight="1"/>
    <row r="12546" ht="15.75" customHeight="1"/>
    <row r="12548" ht="15.75" customHeight="1"/>
    <row r="12550" ht="15.75" customHeight="1"/>
    <row r="12552" ht="15.75" customHeight="1"/>
    <row r="12554" ht="15.75" customHeight="1"/>
    <row r="12556" ht="15.75" customHeight="1"/>
    <row r="12558" ht="15.75" customHeight="1"/>
    <row r="12560" ht="15.75" customHeight="1"/>
    <row r="12562" ht="15.75" customHeight="1"/>
    <row r="12564" ht="15.75" customHeight="1"/>
    <row r="12566" ht="15.75" customHeight="1"/>
    <row r="12568" ht="15.75" customHeight="1"/>
    <row r="12570" ht="15.75" customHeight="1"/>
    <row r="12572" ht="15.75" customHeight="1"/>
    <row r="12574" ht="15.75" customHeight="1"/>
    <row r="12576" ht="15.75" customHeight="1"/>
    <row r="12578" ht="15.75" customHeight="1"/>
    <row r="12580" ht="15.75" customHeight="1"/>
    <row r="12582" ht="15.75" customHeight="1"/>
    <row r="12584" ht="15.75" customHeight="1"/>
    <row r="12586" ht="15.75" customHeight="1"/>
    <row r="12588" ht="15.75" customHeight="1"/>
    <row r="12590" ht="15.75" customHeight="1"/>
    <row r="12592" ht="15.75" customHeight="1"/>
    <row r="12594" ht="15.75" customHeight="1"/>
    <row r="12596" ht="15.75" customHeight="1"/>
    <row r="12598" ht="15.75" customHeight="1"/>
    <row r="12600" ht="15.75" customHeight="1"/>
    <row r="12602" ht="15.75" customHeight="1"/>
    <row r="12604" ht="15.75" customHeight="1"/>
    <row r="12606" ht="15.75" customHeight="1"/>
    <row r="12608" ht="15.75" customHeight="1"/>
    <row r="12610" ht="15.75" customHeight="1"/>
    <row r="12612" ht="15.75" customHeight="1"/>
    <row r="12614" ht="15.75" customHeight="1"/>
    <row r="12616" ht="15.75" customHeight="1"/>
    <row r="12618" ht="15.75" customHeight="1"/>
    <row r="12620" ht="15.75" customHeight="1"/>
    <row r="12622" ht="15.75" customHeight="1"/>
    <row r="12624" ht="15.75" customHeight="1"/>
    <row r="12626" ht="15.75" customHeight="1"/>
    <row r="12628" ht="15.75" customHeight="1"/>
    <row r="12630" ht="15.75" customHeight="1"/>
    <row r="12632" ht="15.75" customHeight="1"/>
    <row r="12634" ht="15.75" customHeight="1"/>
    <row r="12636" ht="15.75" customHeight="1"/>
    <row r="12638" ht="15.75" customHeight="1"/>
    <row r="12640" ht="15.75" customHeight="1"/>
    <row r="12642" ht="15.75" customHeight="1"/>
    <row r="12644" ht="15.75" customHeight="1"/>
    <row r="12646" ht="15.75" customHeight="1"/>
    <row r="12648" ht="15.75" customHeight="1"/>
    <row r="12650" ht="15.75" customHeight="1"/>
    <row r="12652" ht="15.75" customHeight="1"/>
    <row r="12654" ht="15.75" customHeight="1"/>
    <row r="12656" ht="15.75" customHeight="1"/>
    <row r="12658" ht="15.75" customHeight="1"/>
    <row r="12660" ht="15.75" customHeight="1"/>
    <row r="12662" ht="15.75" customHeight="1"/>
    <row r="12664" ht="15.75" customHeight="1"/>
    <row r="12666" ht="15.75" customHeight="1"/>
    <row r="12668" ht="15.75" customHeight="1"/>
    <row r="12670" ht="15.75" customHeight="1"/>
    <row r="12672" ht="15.75" customHeight="1"/>
    <row r="12674" ht="15.75" customHeight="1"/>
    <row r="12676" ht="15.75" customHeight="1"/>
    <row r="12678" ht="15.75" customHeight="1"/>
    <row r="12680" ht="15.75" customHeight="1"/>
    <row r="12682" ht="15.75" customHeight="1"/>
    <row r="12684" ht="15.75" customHeight="1"/>
    <row r="12686" ht="15.75" customHeight="1"/>
    <row r="12688" ht="15.75" customHeight="1"/>
    <row r="12690" ht="15.75" customHeight="1"/>
    <row r="12692" ht="15.75" customHeight="1"/>
    <row r="12694" ht="15.75" customHeight="1"/>
    <row r="12696" ht="15.75" customHeight="1"/>
    <row r="12698" ht="15.75" customHeight="1"/>
    <row r="12700" ht="15.75" customHeight="1"/>
    <row r="12702" ht="15.75" customHeight="1"/>
    <row r="12704" ht="15.75" customHeight="1"/>
    <row r="12706" ht="15.75" customHeight="1"/>
    <row r="12708" ht="15.75" customHeight="1"/>
    <row r="12710" ht="15.75" customHeight="1"/>
    <row r="12712" ht="15.75" customHeight="1"/>
    <row r="12714" ht="15.75" customHeight="1"/>
    <row r="12716" ht="15.75" customHeight="1"/>
    <row r="12718" ht="15.75" customHeight="1"/>
    <row r="12720" ht="15.75" customHeight="1"/>
    <row r="12722" ht="15.75" customHeight="1"/>
    <row r="12724" ht="15.75" customHeight="1"/>
    <row r="12726" ht="15.75" customHeight="1"/>
    <row r="12728" ht="15.75" customHeight="1"/>
    <row r="12730" ht="15.75" customHeight="1"/>
    <row r="12732" ht="15.75" customHeight="1"/>
    <row r="12734" ht="15.75" customHeight="1"/>
    <row r="12736" ht="15.75" customHeight="1"/>
    <row r="12738" ht="15.75" customHeight="1"/>
    <row r="12740" ht="15.75" customHeight="1"/>
    <row r="12742" ht="15.75" customHeight="1"/>
    <row r="12744" ht="15.75" customHeight="1"/>
    <row r="12746" ht="15.75" customHeight="1"/>
    <row r="12748" ht="15.75" customHeight="1"/>
    <row r="12750" ht="15.75" customHeight="1"/>
    <row r="12752" ht="15.75" customHeight="1"/>
    <row r="12754" ht="15.75" customHeight="1"/>
    <row r="12756" ht="15.75" customHeight="1"/>
    <row r="12758" ht="15.75" customHeight="1"/>
    <row r="12760" ht="15.75" customHeight="1"/>
    <row r="12762" ht="15.75" customHeight="1"/>
    <row r="12764" ht="15.75" customHeight="1"/>
    <row r="12766" ht="15.75" customHeight="1"/>
    <row r="12768" ht="15.75" customHeight="1"/>
    <row r="12770" ht="15.75" customHeight="1"/>
    <row r="12772" ht="15.75" customHeight="1"/>
    <row r="12774" ht="15.75" customHeight="1"/>
    <row r="12776" ht="15.75" customHeight="1"/>
    <row r="12778" ht="15.75" customHeight="1"/>
    <row r="12780" ht="15.75" customHeight="1"/>
    <row r="12782" ht="15.75" customHeight="1"/>
    <row r="12784" ht="15.75" customHeight="1"/>
    <row r="12786" ht="15.75" customHeight="1"/>
    <row r="12788" ht="15.75" customHeight="1"/>
    <row r="12790" ht="15.75" customHeight="1"/>
    <row r="12792" ht="15.75" customHeight="1"/>
    <row r="12794" ht="15.75" customHeight="1"/>
    <row r="12796" ht="15.75" customHeight="1"/>
    <row r="12798" ht="15.75" customHeight="1"/>
    <row r="12800" ht="15.75" customHeight="1"/>
    <row r="12802" ht="15.75" customHeight="1"/>
    <row r="12804" ht="15.75" customHeight="1"/>
    <row r="12806" ht="15.75" customHeight="1"/>
    <row r="12808" ht="15.75" customHeight="1"/>
    <row r="12810" ht="15.75" customHeight="1"/>
    <row r="12812" ht="15.75" customHeight="1"/>
    <row r="12814" ht="15.75" customHeight="1"/>
    <row r="12816" ht="15.75" customHeight="1"/>
    <row r="12818" ht="15.75" customHeight="1"/>
    <row r="12820" ht="15.75" customHeight="1"/>
    <row r="12822" ht="15.75" customHeight="1"/>
    <row r="12824" ht="15.75" customHeight="1"/>
    <row r="12826" ht="15.75" customHeight="1"/>
    <row r="12828" ht="15.75" customHeight="1"/>
    <row r="12830" ht="15.75" customHeight="1"/>
    <row r="12832" ht="15.75" customHeight="1"/>
    <row r="12834" ht="15.75" customHeight="1"/>
    <row r="12836" ht="15.75" customHeight="1"/>
    <row r="12838" ht="15.75" customHeight="1"/>
    <row r="12840" ht="15.75" customHeight="1"/>
    <row r="12842" ht="15.75" customHeight="1"/>
    <row r="12844" ht="15.75" customHeight="1"/>
    <row r="12846" ht="15.75" customHeight="1"/>
    <row r="12848" ht="15.75" customHeight="1"/>
    <row r="12850" ht="15.75" customHeight="1"/>
    <row r="12852" ht="15.75" customHeight="1"/>
    <row r="12854" ht="15.75" customHeight="1"/>
    <row r="12856" ht="15.75" customHeight="1"/>
    <row r="12858" ht="15.75" customHeight="1"/>
    <row r="12860" ht="15.75" customHeight="1"/>
    <row r="12862" ht="15.75" customHeight="1"/>
    <row r="12864" ht="15.75" customHeight="1"/>
    <row r="12866" ht="15.75" customHeight="1"/>
    <row r="12868" ht="15.75" customHeight="1"/>
    <row r="12870" ht="15.75" customHeight="1"/>
    <row r="12872" ht="15.75" customHeight="1"/>
    <row r="12874" ht="15.75" customHeight="1"/>
    <row r="12876" ht="15.75" customHeight="1"/>
    <row r="12878" ht="15.75" customHeight="1"/>
    <row r="12880" ht="15.75" customHeight="1"/>
    <row r="12882" ht="15.75" customHeight="1"/>
    <row r="12884" ht="15.75" customHeight="1"/>
    <row r="12886" ht="15.75" customHeight="1"/>
    <row r="12888" ht="15.75" customHeight="1"/>
    <row r="12890" ht="15.75" customHeight="1"/>
    <row r="12892" ht="15.75" customHeight="1"/>
    <row r="12894" ht="15.75" customHeight="1"/>
    <row r="12896" ht="15.75" customHeight="1"/>
    <row r="12898" ht="15.75" customHeight="1"/>
    <row r="12900" ht="15.75" customHeight="1"/>
    <row r="12902" ht="15.75" customHeight="1"/>
    <row r="12904" ht="15.75" customHeight="1"/>
    <row r="12906" ht="15.75" customHeight="1"/>
    <row r="12908" ht="15.75" customHeight="1"/>
    <row r="12910" ht="15.75" customHeight="1"/>
    <row r="12912" ht="15.75" customHeight="1"/>
    <row r="12914" ht="15.75" customHeight="1"/>
    <row r="12916" ht="15.75" customHeight="1"/>
    <row r="12918" ht="15.75" customHeight="1"/>
    <row r="12920" ht="15.75" customHeight="1"/>
    <row r="12922" ht="15.75" customHeight="1"/>
    <row r="12924" ht="15.75" customHeight="1"/>
    <row r="12926" ht="15.75" customHeight="1"/>
    <row r="12928" ht="15.75" customHeight="1"/>
    <row r="12930" ht="15.75" customHeight="1"/>
    <row r="12932" ht="15.75" customHeight="1"/>
    <row r="12934" ht="15.75" customHeight="1"/>
    <row r="12936" ht="15.75" customHeight="1"/>
    <row r="12938" ht="15.75" customHeight="1"/>
    <row r="12940" ht="15.75" customHeight="1"/>
    <row r="12942" ht="15.75" customHeight="1"/>
    <row r="12944" ht="15.75" customHeight="1"/>
    <row r="12946" ht="15.75" customHeight="1"/>
    <row r="12948" ht="15.75" customHeight="1"/>
    <row r="12950" ht="15.75" customHeight="1"/>
    <row r="12952" ht="15.75" customHeight="1"/>
    <row r="12954" ht="15.75" customHeight="1"/>
    <row r="12956" ht="15.75" customHeight="1"/>
    <row r="12958" ht="15.75" customHeight="1"/>
    <row r="12960" ht="15.75" customHeight="1"/>
    <row r="12962" ht="15.75" customHeight="1"/>
    <row r="12964" ht="15.75" customHeight="1"/>
    <row r="12966" ht="15.75" customHeight="1"/>
    <row r="12968" ht="15.75" customHeight="1"/>
    <row r="12970" ht="15.75" customHeight="1"/>
    <row r="12972" ht="15.75" customHeight="1"/>
    <row r="12974" ht="15.75" customHeight="1"/>
    <row r="12976" ht="15.75" customHeight="1"/>
    <row r="12978" ht="15.75" customHeight="1"/>
    <row r="12980" ht="15.75" customHeight="1"/>
    <row r="12982" ht="15.75" customHeight="1"/>
    <row r="12984" ht="15.75" customHeight="1"/>
    <row r="12986" ht="15.75" customHeight="1"/>
    <row r="12988" ht="15.75" customHeight="1"/>
    <row r="12990" ht="15.75" customHeight="1"/>
    <row r="12992" ht="15.75" customHeight="1"/>
    <row r="12994" ht="15.75" customHeight="1"/>
    <row r="12996" ht="15.75" customHeight="1"/>
    <row r="12998" ht="15.75" customHeight="1"/>
    <row r="13000" ht="15.75" customHeight="1"/>
    <row r="13002" ht="15.75" customHeight="1"/>
    <row r="13004" ht="15.75" customHeight="1"/>
    <row r="13006" ht="15.75" customHeight="1"/>
    <row r="13008" ht="15.75" customHeight="1"/>
    <row r="13010" ht="15.75" customHeight="1"/>
    <row r="13012" ht="15.75" customHeight="1"/>
    <row r="13014" ht="15.75" customHeight="1"/>
    <row r="13016" ht="15.75" customHeight="1"/>
    <row r="13018" ht="15.75" customHeight="1"/>
    <row r="13020" ht="15.75" customHeight="1"/>
    <row r="13022" ht="15.75" customHeight="1"/>
    <row r="13024" ht="15.75" customHeight="1"/>
    <row r="13026" ht="15.75" customHeight="1"/>
    <row r="13028" ht="15.75" customHeight="1"/>
    <row r="13030" ht="15.75" customHeight="1"/>
    <row r="13032" ht="15.75" customHeight="1"/>
    <row r="13034" ht="15.75" customHeight="1"/>
    <row r="13036" ht="15.75" customHeight="1"/>
    <row r="13038" ht="15.75" customHeight="1"/>
    <row r="13040" ht="15.75" customHeight="1"/>
    <row r="13042" ht="15.75" customHeight="1"/>
    <row r="13044" ht="15.75" customHeight="1"/>
    <row r="13046" ht="15.75" customHeight="1"/>
    <row r="13048" ht="15.75" customHeight="1"/>
    <row r="13050" ht="15.75" customHeight="1"/>
    <row r="13052" ht="15.75" customHeight="1"/>
    <row r="13054" ht="15.75" customHeight="1"/>
    <row r="13056" ht="15.75" customHeight="1"/>
    <row r="13058" ht="15.75" customHeight="1"/>
    <row r="13060" ht="15.75" customHeight="1"/>
    <row r="13062" ht="15.75" customHeight="1"/>
    <row r="13064" ht="15.75" customHeight="1"/>
    <row r="13066" ht="15.75" customHeight="1"/>
    <row r="13068" ht="15.75" customHeight="1"/>
    <row r="13070" ht="15.75" customHeight="1"/>
    <row r="13072" ht="15.75" customHeight="1"/>
    <row r="13074" ht="15.75" customHeight="1"/>
    <row r="13076" ht="15.75" customHeight="1"/>
    <row r="13078" ht="15.75" customHeight="1"/>
    <row r="13080" ht="15.75" customHeight="1"/>
    <row r="13082" ht="15.75" customHeight="1"/>
    <row r="13084" ht="15.75" customHeight="1"/>
    <row r="13086" ht="15.75" customHeight="1"/>
    <row r="13088" ht="15.75" customHeight="1"/>
    <row r="13090" ht="15.75" customHeight="1"/>
    <row r="13092" ht="15.75" customHeight="1"/>
    <row r="13094" ht="15.75" customHeight="1"/>
    <row r="13096" ht="15.75" customHeight="1"/>
    <row r="13098" ht="15.75" customHeight="1"/>
    <row r="13100" ht="15.75" customHeight="1"/>
    <row r="13102" ht="15.75" customHeight="1"/>
    <row r="13104" ht="15.75" customHeight="1"/>
    <row r="13106" ht="15.75" customHeight="1"/>
    <row r="13108" ht="15.75" customHeight="1"/>
    <row r="13110" ht="15.75" customHeight="1"/>
    <row r="13112" ht="15.75" customHeight="1"/>
    <row r="13114" ht="15.75" customHeight="1"/>
    <row r="13116" ht="15.75" customHeight="1"/>
    <row r="13118" ht="15.75" customHeight="1"/>
    <row r="13120" ht="15.75" customHeight="1"/>
    <row r="13122" ht="15.75" customHeight="1"/>
    <row r="13124" ht="15.75" customHeight="1"/>
    <row r="13126" ht="15.75" customHeight="1"/>
    <row r="13128" ht="15.75" customHeight="1"/>
    <row r="13130" ht="15.75" customHeight="1"/>
    <row r="13132" ht="15.75" customHeight="1"/>
    <row r="13134" ht="15.75" customHeight="1"/>
    <row r="13136" ht="15.75" customHeight="1"/>
    <row r="13138" ht="15.75" customHeight="1"/>
    <row r="13140" ht="15.75" customHeight="1"/>
    <row r="13142" ht="15.75" customHeight="1"/>
    <row r="13144" ht="15.75" customHeight="1"/>
    <row r="13146" ht="15.75" customHeight="1"/>
    <row r="13148" ht="15.75" customHeight="1"/>
    <row r="13150" ht="15.75" customHeight="1"/>
    <row r="13152" ht="15.75" customHeight="1"/>
    <row r="13154" ht="15.75" customHeight="1"/>
    <row r="13156" ht="15.75" customHeight="1"/>
    <row r="13158" ht="15.75" customHeight="1"/>
    <row r="13160" ht="15.75" customHeight="1"/>
    <row r="13162" ht="15.75" customHeight="1"/>
    <row r="13164" ht="15.75" customHeight="1"/>
    <row r="13166" ht="15.75" customHeight="1"/>
    <row r="13168" ht="15.75" customHeight="1"/>
    <row r="13170" ht="15.75" customHeight="1"/>
    <row r="13172" ht="15.75" customHeight="1"/>
    <row r="13174" ht="15.75" customHeight="1"/>
    <row r="13176" ht="15.75" customHeight="1"/>
    <row r="13178" ht="15.75" customHeight="1"/>
    <row r="13180" ht="15.75" customHeight="1"/>
    <row r="13182" ht="15.75" customHeight="1"/>
    <row r="13184" ht="15.75" customHeight="1"/>
    <row r="13186" ht="15.75" customHeight="1"/>
    <row r="13188" ht="15.75" customHeight="1"/>
    <row r="13190" ht="15.75" customHeight="1"/>
    <row r="13192" ht="15.75" customHeight="1"/>
    <row r="13194" ht="15.75" customHeight="1"/>
    <row r="13196" ht="15.75" customHeight="1"/>
    <row r="13198" ht="15.75" customHeight="1"/>
    <row r="13200" ht="15.75" customHeight="1"/>
    <row r="13202" ht="15.75" customHeight="1"/>
    <row r="13204" ht="15.75" customHeight="1"/>
    <row r="13206" ht="15.75" customHeight="1"/>
    <row r="13208" ht="15.75" customHeight="1"/>
    <row r="13210" ht="15.75" customHeight="1"/>
    <row r="13212" ht="15.75" customHeight="1"/>
    <row r="13214" ht="15.75" customHeight="1"/>
    <row r="13216" ht="15.75" customHeight="1"/>
    <row r="13218" ht="15.75" customHeight="1"/>
    <row r="13220" ht="15.75" customHeight="1"/>
    <row r="13222" ht="15.75" customHeight="1"/>
    <row r="13224" ht="15.75" customHeight="1"/>
    <row r="13226" ht="15.75" customHeight="1"/>
    <row r="13228" ht="15.75" customHeight="1"/>
    <row r="13230" ht="15.75" customHeight="1"/>
    <row r="13232" ht="15.75" customHeight="1"/>
    <row r="13234" ht="15.75" customHeight="1"/>
    <row r="13236" ht="15.75" customHeight="1"/>
    <row r="13238" ht="15.75" customHeight="1"/>
    <row r="13240" ht="15.75" customHeight="1"/>
    <row r="13242" ht="15.75" customHeight="1"/>
    <row r="13244" ht="15.75" customHeight="1"/>
    <row r="13246" ht="15.75" customHeight="1"/>
    <row r="13248" ht="15.75" customHeight="1"/>
    <row r="13250" ht="15.75" customHeight="1"/>
    <row r="13252" ht="15.75" customHeight="1"/>
    <row r="13254" ht="15.75" customHeight="1"/>
    <row r="13256" ht="15.75" customHeight="1"/>
    <row r="13258" ht="15.75" customHeight="1"/>
    <row r="13260" ht="15.75" customHeight="1"/>
    <row r="13262" ht="15.75" customHeight="1"/>
    <row r="13264" ht="15.75" customHeight="1"/>
    <row r="13266" ht="15.75" customHeight="1"/>
    <row r="13268" ht="15.75" customHeight="1"/>
    <row r="13270" ht="15.75" customHeight="1"/>
    <row r="13272" ht="15.75" customHeight="1"/>
    <row r="13274" ht="15.75" customHeight="1"/>
    <row r="13276" ht="15.75" customHeight="1"/>
    <row r="13278" ht="15.75" customHeight="1"/>
    <row r="13280" ht="15.75" customHeight="1"/>
    <row r="13282" ht="15.75" customHeight="1"/>
    <row r="13284" ht="15.75" customHeight="1"/>
    <row r="13286" ht="15.75" customHeight="1"/>
    <row r="13288" ht="15.75" customHeight="1"/>
    <row r="13290" ht="15.75" customHeight="1"/>
    <row r="13292" ht="15.75" customHeight="1"/>
    <row r="13294" ht="15.75" customHeight="1"/>
    <row r="13296" ht="15.75" customHeight="1"/>
    <row r="13298" ht="15.75" customHeight="1"/>
    <row r="13300" ht="15.75" customHeight="1"/>
    <row r="13302" ht="15.75" customHeight="1"/>
    <row r="13304" ht="15.75" customHeight="1"/>
    <row r="13306" ht="15.75" customHeight="1"/>
    <row r="13308" ht="15.75" customHeight="1"/>
    <row r="13310" ht="15.75" customHeight="1"/>
    <row r="13312" ht="15.75" customHeight="1"/>
    <row r="13314" ht="15.75" customHeight="1"/>
    <row r="13316" ht="15.75" customHeight="1"/>
    <row r="13318" ht="15.75" customHeight="1"/>
    <row r="13320" ht="15.75" customHeight="1"/>
    <row r="13322" ht="15.75" customHeight="1"/>
    <row r="13324" ht="15.75" customHeight="1"/>
    <row r="13326" ht="15.75" customHeight="1"/>
    <row r="13328" ht="15.75" customHeight="1"/>
    <row r="13330" ht="15.75" customHeight="1"/>
    <row r="13332" ht="15.75" customHeight="1"/>
    <row r="13334" ht="15.75" customHeight="1"/>
    <row r="13336" ht="15.75" customHeight="1"/>
    <row r="13338" ht="15.75" customHeight="1"/>
    <row r="13340" ht="15.75" customHeight="1"/>
    <row r="13342" ht="15.75" customHeight="1"/>
    <row r="13344" ht="15.75" customHeight="1"/>
    <row r="13346" ht="15.75" customHeight="1"/>
    <row r="13348" ht="15.75" customHeight="1"/>
    <row r="13350" ht="15.75" customHeight="1"/>
    <row r="13352" ht="15.75" customHeight="1"/>
    <row r="13354" ht="15.75" customHeight="1"/>
    <row r="13356" ht="15.75" customHeight="1"/>
    <row r="13358" ht="15.75" customHeight="1"/>
    <row r="13360" ht="15.75" customHeight="1"/>
    <row r="13362" ht="15.75" customHeight="1"/>
    <row r="13364" ht="15.75" customHeight="1"/>
    <row r="13366" ht="15.75" customHeight="1"/>
    <row r="13368" ht="15.75" customHeight="1"/>
    <row r="13370" ht="15.75" customHeight="1"/>
    <row r="13372" ht="15.75" customHeight="1"/>
    <row r="13374" ht="15.75" customHeight="1"/>
    <row r="13376" ht="15.75" customHeight="1"/>
    <row r="13378" ht="15.75" customHeight="1"/>
    <row r="13380" ht="15.75" customHeight="1"/>
    <row r="13382" ht="15.75" customHeight="1"/>
    <row r="13384" ht="15.75" customHeight="1"/>
    <row r="13386" ht="15.75" customHeight="1"/>
    <row r="13388" ht="15.75" customHeight="1"/>
    <row r="13390" ht="15.75" customHeight="1"/>
    <row r="13392" ht="15.75" customHeight="1"/>
    <row r="13394" ht="15.75" customHeight="1"/>
    <row r="13396" ht="15.75" customHeight="1"/>
    <row r="13398" ht="15.75" customHeight="1"/>
    <row r="13400" ht="15.75" customHeight="1"/>
    <row r="13402" ht="15.75" customHeight="1"/>
    <row r="13404" ht="15.75" customHeight="1"/>
    <row r="13406" ht="15.75" customHeight="1"/>
    <row r="13408" ht="15.75" customHeight="1"/>
    <row r="13410" ht="15.75" customHeight="1"/>
    <row r="13412" ht="15.75" customHeight="1"/>
    <row r="13414" ht="15.75" customHeight="1"/>
    <row r="13416" ht="15.75" customHeight="1"/>
    <row r="13418" ht="15.75" customHeight="1"/>
    <row r="13420" ht="15.75" customHeight="1"/>
    <row r="13422" ht="15.75" customHeight="1"/>
    <row r="13424" ht="15.75" customHeight="1"/>
    <row r="13426" ht="15.75" customHeight="1"/>
    <row r="13428" ht="15.75" customHeight="1"/>
    <row r="13430" ht="15.75" customHeight="1"/>
    <row r="13432" ht="15.75" customHeight="1"/>
    <row r="13434" ht="15.75" customHeight="1"/>
    <row r="13436" ht="15.75" customHeight="1"/>
    <row r="13438" ht="15.75" customHeight="1"/>
    <row r="13440" ht="15.75" customHeight="1"/>
    <row r="13442" ht="15.75" customHeight="1"/>
    <row r="13444" ht="15.75" customHeight="1"/>
    <row r="13446" ht="15.75" customHeight="1"/>
    <row r="13448" ht="15.75" customHeight="1"/>
    <row r="13450" ht="15.75" customHeight="1"/>
    <row r="13452" ht="15.75" customHeight="1"/>
    <row r="13454" ht="15.75" customHeight="1"/>
    <row r="13456" ht="15.75" customHeight="1"/>
    <row r="13458" ht="15.75" customHeight="1"/>
    <row r="13460" ht="15.75" customHeight="1"/>
    <row r="13462" ht="15.75" customHeight="1"/>
    <row r="13464" ht="15.75" customHeight="1"/>
    <row r="13466" ht="15.75" customHeight="1"/>
    <row r="13468" ht="15.75" customHeight="1"/>
    <row r="13470" ht="15.75" customHeight="1"/>
    <row r="13472" ht="15.75" customHeight="1"/>
    <row r="13474" ht="15.75" customHeight="1"/>
    <row r="13476" ht="15.75" customHeight="1"/>
    <row r="13478" ht="15.75" customHeight="1"/>
    <row r="13480" ht="15.75" customHeight="1"/>
    <row r="13482" ht="15.75" customHeight="1"/>
    <row r="13484" ht="15.75" customHeight="1"/>
    <row r="13486" ht="15.75" customHeight="1"/>
    <row r="13488" ht="15.75" customHeight="1"/>
    <row r="13490" ht="15.75" customHeight="1"/>
    <row r="13492" ht="15.75" customHeight="1"/>
    <row r="13494" ht="15.75" customHeight="1"/>
    <row r="13496" ht="15.75" customHeight="1"/>
    <row r="13498" ht="15.75" customHeight="1"/>
    <row r="13500" ht="15.75" customHeight="1"/>
    <row r="13502" ht="15.75" customHeight="1"/>
    <row r="13504" ht="15.75" customHeight="1"/>
    <row r="13506" ht="15.75" customHeight="1"/>
    <row r="13508" ht="15.75" customHeight="1"/>
    <row r="13510" ht="15.75" customHeight="1"/>
    <row r="13512" ht="15.75" customHeight="1"/>
    <row r="13514" ht="15.75" customHeight="1"/>
    <row r="13516" ht="15.75" customHeight="1"/>
    <row r="13518" ht="15.75" customHeight="1"/>
    <row r="13520" ht="15.75" customHeight="1"/>
    <row r="13522" ht="15.75" customHeight="1"/>
    <row r="13524" ht="15.75" customHeight="1"/>
    <row r="13526" ht="15.75" customHeight="1"/>
    <row r="13528" ht="15.75" customHeight="1"/>
    <row r="13530" ht="15.75" customHeight="1"/>
    <row r="13532" ht="15.75" customHeight="1"/>
    <row r="13534" ht="15.75" customHeight="1"/>
    <row r="13536" ht="15.75" customHeight="1"/>
    <row r="13538" ht="15.75" customHeight="1"/>
    <row r="13540" ht="15.75" customHeight="1"/>
    <row r="13542" ht="15.75" customHeight="1"/>
    <row r="13544" ht="15.75" customHeight="1"/>
    <row r="13546" ht="15.75" customHeight="1"/>
    <row r="13548" ht="15.75" customHeight="1"/>
    <row r="13550" ht="15.75" customHeight="1"/>
    <row r="13552" ht="15.75" customHeight="1"/>
    <row r="13554" ht="15.75" customHeight="1"/>
    <row r="13556" ht="15.75" customHeight="1"/>
    <row r="13558" ht="15.75" customHeight="1"/>
    <row r="13560" ht="15.75" customHeight="1"/>
    <row r="13562" ht="15.75" customHeight="1"/>
    <row r="13564" ht="15.75" customHeight="1"/>
    <row r="13566" ht="15.75" customHeight="1"/>
    <row r="13568" ht="15.75" customHeight="1"/>
    <row r="13570" ht="15.75" customHeight="1"/>
    <row r="13572" ht="15.75" customHeight="1"/>
    <row r="13574" ht="15.75" customHeight="1"/>
    <row r="13576" ht="15.75" customHeight="1"/>
    <row r="13578" ht="15.75" customHeight="1"/>
    <row r="13580" ht="15.75" customHeight="1"/>
    <row r="13582" ht="15.75" customHeight="1"/>
    <row r="13584" ht="15.75" customHeight="1"/>
    <row r="13586" ht="15.75" customHeight="1"/>
    <row r="13588" ht="15.75" customHeight="1"/>
    <row r="13590" ht="15.75" customHeight="1"/>
    <row r="13592" ht="15.75" customHeight="1"/>
    <row r="13594" ht="15.75" customHeight="1"/>
    <row r="13596" ht="15.75" customHeight="1"/>
    <row r="13598" ht="15.75" customHeight="1"/>
    <row r="13600" ht="15.75" customHeight="1"/>
    <row r="13602" ht="15.75" customHeight="1"/>
    <row r="13604" ht="15.75" customHeight="1"/>
    <row r="13606" ht="15.75" customHeight="1"/>
    <row r="13608" ht="15.75" customHeight="1"/>
    <row r="13610" ht="15.75" customHeight="1"/>
    <row r="13612" ht="15.75" customHeight="1"/>
    <row r="13614" ht="15.75" customHeight="1"/>
    <row r="13616" ht="15.75" customHeight="1"/>
    <row r="13618" ht="15.75" customHeight="1"/>
    <row r="13620" ht="15.75" customHeight="1"/>
    <row r="13622" ht="15.75" customHeight="1"/>
    <row r="13624" ht="15.75" customHeight="1"/>
    <row r="13626" ht="15.75" customHeight="1"/>
    <row r="13628" ht="15.75" customHeight="1"/>
    <row r="13630" ht="15.75" customHeight="1"/>
    <row r="13632" ht="15.75" customHeight="1"/>
    <row r="13634" ht="15.75" customHeight="1"/>
    <row r="13636" ht="15.75" customHeight="1"/>
    <row r="13638" ht="15.75" customHeight="1"/>
    <row r="13640" ht="15.75" customHeight="1"/>
    <row r="13642" ht="15.75" customHeight="1"/>
    <row r="13644" ht="15.75" customHeight="1"/>
    <row r="13646" ht="15.75" customHeight="1"/>
    <row r="13648" ht="15.75" customHeight="1"/>
    <row r="13650" ht="15.75" customHeight="1"/>
    <row r="13652" ht="15.75" customHeight="1"/>
    <row r="13654" ht="15.75" customHeight="1"/>
    <row r="13656" ht="15.75" customHeight="1"/>
    <row r="13658" ht="15.75" customHeight="1"/>
    <row r="13660" ht="15.75" customHeight="1"/>
    <row r="13662" ht="15.75" customHeight="1"/>
    <row r="13664" ht="15.75" customHeight="1"/>
    <row r="13666" ht="15.75" customHeight="1"/>
    <row r="13668" ht="15.75" customHeight="1"/>
    <row r="13670" ht="15.75" customHeight="1"/>
    <row r="13672" ht="15.75" customHeight="1"/>
    <row r="13674" ht="15.75" customHeight="1"/>
    <row r="13676" ht="15.75" customHeight="1"/>
    <row r="13678" ht="15.75" customHeight="1"/>
    <row r="13680" ht="15.75" customHeight="1"/>
    <row r="13682" ht="15.75" customHeight="1"/>
    <row r="13684" ht="15.75" customHeight="1"/>
    <row r="13686" ht="15.75" customHeight="1"/>
    <row r="13688" ht="15.75" customHeight="1"/>
    <row r="13690" ht="15.75" customHeight="1"/>
    <row r="13692" ht="15.75" customHeight="1"/>
    <row r="13694" ht="15.75" customHeight="1"/>
    <row r="13696" ht="15.75" customHeight="1"/>
    <row r="13698" ht="15.75" customHeight="1"/>
    <row r="13700" ht="15.75" customHeight="1"/>
    <row r="13702" ht="15.75" customHeight="1"/>
    <row r="13704" ht="15.75" customHeight="1"/>
    <row r="13706" ht="15.75" customHeight="1"/>
    <row r="13708" ht="15.75" customHeight="1"/>
    <row r="13710" ht="15.75" customHeight="1"/>
    <row r="13712" ht="15.75" customHeight="1"/>
    <row r="13714" ht="15.75" customHeight="1"/>
    <row r="13716" ht="15.75" customHeight="1"/>
    <row r="13718" ht="15.75" customHeight="1"/>
    <row r="13720" ht="15.75" customHeight="1"/>
    <row r="13722" ht="15.75" customHeight="1"/>
    <row r="13724" ht="15.75" customHeight="1"/>
    <row r="13726" ht="15.75" customHeight="1"/>
    <row r="13728" ht="15.75" customHeight="1"/>
    <row r="13730" ht="15.75" customHeight="1"/>
    <row r="13732" ht="15.75" customHeight="1"/>
    <row r="13734" ht="15.75" customHeight="1"/>
    <row r="13736" ht="15.75" customHeight="1"/>
    <row r="13738" ht="15.75" customHeight="1"/>
    <row r="13740" ht="15.75" customHeight="1"/>
    <row r="13742" ht="15.75" customHeight="1"/>
    <row r="13744" ht="15.75" customHeight="1"/>
    <row r="13746" ht="15.75" customHeight="1"/>
    <row r="13748" ht="15.75" customHeight="1"/>
    <row r="13750" ht="15.75" customHeight="1"/>
    <row r="13752" ht="15.75" customHeight="1"/>
    <row r="13754" ht="15.75" customHeight="1"/>
    <row r="13756" ht="15.75" customHeight="1"/>
    <row r="13758" ht="15.75" customHeight="1"/>
    <row r="13760" ht="15.75" customHeight="1"/>
    <row r="13762" ht="15.75" customHeight="1"/>
    <row r="13764" ht="15.75" customHeight="1"/>
    <row r="13766" ht="15.75" customHeight="1"/>
    <row r="13768" ht="15.75" customHeight="1"/>
    <row r="13770" ht="15.75" customHeight="1"/>
    <row r="13772" ht="15.75" customHeight="1"/>
    <row r="13774" ht="15.75" customHeight="1"/>
    <row r="13776" ht="15.75" customHeight="1"/>
    <row r="13778" ht="15.75" customHeight="1"/>
    <row r="13780" ht="15.75" customHeight="1"/>
    <row r="13782" ht="15.75" customHeight="1"/>
    <row r="13784" ht="15.75" customHeight="1"/>
    <row r="13786" ht="15.75" customHeight="1"/>
    <row r="13788" ht="15.75" customHeight="1"/>
    <row r="13790" ht="15.75" customHeight="1"/>
    <row r="13792" ht="15.75" customHeight="1"/>
    <row r="13794" ht="15.75" customHeight="1"/>
    <row r="13796" ht="15.75" customHeight="1"/>
    <row r="13798" ht="15.75" customHeight="1"/>
    <row r="13800" ht="15.75" customHeight="1"/>
    <row r="13802" ht="15.75" customHeight="1"/>
    <row r="13804" ht="15.75" customHeight="1"/>
    <row r="13806" ht="15.75" customHeight="1"/>
    <row r="13808" ht="15.75" customHeight="1"/>
    <row r="13810" ht="15.75" customHeight="1"/>
    <row r="13812" ht="15.75" customHeight="1"/>
    <row r="13814" ht="15.75" customHeight="1"/>
    <row r="13816" ht="15.75" customHeight="1"/>
    <row r="13818" ht="15.75" customHeight="1"/>
    <row r="13820" ht="15.75" customHeight="1"/>
    <row r="13822" ht="15.75" customHeight="1"/>
    <row r="13824" ht="15.75" customHeight="1"/>
    <row r="13826" ht="15.75" customHeight="1"/>
    <row r="13828" ht="15.75" customHeight="1"/>
    <row r="13830" ht="15.75" customHeight="1"/>
    <row r="13832" ht="15.75" customHeight="1"/>
    <row r="13834" ht="15.75" customHeight="1"/>
    <row r="13836" ht="15.75" customHeight="1"/>
    <row r="13838" ht="15.75" customHeight="1"/>
    <row r="13840" ht="15.75" customHeight="1"/>
    <row r="13842" ht="15.75" customHeight="1"/>
    <row r="13844" ht="15.75" customHeight="1"/>
    <row r="13846" ht="15.75" customHeight="1"/>
    <row r="13848" ht="15.75" customHeight="1"/>
    <row r="13850" ht="15.75" customHeight="1"/>
    <row r="13852" ht="15.75" customHeight="1"/>
    <row r="13854" ht="15.75" customHeight="1"/>
    <row r="13856" ht="15.75" customHeight="1"/>
    <row r="13858" ht="15.75" customHeight="1"/>
    <row r="13860" ht="15.75" customHeight="1"/>
    <row r="13862" ht="15.75" customHeight="1"/>
    <row r="13864" ht="15.75" customHeight="1"/>
    <row r="13866" ht="15.75" customHeight="1"/>
    <row r="13868" ht="15.75" customHeight="1"/>
    <row r="13870" ht="15.75" customHeight="1"/>
    <row r="13872" ht="15.75" customHeight="1"/>
    <row r="13874" ht="15.75" customHeight="1"/>
    <row r="13876" ht="15.75" customHeight="1"/>
    <row r="13878" ht="15.75" customHeight="1"/>
    <row r="13880" ht="15.75" customHeight="1"/>
    <row r="13882" ht="15.75" customHeight="1"/>
    <row r="13884" ht="15.75" customHeight="1"/>
    <row r="13886" ht="15.75" customHeight="1"/>
    <row r="13888" ht="15.75" customHeight="1"/>
    <row r="13890" ht="15.75" customHeight="1"/>
    <row r="13892" ht="15.75" customHeight="1"/>
    <row r="13894" ht="15.75" customHeight="1"/>
    <row r="13896" ht="15.75" customHeight="1"/>
    <row r="13898" ht="15.75" customHeight="1"/>
    <row r="13900" ht="15.75" customHeight="1"/>
    <row r="13902" ht="15.75" customHeight="1"/>
    <row r="13904" ht="15.75" customHeight="1"/>
    <row r="13906" ht="15.75" customHeight="1"/>
    <row r="13908" ht="15.75" customHeight="1"/>
    <row r="13910" ht="15.75" customHeight="1"/>
    <row r="13912" ht="15.75" customHeight="1"/>
    <row r="13914" ht="15.75" customHeight="1"/>
    <row r="13916" ht="15.75" customHeight="1"/>
    <row r="13918" ht="15.75" customHeight="1"/>
    <row r="13920" ht="15.75" customHeight="1"/>
    <row r="13922" ht="15.75" customHeight="1"/>
    <row r="13924" ht="15.75" customHeight="1"/>
    <row r="13926" ht="15.75" customHeight="1"/>
    <row r="13928" ht="15.75" customHeight="1"/>
    <row r="13930" ht="15.75" customHeight="1"/>
    <row r="13932" ht="15.75" customHeight="1"/>
    <row r="13934" ht="15.75" customHeight="1"/>
    <row r="13936" ht="15.75" customHeight="1"/>
    <row r="13938" ht="15.75" customHeight="1"/>
    <row r="13940" ht="15.75" customHeight="1"/>
    <row r="13942" ht="15.75" customHeight="1"/>
    <row r="13944" ht="15.75" customHeight="1"/>
    <row r="13946" ht="15.75" customHeight="1"/>
    <row r="13948" ht="15.75" customHeight="1"/>
    <row r="13950" ht="15.75" customHeight="1"/>
    <row r="13952" ht="15.75" customHeight="1"/>
    <row r="13954" ht="15.75" customHeight="1"/>
    <row r="13956" ht="15.75" customHeight="1"/>
    <row r="13958" ht="15.75" customHeight="1"/>
    <row r="13960" ht="15.75" customHeight="1"/>
    <row r="13962" ht="15.75" customHeight="1"/>
    <row r="13964" ht="15.75" customHeight="1"/>
    <row r="13966" ht="15.75" customHeight="1"/>
    <row r="13968" ht="15.75" customHeight="1"/>
    <row r="13970" ht="15.75" customHeight="1"/>
    <row r="13972" ht="15.75" customHeight="1"/>
    <row r="13974" ht="15.75" customHeight="1"/>
    <row r="13976" ht="15.75" customHeight="1"/>
    <row r="13978" ht="15.75" customHeight="1"/>
    <row r="13980" ht="15.75" customHeight="1"/>
    <row r="13982" ht="15.75" customHeight="1"/>
    <row r="13984" ht="15.75" customHeight="1"/>
    <row r="13986" ht="15.75" customHeight="1"/>
    <row r="13988" ht="15.75" customHeight="1"/>
    <row r="13990" ht="15.75" customHeight="1"/>
    <row r="13992" ht="15.75" customHeight="1"/>
    <row r="13994" ht="15.75" customHeight="1"/>
    <row r="13996" ht="15.75" customHeight="1"/>
    <row r="13998" ht="15.75" customHeight="1"/>
    <row r="14000" ht="15.75" customHeight="1"/>
    <row r="14002" ht="15.75" customHeight="1"/>
    <row r="14004" ht="15.75" customHeight="1"/>
    <row r="14006" ht="15.75" customHeight="1"/>
    <row r="14008" ht="15.75" customHeight="1"/>
    <row r="14010" ht="15.75" customHeight="1"/>
    <row r="14012" ht="15.75" customHeight="1"/>
    <row r="14014" ht="15.75" customHeight="1"/>
    <row r="14016" ht="15.75" customHeight="1"/>
    <row r="14018" ht="15.75" customHeight="1"/>
    <row r="14020" ht="15.75" customHeight="1"/>
    <row r="14022" ht="15.75" customHeight="1"/>
    <row r="14024" ht="15.75" customHeight="1"/>
    <row r="14026" ht="15.75" customHeight="1"/>
    <row r="14028" ht="15.75" customHeight="1"/>
    <row r="14030" ht="15.75" customHeight="1"/>
    <row r="14032" ht="15.75" customHeight="1"/>
    <row r="14034" ht="15.75" customHeight="1"/>
    <row r="14036" ht="15.75" customHeight="1"/>
    <row r="14038" ht="15.75" customHeight="1"/>
    <row r="14040" ht="15.75" customHeight="1"/>
    <row r="14042" ht="15.75" customHeight="1"/>
    <row r="14044" ht="15.75" customHeight="1"/>
    <row r="14046" ht="15.75" customHeight="1"/>
    <row r="14048" ht="15.75" customHeight="1"/>
    <row r="14050" ht="15.75" customHeight="1"/>
    <row r="14052" ht="15.75" customHeight="1"/>
    <row r="14054" ht="15.75" customHeight="1"/>
    <row r="14056" ht="15.75" customHeight="1"/>
    <row r="14058" ht="15.75" customHeight="1"/>
    <row r="14060" ht="15.75" customHeight="1"/>
    <row r="14062" ht="15.75" customHeight="1"/>
    <row r="14064" ht="15.75" customHeight="1"/>
    <row r="14066" ht="15.75" customHeight="1"/>
    <row r="14068" ht="15.75" customHeight="1"/>
    <row r="14070" ht="15.75" customHeight="1"/>
    <row r="14072" ht="15.75" customHeight="1"/>
    <row r="14074" ht="15.75" customHeight="1"/>
    <row r="14076" ht="15.75" customHeight="1"/>
    <row r="14078" ht="15.75" customHeight="1"/>
    <row r="14080" ht="15.75" customHeight="1"/>
    <row r="14082" ht="15.75" customHeight="1"/>
    <row r="14084" ht="15.75" customHeight="1"/>
    <row r="14086" ht="15.75" customHeight="1"/>
    <row r="14088" ht="15.75" customHeight="1"/>
    <row r="14090" ht="15.75" customHeight="1"/>
    <row r="14092" ht="15.75" customHeight="1"/>
    <row r="14094" ht="15.75" customHeight="1"/>
    <row r="14096" ht="15.75" customHeight="1"/>
    <row r="14098" ht="15.75" customHeight="1"/>
    <row r="14100" ht="15.75" customHeight="1"/>
    <row r="14102" ht="15.75" customHeight="1"/>
    <row r="14104" ht="15.75" customHeight="1"/>
    <row r="14106" ht="15.75" customHeight="1"/>
    <row r="14108" ht="15.75" customHeight="1"/>
    <row r="14110" ht="15.75" customHeight="1"/>
    <row r="14112" ht="15.75" customHeight="1"/>
    <row r="14114" ht="15.75" customHeight="1"/>
    <row r="14116" ht="15.75" customHeight="1"/>
    <row r="14118" ht="15.75" customHeight="1"/>
    <row r="14120" ht="15.75" customHeight="1"/>
    <row r="14122" ht="15.75" customHeight="1"/>
    <row r="14124" ht="15.75" customHeight="1"/>
    <row r="14126" ht="15.75" customHeight="1"/>
    <row r="14128" ht="15.75" customHeight="1"/>
    <row r="14130" ht="15.75" customHeight="1"/>
    <row r="14132" ht="15.75" customHeight="1"/>
    <row r="14134" ht="15.75" customHeight="1"/>
    <row r="14136" ht="15.75" customHeight="1"/>
    <row r="14138" ht="15.75" customHeight="1"/>
    <row r="14140" ht="15.75" customHeight="1"/>
    <row r="14142" ht="15.75" customHeight="1"/>
    <row r="14144" ht="15.75" customHeight="1"/>
    <row r="14146" ht="15.75" customHeight="1"/>
    <row r="14148" ht="15.75" customHeight="1"/>
    <row r="14150" ht="15.75" customHeight="1"/>
    <row r="14152" ht="15.75" customHeight="1"/>
    <row r="14154" ht="15.75" customHeight="1"/>
    <row r="14156" ht="15.75" customHeight="1"/>
    <row r="14158" ht="15.75" customHeight="1"/>
    <row r="14160" ht="15.75" customHeight="1"/>
    <row r="14162" ht="15.75" customHeight="1"/>
    <row r="14164" ht="15.75" customHeight="1"/>
    <row r="14166" ht="15.75" customHeight="1"/>
    <row r="14168" ht="15.75" customHeight="1"/>
    <row r="14170" ht="15.75" customHeight="1"/>
    <row r="14172" ht="15.75" customHeight="1"/>
    <row r="14174" ht="15.75" customHeight="1"/>
    <row r="14176" ht="15.75" customHeight="1"/>
    <row r="14178" ht="15.75" customHeight="1"/>
    <row r="14180" ht="15.75" customHeight="1"/>
    <row r="14182" ht="15.75" customHeight="1"/>
    <row r="14184" ht="15.75" customHeight="1"/>
    <row r="14186" ht="15.75" customHeight="1"/>
    <row r="14188" ht="15.75" customHeight="1"/>
    <row r="14190" ht="15.75" customHeight="1"/>
    <row r="14192" ht="15.75" customHeight="1"/>
    <row r="14194" ht="15.75" customHeight="1"/>
    <row r="14196" ht="15.75" customHeight="1"/>
    <row r="14198" ht="15.75" customHeight="1"/>
    <row r="14200" ht="15.75" customHeight="1"/>
    <row r="14202" ht="15.75" customHeight="1"/>
    <row r="14204" ht="15.75" customHeight="1"/>
    <row r="14206" ht="15.75" customHeight="1"/>
    <row r="14208" ht="15.75" customHeight="1"/>
    <row r="14210" ht="15.75" customHeight="1"/>
    <row r="14212" ht="15.75" customHeight="1"/>
    <row r="14214" ht="15.75" customHeight="1"/>
    <row r="14216" ht="15.75" customHeight="1"/>
    <row r="14218" ht="15.75" customHeight="1"/>
    <row r="14220" ht="15.75" customHeight="1"/>
    <row r="14222" ht="15.75" customHeight="1"/>
    <row r="14224" ht="15.75" customHeight="1"/>
    <row r="14226" ht="15.75" customHeight="1"/>
    <row r="14228" ht="15.75" customHeight="1"/>
    <row r="14230" ht="15.75" customHeight="1"/>
    <row r="14232" ht="15.75" customHeight="1"/>
    <row r="14234" ht="15.75" customHeight="1"/>
    <row r="14236" ht="15.75" customHeight="1"/>
    <row r="14238" ht="15.75" customHeight="1"/>
    <row r="14240" ht="15.75" customHeight="1"/>
    <row r="14242" ht="15.75" customHeight="1"/>
    <row r="14244" ht="15.75" customHeight="1"/>
    <row r="14246" ht="15.75" customHeight="1"/>
    <row r="14248" ht="15.75" customHeight="1"/>
    <row r="14250" ht="15.75" customHeight="1"/>
    <row r="14252" ht="15.75" customHeight="1"/>
    <row r="14254" ht="15.75" customHeight="1"/>
    <row r="14256" ht="15.75" customHeight="1"/>
    <row r="14258" ht="15.75" customHeight="1"/>
    <row r="14260" ht="15.75" customHeight="1"/>
    <row r="14262" ht="15.75" customHeight="1"/>
    <row r="14264" ht="15.75" customHeight="1"/>
    <row r="14266" ht="15.75" customHeight="1"/>
    <row r="14268" ht="15.75" customHeight="1"/>
    <row r="14270" ht="15.75" customHeight="1"/>
    <row r="14272" ht="15.75" customHeight="1"/>
    <row r="14274" ht="15.75" customHeight="1"/>
    <row r="14276" ht="15.75" customHeight="1"/>
    <row r="14278" ht="15.75" customHeight="1"/>
    <row r="14280" ht="15.75" customHeight="1"/>
    <row r="14282" ht="15.75" customHeight="1"/>
    <row r="14284" ht="15.75" customHeight="1"/>
    <row r="14286" ht="15.75" customHeight="1"/>
    <row r="14288" ht="15.75" customHeight="1"/>
    <row r="14290" ht="15.75" customHeight="1"/>
    <row r="14292" ht="15.75" customHeight="1"/>
    <row r="14294" ht="15.75" customHeight="1"/>
    <row r="14296" ht="15.75" customHeight="1"/>
    <row r="14298" ht="15.75" customHeight="1"/>
    <row r="14300" ht="15.75" customHeight="1"/>
    <row r="14302" ht="15.75" customHeight="1"/>
    <row r="14304" ht="15.75" customHeight="1"/>
    <row r="14306" ht="15.75" customHeight="1"/>
    <row r="14308" ht="15.75" customHeight="1"/>
    <row r="14310" ht="15.75" customHeight="1"/>
    <row r="14312" ht="15.75" customHeight="1"/>
    <row r="14314" ht="15.75" customHeight="1"/>
    <row r="14316" ht="15.75" customHeight="1"/>
    <row r="14318" ht="15.75" customHeight="1"/>
    <row r="14320" ht="15.75" customHeight="1"/>
    <row r="14322" ht="15.75" customHeight="1"/>
    <row r="14324" ht="15.75" customHeight="1"/>
    <row r="14326" ht="15.75" customHeight="1"/>
    <row r="14328" ht="15.75" customHeight="1"/>
    <row r="14330" ht="15.75" customHeight="1"/>
    <row r="14332" ht="15.75" customHeight="1"/>
    <row r="14334" ht="15.75" customHeight="1"/>
    <row r="14336" ht="15.75" customHeight="1"/>
    <row r="14338" ht="15.75" customHeight="1"/>
    <row r="14340" ht="15.75" customHeight="1"/>
    <row r="14342" ht="15.75" customHeight="1"/>
    <row r="14344" ht="15.75" customHeight="1"/>
    <row r="14346" ht="15.75" customHeight="1"/>
    <row r="14348" ht="15.75" customHeight="1"/>
    <row r="14350" ht="15.75" customHeight="1"/>
    <row r="14352" ht="15.75" customHeight="1"/>
    <row r="14354" ht="15.75" customHeight="1"/>
    <row r="14356" ht="15.75" customHeight="1"/>
    <row r="14358" ht="15.75" customHeight="1"/>
    <row r="14360" ht="15.75" customHeight="1"/>
    <row r="14362" ht="15.75" customHeight="1"/>
    <row r="14364" ht="15.75" customHeight="1"/>
    <row r="14366" ht="15.75" customHeight="1"/>
    <row r="14368" ht="15.75" customHeight="1"/>
    <row r="14370" ht="15.75" customHeight="1"/>
    <row r="14372" ht="15.75" customHeight="1"/>
    <row r="14374" ht="15.75" customHeight="1"/>
    <row r="14376" ht="15.75" customHeight="1"/>
    <row r="14378" ht="15.75" customHeight="1"/>
    <row r="14380" ht="15.75" customHeight="1"/>
    <row r="14382" ht="15.75" customHeight="1"/>
    <row r="14384" ht="15.75" customHeight="1"/>
    <row r="14386" ht="15.75" customHeight="1"/>
    <row r="14388" ht="15.75" customHeight="1"/>
    <row r="14390" ht="15.75" customHeight="1"/>
    <row r="14392" ht="15.75" customHeight="1"/>
    <row r="14394" ht="15.75" customHeight="1"/>
    <row r="14396" ht="15.75" customHeight="1"/>
    <row r="14398" ht="15.75" customHeight="1"/>
    <row r="14400" ht="15.75" customHeight="1"/>
    <row r="14402" ht="15.75" customHeight="1"/>
    <row r="14404" ht="15.75" customHeight="1"/>
    <row r="14406" ht="15.75" customHeight="1"/>
    <row r="14408" ht="15.75" customHeight="1"/>
    <row r="14410" ht="15.75" customHeight="1"/>
    <row r="14412" ht="15.75" customHeight="1"/>
    <row r="14414" ht="15.75" customHeight="1"/>
    <row r="14416" ht="15.75" customHeight="1"/>
    <row r="14418" ht="15.75" customHeight="1"/>
    <row r="14420" ht="15.75" customHeight="1"/>
    <row r="14422" ht="15.75" customHeight="1"/>
    <row r="14424" ht="15.75" customHeight="1"/>
    <row r="14426" ht="15.75" customHeight="1"/>
    <row r="14428" ht="15.75" customHeight="1"/>
    <row r="14430" ht="15.75" customHeight="1"/>
    <row r="14432" ht="15.75" customHeight="1"/>
    <row r="14434" ht="15.75" customHeight="1"/>
    <row r="14436" ht="15.75" customHeight="1"/>
    <row r="14438" ht="15.75" customHeight="1"/>
    <row r="14440" ht="15.75" customHeight="1"/>
    <row r="14442" ht="15.75" customHeight="1"/>
    <row r="14444" ht="15.75" customHeight="1"/>
    <row r="14446" ht="15.75" customHeight="1"/>
    <row r="14448" ht="15.75" customHeight="1"/>
    <row r="14450" ht="15.75" customHeight="1"/>
    <row r="14452" ht="15.75" customHeight="1"/>
    <row r="14454" ht="15.75" customHeight="1"/>
    <row r="14456" ht="15.75" customHeight="1"/>
    <row r="14458" ht="15.75" customHeight="1"/>
    <row r="14460" ht="15.75" customHeight="1"/>
    <row r="14462" ht="15.75" customHeight="1"/>
    <row r="14464" ht="15.75" customHeight="1"/>
    <row r="14466" ht="15.75" customHeight="1"/>
    <row r="14468" ht="15.75" customHeight="1"/>
    <row r="14470" ht="15.75" customHeight="1"/>
    <row r="14472" ht="15.75" customHeight="1"/>
    <row r="14474" ht="15.75" customHeight="1"/>
    <row r="14476" ht="15.75" customHeight="1"/>
    <row r="14478" ht="15.75" customHeight="1"/>
    <row r="14480" ht="15.75" customHeight="1"/>
    <row r="14482" ht="15.75" customHeight="1"/>
    <row r="14484" ht="15.75" customHeight="1"/>
    <row r="14486" ht="15.75" customHeight="1"/>
    <row r="14488" ht="15.75" customHeight="1"/>
    <row r="14490" ht="15.75" customHeight="1"/>
    <row r="14492" ht="15.75" customHeight="1"/>
    <row r="14494" ht="15.75" customHeight="1"/>
    <row r="14496" ht="15.75" customHeight="1"/>
    <row r="14498" ht="15.75" customHeight="1"/>
    <row r="14500" ht="15.75" customHeight="1"/>
    <row r="14502" ht="15.75" customHeight="1"/>
    <row r="14504" ht="15.75" customHeight="1"/>
    <row r="14506" ht="15.75" customHeight="1"/>
    <row r="14508" ht="15.75" customHeight="1"/>
    <row r="14510" ht="15.75" customHeight="1"/>
    <row r="14512" ht="15.75" customHeight="1"/>
    <row r="14514" ht="15.75" customHeight="1"/>
    <row r="14516" ht="15.75" customHeight="1"/>
    <row r="14518" ht="15.75" customHeight="1"/>
    <row r="14520" ht="15.75" customHeight="1"/>
    <row r="14522" ht="15.75" customHeight="1"/>
    <row r="14524" ht="15.75" customHeight="1"/>
    <row r="14526" ht="15.75" customHeight="1"/>
    <row r="14528" ht="15.75" customHeight="1"/>
    <row r="14530" ht="15.75" customHeight="1"/>
    <row r="14532" ht="15.75" customHeight="1"/>
    <row r="14534" ht="15.75" customHeight="1"/>
    <row r="14536" ht="15.75" customHeight="1"/>
    <row r="14538" ht="15.75" customHeight="1"/>
    <row r="14540" ht="15.75" customHeight="1"/>
    <row r="14542" ht="15.75" customHeight="1"/>
    <row r="14544" ht="15.75" customHeight="1"/>
    <row r="14546" ht="15.75" customHeight="1"/>
    <row r="14548" ht="15.75" customHeight="1"/>
    <row r="14550" ht="15.75" customHeight="1"/>
    <row r="14552" ht="15.75" customHeight="1"/>
    <row r="14554" ht="15.75" customHeight="1"/>
    <row r="14556" ht="15.75" customHeight="1"/>
    <row r="14558" ht="15.75" customHeight="1"/>
    <row r="14560" ht="15.75" customHeight="1"/>
    <row r="14562" ht="15.75" customHeight="1"/>
    <row r="14564" ht="15.75" customHeight="1"/>
    <row r="14566" ht="15.75" customHeight="1"/>
    <row r="14568" ht="15.75" customHeight="1"/>
    <row r="14570" ht="15.75" customHeight="1"/>
    <row r="14572" ht="15.75" customHeight="1"/>
    <row r="14574" ht="15.75" customHeight="1"/>
    <row r="14576" ht="15.75" customHeight="1"/>
    <row r="14578" ht="15.75" customHeight="1"/>
    <row r="14580" ht="15.75" customHeight="1"/>
    <row r="14582" ht="15.75" customHeight="1"/>
    <row r="14584" ht="15.75" customHeight="1"/>
    <row r="14586" ht="15.75" customHeight="1"/>
    <row r="14588" ht="15.75" customHeight="1"/>
    <row r="14590" ht="15.75" customHeight="1"/>
    <row r="14592" ht="15.75" customHeight="1"/>
    <row r="14594" ht="15.75" customHeight="1"/>
    <row r="14596" ht="15.75" customHeight="1"/>
    <row r="14598" ht="15.75" customHeight="1"/>
    <row r="14600" ht="15.75" customHeight="1"/>
    <row r="14602" ht="15.75" customHeight="1"/>
    <row r="14604" ht="15.75" customHeight="1"/>
    <row r="14606" ht="15.75" customHeight="1"/>
    <row r="14608" ht="15.75" customHeight="1"/>
    <row r="14610" ht="15.75" customHeight="1"/>
    <row r="14612" ht="15.75" customHeight="1"/>
    <row r="14614" ht="15.75" customHeight="1"/>
    <row r="14616" ht="15.75" customHeight="1"/>
    <row r="14618" ht="15.75" customHeight="1"/>
    <row r="14620" ht="15.75" customHeight="1"/>
    <row r="14622" ht="15.75" customHeight="1"/>
    <row r="14624" ht="15.75" customHeight="1"/>
    <row r="14626" ht="15.75" customHeight="1"/>
    <row r="14628" ht="15.75" customHeight="1"/>
    <row r="14630" ht="15.75" customHeight="1"/>
    <row r="14632" ht="15.75" customHeight="1"/>
    <row r="14634" ht="15.75" customHeight="1"/>
    <row r="14636" ht="15.75" customHeight="1"/>
    <row r="14638" ht="15.75" customHeight="1"/>
    <row r="14640" ht="15.75" customHeight="1"/>
    <row r="14642" ht="15.75" customHeight="1"/>
    <row r="14644" ht="15.75" customHeight="1"/>
    <row r="14646" ht="15.75" customHeight="1"/>
    <row r="14648" ht="15.75" customHeight="1"/>
    <row r="14650" ht="15.75" customHeight="1"/>
    <row r="14652" ht="15.75" customHeight="1"/>
    <row r="14654" ht="15.75" customHeight="1"/>
    <row r="14656" ht="15.75" customHeight="1"/>
    <row r="14658" ht="15.75" customHeight="1"/>
    <row r="14660" ht="15.75" customHeight="1"/>
    <row r="14662" ht="15.75" customHeight="1"/>
    <row r="14664" ht="15.75" customHeight="1"/>
    <row r="14666" ht="15.75" customHeight="1"/>
    <row r="14668" ht="15.75" customHeight="1"/>
    <row r="14670" ht="15.75" customHeight="1"/>
    <row r="14672" ht="15.75" customHeight="1"/>
    <row r="14674" ht="15.75" customHeight="1"/>
    <row r="14676" ht="15.75" customHeight="1"/>
    <row r="14678" ht="15.75" customHeight="1"/>
    <row r="14680" ht="15.75" customHeight="1"/>
    <row r="14682" ht="15.75" customHeight="1"/>
    <row r="14684" ht="15.75" customHeight="1"/>
    <row r="14686" ht="15.75" customHeight="1"/>
    <row r="14688" ht="15.75" customHeight="1"/>
    <row r="14690" ht="15.75" customHeight="1"/>
    <row r="14692" ht="15.75" customHeight="1"/>
    <row r="14694" ht="15.75" customHeight="1"/>
    <row r="14696" ht="15.75" customHeight="1"/>
    <row r="14698" ht="15.75" customHeight="1"/>
    <row r="14700" ht="15.75" customHeight="1"/>
    <row r="14702" ht="15.75" customHeight="1"/>
    <row r="14704" ht="15.75" customHeight="1"/>
    <row r="14706" ht="15.75" customHeight="1"/>
    <row r="14708" ht="15.75" customHeight="1"/>
    <row r="14710" ht="15.75" customHeight="1"/>
    <row r="14712" ht="15.75" customHeight="1"/>
    <row r="14714" ht="15.75" customHeight="1"/>
    <row r="14716" ht="15.75" customHeight="1"/>
    <row r="14718" ht="15.75" customHeight="1"/>
    <row r="14720" ht="15.75" customHeight="1"/>
    <row r="14722" ht="15.75" customHeight="1"/>
    <row r="14724" ht="15.75" customHeight="1"/>
    <row r="14726" ht="15.75" customHeight="1"/>
    <row r="14728" ht="15.75" customHeight="1"/>
    <row r="14730" ht="15.75" customHeight="1"/>
    <row r="14732" ht="15.75" customHeight="1"/>
    <row r="14734" ht="15.75" customHeight="1"/>
    <row r="14736" ht="15.75" customHeight="1"/>
    <row r="14738" ht="15.75" customHeight="1"/>
    <row r="14740" ht="15.75" customHeight="1"/>
    <row r="14742" ht="15.75" customHeight="1"/>
    <row r="14744" ht="15.75" customHeight="1"/>
    <row r="14746" ht="15.75" customHeight="1"/>
    <row r="14748" ht="15.75" customHeight="1"/>
    <row r="14750" ht="15.75" customHeight="1"/>
    <row r="14752" ht="15.75" customHeight="1"/>
    <row r="14754" ht="15.75" customHeight="1"/>
    <row r="14756" ht="15.75" customHeight="1"/>
    <row r="14758" ht="15.75" customHeight="1"/>
    <row r="14760" ht="15.75" customHeight="1"/>
    <row r="14762" ht="15.75" customHeight="1"/>
    <row r="14764" ht="15.75" customHeight="1"/>
    <row r="14766" ht="15.75" customHeight="1"/>
    <row r="14768" ht="15.75" customHeight="1"/>
    <row r="14770" ht="15.75" customHeight="1"/>
    <row r="14772" ht="15.75" customHeight="1"/>
    <row r="14774" ht="15.75" customHeight="1"/>
    <row r="14776" ht="15.75" customHeight="1"/>
    <row r="14778" ht="15.75" customHeight="1"/>
    <row r="14780" ht="15.75" customHeight="1"/>
    <row r="14782" ht="15.75" customHeight="1"/>
    <row r="14784" ht="15.75" customHeight="1"/>
    <row r="14786" ht="15.75" customHeight="1"/>
    <row r="14788" ht="15.75" customHeight="1"/>
    <row r="14790" ht="15.75" customHeight="1"/>
    <row r="14792" ht="15.75" customHeight="1"/>
    <row r="14794" ht="15.75" customHeight="1"/>
    <row r="14796" ht="15.75" customHeight="1"/>
    <row r="14798" ht="15.75" customHeight="1"/>
    <row r="14800" ht="15.75" customHeight="1"/>
    <row r="14802" ht="15.75" customHeight="1"/>
    <row r="14804" ht="15.75" customHeight="1"/>
    <row r="14806" ht="15.75" customHeight="1"/>
    <row r="14808" ht="15.75" customHeight="1"/>
    <row r="14810" ht="15.75" customHeight="1"/>
    <row r="14812" ht="15.75" customHeight="1"/>
    <row r="14814" ht="15.75" customHeight="1"/>
    <row r="14816" ht="15.75" customHeight="1"/>
    <row r="14818" ht="15.75" customHeight="1"/>
    <row r="14820" ht="15.75" customHeight="1"/>
    <row r="14822" ht="15.75" customHeight="1"/>
    <row r="14824" ht="15.75" customHeight="1"/>
    <row r="14826" ht="15.75" customHeight="1"/>
    <row r="14828" ht="15.75" customHeight="1"/>
    <row r="14830" ht="15.75" customHeight="1"/>
    <row r="14832" ht="15.75" customHeight="1"/>
    <row r="14834" ht="15.75" customHeight="1"/>
    <row r="14836" ht="15.75" customHeight="1"/>
    <row r="14838" ht="15.75" customHeight="1"/>
    <row r="14840" ht="15.75" customHeight="1"/>
    <row r="14842" ht="15.75" customHeight="1"/>
    <row r="14844" ht="15.75" customHeight="1"/>
    <row r="14846" ht="15.75" customHeight="1"/>
    <row r="14848" ht="15.75" customHeight="1"/>
    <row r="14850" ht="15.75" customHeight="1"/>
    <row r="14852" ht="15.75" customHeight="1"/>
    <row r="14854" ht="15.75" customHeight="1"/>
    <row r="14856" ht="15.75" customHeight="1"/>
    <row r="14858" ht="15.75" customHeight="1"/>
    <row r="14860" ht="15.75" customHeight="1"/>
    <row r="14862" ht="15.75" customHeight="1"/>
    <row r="14864" ht="15.75" customHeight="1"/>
    <row r="14866" ht="15.75" customHeight="1"/>
    <row r="14868" ht="15.75" customHeight="1"/>
    <row r="14870" ht="15.75" customHeight="1"/>
    <row r="14872" ht="15.75" customHeight="1"/>
    <row r="14874" ht="15.75" customHeight="1"/>
    <row r="14876" ht="15.75" customHeight="1"/>
    <row r="14878" ht="15.75" customHeight="1"/>
    <row r="14880" ht="15.75" customHeight="1"/>
    <row r="14882" ht="15.75" customHeight="1"/>
    <row r="14884" ht="15.75" customHeight="1"/>
    <row r="14886" ht="15.75" customHeight="1"/>
    <row r="14888" ht="15.75" customHeight="1"/>
    <row r="14890" ht="15.75" customHeight="1"/>
    <row r="14892" ht="15.75" customHeight="1"/>
    <row r="14894" ht="15.75" customHeight="1"/>
    <row r="14896" ht="15.75" customHeight="1"/>
    <row r="14898" ht="15.75" customHeight="1"/>
    <row r="14900" ht="15.75" customHeight="1"/>
    <row r="14902" ht="15.75" customHeight="1"/>
    <row r="14904" ht="15.75" customHeight="1"/>
    <row r="14906" ht="15.75" customHeight="1"/>
    <row r="14908" ht="15.75" customHeight="1"/>
    <row r="14910" ht="15.75" customHeight="1"/>
    <row r="14912" ht="15.75" customHeight="1"/>
    <row r="14914" ht="15.75" customHeight="1"/>
    <row r="14916" ht="15.75" customHeight="1"/>
    <row r="14918" ht="15.75" customHeight="1"/>
    <row r="14920" ht="15.75" customHeight="1"/>
    <row r="14922" ht="15.75" customHeight="1"/>
    <row r="14924" ht="15.75" customHeight="1"/>
    <row r="14926" ht="15.75" customHeight="1"/>
    <row r="14928" ht="15.75" customHeight="1"/>
    <row r="14930" ht="15.75" customHeight="1"/>
    <row r="14932" ht="15.75" customHeight="1"/>
    <row r="14934" ht="15.75" customHeight="1"/>
    <row r="14936" ht="15.75" customHeight="1"/>
    <row r="14938" ht="15.75" customHeight="1"/>
    <row r="14940" ht="15.75" customHeight="1"/>
    <row r="14942" ht="15.75" customHeight="1"/>
    <row r="14944" ht="15.75" customHeight="1"/>
    <row r="14946" ht="15.75" customHeight="1"/>
    <row r="14948" ht="15.75" customHeight="1"/>
    <row r="14950" ht="15.75" customHeight="1"/>
    <row r="14952" ht="15.75" customHeight="1"/>
    <row r="14954" ht="15.75" customHeight="1"/>
    <row r="14956" ht="15.75" customHeight="1"/>
    <row r="14958" ht="15.75" customHeight="1"/>
    <row r="14960" ht="15.75" customHeight="1"/>
    <row r="14962" ht="15.75" customHeight="1"/>
    <row r="14964" ht="15.75" customHeight="1"/>
    <row r="14966" ht="15.75" customHeight="1"/>
    <row r="14968" ht="15.75" customHeight="1"/>
    <row r="14970" ht="15.75" customHeight="1"/>
    <row r="14972" ht="15.75" customHeight="1"/>
    <row r="14974" ht="15.75" customHeight="1"/>
    <row r="14976" ht="15.75" customHeight="1"/>
    <row r="14978" ht="15.75" customHeight="1"/>
    <row r="14980" ht="15.75" customHeight="1"/>
    <row r="14982" ht="15.75" customHeight="1"/>
    <row r="14984" ht="15.75" customHeight="1"/>
    <row r="14986" ht="15.75" customHeight="1"/>
    <row r="14988" ht="15.75" customHeight="1"/>
    <row r="14990" ht="15.75" customHeight="1"/>
    <row r="14992" ht="15.75" customHeight="1"/>
    <row r="14994" ht="15.75" customHeight="1"/>
    <row r="14996" ht="15.75" customHeight="1"/>
    <row r="14998" ht="15.75" customHeight="1"/>
    <row r="15000" ht="15.75" customHeight="1"/>
    <row r="15002" ht="15.75" customHeight="1"/>
    <row r="15004" ht="15.75" customHeight="1"/>
    <row r="15006" ht="15.75" customHeight="1"/>
    <row r="15008" ht="15.75" customHeight="1"/>
    <row r="15010" ht="15.75" customHeight="1"/>
    <row r="15012" ht="15.75" customHeight="1"/>
    <row r="15014" ht="15.75" customHeight="1"/>
    <row r="15016" ht="15.75" customHeight="1"/>
    <row r="15018" ht="15.75" customHeight="1"/>
    <row r="15020" ht="15.75" customHeight="1"/>
    <row r="15022" ht="15.75" customHeight="1"/>
    <row r="15024" ht="15.75" customHeight="1"/>
    <row r="15026" ht="15.75" customHeight="1"/>
    <row r="15028" ht="15.75" customHeight="1"/>
    <row r="15030" ht="15.75" customHeight="1"/>
    <row r="15032" ht="15.75" customHeight="1"/>
    <row r="15034" ht="15.75" customHeight="1"/>
    <row r="15036" ht="15.75" customHeight="1"/>
    <row r="15038" ht="15.75" customHeight="1"/>
    <row r="15040" ht="15.75" customHeight="1"/>
    <row r="15042" ht="15.75" customHeight="1"/>
    <row r="15044" ht="15.75" customHeight="1"/>
    <row r="15046" ht="15.75" customHeight="1"/>
    <row r="15048" ht="15.75" customHeight="1"/>
    <row r="15050" ht="15.75" customHeight="1"/>
    <row r="15052" ht="15.75" customHeight="1"/>
    <row r="15054" ht="15.75" customHeight="1"/>
    <row r="15056" ht="15.75" customHeight="1"/>
    <row r="15058" ht="15.75" customHeight="1"/>
    <row r="15060" ht="15.75" customHeight="1"/>
    <row r="15062" ht="15.75" customHeight="1"/>
    <row r="15064" ht="15.75" customHeight="1"/>
    <row r="15066" ht="15.75" customHeight="1"/>
    <row r="15068" ht="15.75" customHeight="1"/>
    <row r="15070" ht="15.75" customHeight="1"/>
    <row r="15072" ht="15.75" customHeight="1"/>
    <row r="15074" ht="15.75" customHeight="1"/>
    <row r="15076" ht="15.75" customHeight="1"/>
    <row r="15078" ht="15.75" customHeight="1"/>
    <row r="15080" ht="15.75" customHeight="1"/>
    <row r="15082" ht="15.75" customHeight="1"/>
    <row r="15084" ht="15.75" customHeight="1"/>
    <row r="15086" ht="15.75" customHeight="1"/>
    <row r="15088" ht="15.75" customHeight="1"/>
    <row r="15090" ht="15.75" customHeight="1"/>
    <row r="15092" ht="15.75" customHeight="1"/>
    <row r="15094" ht="15.75" customHeight="1"/>
    <row r="15096" ht="15.75" customHeight="1"/>
    <row r="15098" ht="15.75" customHeight="1"/>
    <row r="15100" ht="15.75" customHeight="1"/>
    <row r="15102" ht="15.75" customHeight="1"/>
    <row r="15104" ht="15.75" customHeight="1"/>
    <row r="15106" ht="15.75" customHeight="1"/>
    <row r="15108" ht="15.75" customHeight="1"/>
    <row r="15110" ht="15.75" customHeight="1"/>
    <row r="15112" ht="15.75" customHeight="1"/>
    <row r="15114" ht="15.75" customHeight="1"/>
    <row r="15116" ht="15.75" customHeight="1"/>
    <row r="15118" ht="15.75" customHeight="1"/>
    <row r="15120" ht="15.75" customHeight="1"/>
    <row r="15122" ht="15.75" customHeight="1"/>
    <row r="15124" ht="15.75" customHeight="1"/>
    <row r="15126" ht="15.75" customHeight="1"/>
    <row r="15128" ht="15.75" customHeight="1"/>
    <row r="15130" ht="15.75" customHeight="1"/>
    <row r="15132" ht="15.75" customHeight="1"/>
    <row r="15134" ht="15.75" customHeight="1"/>
    <row r="15136" ht="15.75" customHeight="1"/>
    <row r="15138" ht="15.75" customHeight="1"/>
    <row r="15140" ht="15.75" customHeight="1"/>
    <row r="15142" ht="15.75" customHeight="1"/>
    <row r="15144" ht="15.75" customHeight="1"/>
    <row r="15146" ht="15.75" customHeight="1"/>
    <row r="15148" ht="15.75" customHeight="1"/>
    <row r="15150" ht="15.75" customHeight="1"/>
    <row r="15152" ht="15.75" customHeight="1"/>
    <row r="15154" ht="15.75" customHeight="1"/>
    <row r="15156" ht="15.75" customHeight="1"/>
    <row r="15158" ht="15.75" customHeight="1"/>
    <row r="15160" ht="15.75" customHeight="1"/>
    <row r="15162" ht="15.75" customHeight="1"/>
    <row r="15164" ht="15.75" customHeight="1"/>
    <row r="15166" ht="15.75" customHeight="1"/>
    <row r="15168" ht="15.75" customHeight="1"/>
    <row r="15170" ht="15.75" customHeight="1"/>
    <row r="15172" ht="15.75" customHeight="1"/>
    <row r="15174" ht="15.75" customHeight="1"/>
    <row r="15176" ht="15.75" customHeight="1"/>
    <row r="15178" ht="15.75" customHeight="1"/>
    <row r="15180" ht="15.75" customHeight="1"/>
    <row r="15182" ht="15.75" customHeight="1"/>
    <row r="15184" ht="15.75" customHeight="1"/>
    <row r="15186" ht="15.75" customHeight="1"/>
    <row r="15188" ht="15.75" customHeight="1"/>
    <row r="15190" ht="15.75" customHeight="1"/>
    <row r="15192" ht="15.75" customHeight="1"/>
    <row r="15194" ht="15.75" customHeight="1"/>
    <row r="15196" ht="15.75" customHeight="1"/>
    <row r="15198" ht="15.75" customHeight="1"/>
    <row r="15200" ht="15.75" customHeight="1"/>
    <row r="15202" ht="15.75" customHeight="1"/>
    <row r="15204" ht="15.75" customHeight="1"/>
    <row r="15206" ht="15.75" customHeight="1"/>
    <row r="15208" ht="15.75" customHeight="1"/>
    <row r="15210" ht="15.75" customHeight="1"/>
    <row r="15212" ht="15.75" customHeight="1"/>
    <row r="15214" ht="15.75" customHeight="1"/>
    <row r="15216" ht="15.75" customHeight="1"/>
    <row r="15218" ht="15.75" customHeight="1"/>
    <row r="15220" ht="15.75" customHeight="1"/>
    <row r="15222" ht="15.75" customHeight="1"/>
    <row r="15224" ht="15.75" customHeight="1"/>
    <row r="15226" ht="15.75" customHeight="1"/>
    <row r="15228" ht="15.75" customHeight="1"/>
    <row r="15230" ht="15.75" customHeight="1"/>
    <row r="15232" ht="15.75" customHeight="1"/>
    <row r="15234" ht="15.75" customHeight="1"/>
    <row r="15236" ht="15.75" customHeight="1"/>
    <row r="15238" ht="15.75" customHeight="1"/>
    <row r="15240" ht="15.75" customHeight="1"/>
    <row r="15242" ht="15.75" customHeight="1"/>
    <row r="15244" ht="15.75" customHeight="1"/>
    <row r="15246" ht="15.75" customHeight="1"/>
    <row r="15248" ht="15.75" customHeight="1"/>
    <row r="15250" ht="15.75" customHeight="1"/>
    <row r="15252" ht="15.75" customHeight="1"/>
    <row r="15254" ht="15.75" customHeight="1"/>
    <row r="15256" ht="15.75" customHeight="1"/>
    <row r="15258" ht="15.75" customHeight="1"/>
    <row r="15260" ht="15.75" customHeight="1"/>
    <row r="15262" ht="15.75" customHeight="1"/>
    <row r="15264" ht="15.75" customHeight="1"/>
    <row r="15266" ht="15.75" customHeight="1"/>
    <row r="15268" ht="15.75" customHeight="1"/>
    <row r="15270" ht="15.75" customHeight="1"/>
    <row r="15272" ht="15.75" customHeight="1"/>
    <row r="15274" ht="15.75" customHeight="1"/>
    <row r="15276" ht="15.75" customHeight="1"/>
    <row r="15278" ht="15.75" customHeight="1"/>
    <row r="15280" ht="15.75" customHeight="1"/>
    <row r="15282" ht="15.75" customHeight="1"/>
    <row r="15284" ht="15.75" customHeight="1"/>
    <row r="15286" ht="15.75" customHeight="1"/>
    <row r="15288" ht="15.75" customHeight="1"/>
    <row r="15290" ht="15.75" customHeight="1"/>
    <row r="15292" ht="15.75" customHeight="1"/>
    <row r="15294" ht="15.75" customHeight="1"/>
    <row r="15296" ht="15.75" customHeight="1"/>
    <row r="15298" ht="15.75" customHeight="1"/>
    <row r="15300" ht="15.75" customHeight="1"/>
    <row r="15302" ht="15.75" customHeight="1"/>
    <row r="15304" ht="15.75" customHeight="1"/>
    <row r="15306" ht="15.75" customHeight="1"/>
    <row r="15308" ht="15.75" customHeight="1"/>
    <row r="15310" ht="15.75" customHeight="1"/>
    <row r="15312" ht="15.75" customHeight="1"/>
    <row r="15314" ht="15.75" customHeight="1"/>
    <row r="15316" ht="15.75" customHeight="1"/>
    <row r="15318" ht="15.75" customHeight="1"/>
    <row r="15320" ht="15.75" customHeight="1"/>
    <row r="15322" ht="15.75" customHeight="1"/>
    <row r="15324" ht="15.75" customHeight="1"/>
    <row r="15326" ht="15.75" customHeight="1"/>
    <row r="15328" ht="15.75" customHeight="1"/>
    <row r="15330" ht="15.75" customHeight="1"/>
    <row r="15332" ht="15.75" customHeight="1"/>
    <row r="15334" ht="15.75" customHeight="1"/>
    <row r="15336" ht="15.75" customHeight="1"/>
    <row r="15338" ht="15.75" customHeight="1"/>
    <row r="15340" ht="15.75" customHeight="1"/>
    <row r="15342" ht="15.75" customHeight="1"/>
    <row r="15344" ht="15.75" customHeight="1"/>
    <row r="15346" ht="15.75" customHeight="1"/>
    <row r="15348" ht="15.75" customHeight="1"/>
    <row r="15350" ht="15.75" customHeight="1"/>
    <row r="15352" ht="15.75" customHeight="1"/>
    <row r="15354" ht="15.75" customHeight="1"/>
    <row r="15356" ht="15.75" customHeight="1"/>
    <row r="15358" ht="15.75" customHeight="1"/>
    <row r="15360" ht="15.75" customHeight="1"/>
    <row r="15362" ht="15.75" customHeight="1"/>
    <row r="15364" ht="15.75" customHeight="1"/>
    <row r="15366" ht="15.75" customHeight="1"/>
    <row r="15368" ht="15.75" customHeight="1"/>
    <row r="15370" ht="15.75" customHeight="1"/>
    <row r="15372" ht="15.75" customHeight="1"/>
    <row r="15374" ht="15.75" customHeight="1"/>
    <row r="15376" ht="15.75" customHeight="1"/>
    <row r="15378" ht="15.75" customHeight="1"/>
    <row r="15380" ht="15.75" customHeight="1"/>
    <row r="15382" ht="15.75" customHeight="1"/>
    <row r="15384" ht="15.75" customHeight="1"/>
    <row r="15386" ht="15.75" customHeight="1"/>
    <row r="15388" ht="15.75" customHeight="1"/>
    <row r="15390" ht="15.75" customHeight="1"/>
    <row r="15392" ht="15.75" customHeight="1"/>
    <row r="15394" ht="15.75" customHeight="1"/>
    <row r="15396" ht="15.75" customHeight="1"/>
    <row r="15398" ht="15.75" customHeight="1"/>
    <row r="15400" ht="15.75" customHeight="1"/>
    <row r="15402" ht="15.75" customHeight="1"/>
    <row r="15404" ht="15.75" customHeight="1"/>
    <row r="15406" ht="15.75" customHeight="1"/>
    <row r="15408" ht="15.75" customHeight="1"/>
    <row r="15410" ht="15.75" customHeight="1"/>
    <row r="15412" ht="15.75" customHeight="1"/>
    <row r="15414" ht="15.75" customHeight="1"/>
    <row r="15416" ht="15.75" customHeight="1"/>
    <row r="15418" ht="15.75" customHeight="1"/>
    <row r="15420" ht="15.75" customHeight="1"/>
    <row r="15422" ht="15.75" customHeight="1"/>
    <row r="15424" ht="15.75" customHeight="1"/>
    <row r="15426" ht="15.75" customHeight="1"/>
    <row r="15428" ht="15.75" customHeight="1"/>
    <row r="15430" ht="15.75" customHeight="1"/>
    <row r="15432" ht="15.75" customHeight="1"/>
    <row r="15434" ht="15.75" customHeight="1"/>
    <row r="15436" ht="15.75" customHeight="1"/>
    <row r="15438" ht="15.75" customHeight="1"/>
    <row r="15440" ht="15.75" customHeight="1"/>
    <row r="15442" ht="15.75" customHeight="1"/>
    <row r="15444" ht="15.75" customHeight="1"/>
    <row r="15446" ht="15.75" customHeight="1"/>
    <row r="15448" ht="15.75" customHeight="1"/>
    <row r="15450" ht="15.75" customHeight="1"/>
    <row r="15452" ht="15.75" customHeight="1"/>
    <row r="15454" ht="15.75" customHeight="1"/>
    <row r="15456" ht="15.75" customHeight="1"/>
    <row r="15458" ht="15.75" customHeight="1"/>
    <row r="15460" ht="15.75" customHeight="1"/>
    <row r="15462" ht="15.75" customHeight="1"/>
    <row r="15464" ht="15.75" customHeight="1"/>
    <row r="15466" ht="15.75" customHeight="1"/>
    <row r="15468" ht="15.75" customHeight="1"/>
    <row r="15470" ht="15.75" customHeight="1"/>
    <row r="15472" ht="15.75" customHeight="1"/>
    <row r="15474" ht="15.75" customHeight="1"/>
    <row r="15476" ht="15.75" customHeight="1"/>
    <row r="15478" ht="15.75" customHeight="1"/>
    <row r="15480" ht="15.75" customHeight="1"/>
    <row r="15482" ht="15.75" customHeight="1"/>
    <row r="15484" ht="15.75" customHeight="1"/>
    <row r="15486" ht="15.75" customHeight="1"/>
    <row r="15488" ht="15.75" customHeight="1"/>
    <row r="15490" ht="15.75" customHeight="1"/>
    <row r="15492" ht="15.75" customHeight="1"/>
    <row r="15494" ht="15.75" customHeight="1"/>
    <row r="15496" ht="15.75" customHeight="1"/>
    <row r="15498" ht="15.75" customHeight="1"/>
    <row r="15500" ht="15.75" customHeight="1"/>
    <row r="15502" ht="15.75" customHeight="1"/>
    <row r="15504" ht="15.75" customHeight="1"/>
    <row r="15506" ht="15.75" customHeight="1"/>
    <row r="15508" ht="15.75" customHeight="1"/>
    <row r="15510" ht="15.75" customHeight="1"/>
    <row r="15512" ht="15.75" customHeight="1"/>
    <row r="15514" ht="15.75" customHeight="1"/>
    <row r="15516" ht="15.75" customHeight="1"/>
    <row r="15518" ht="15.75" customHeight="1"/>
    <row r="15520" ht="15.75" customHeight="1"/>
    <row r="15522" ht="15.75" customHeight="1"/>
    <row r="15524" ht="15.75" customHeight="1"/>
    <row r="15526" ht="15.75" customHeight="1"/>
    <row r="15528" ht="15.75" customHeight="1"/>
    <row r="15530" ht="15.75" customHeight="1"/>
    <row r="15532" ht="15.75" customHeight="1"/>
    <row r="15534" ht="15.75" customHeight="1"/>
    <row r="15536" ht="15.75" customHeight="1"/>
    <row r="15538" ht="15.75" customHeight="1"/>
    <row r="15540" ht="15.75" customHeight="1"/>
    <row r="15542" ht="15.75" customHeight="1"/>
    <row r="15544" ht="15.75" customHeight="1"/>
    <row r="15546" ht="15.75" customHeight="1"/>
    <row r="15548" ht="15.75" customHeight="1"/>
    <row r="15550" ht="15.75" customHeight="1"/>
    <row r="15552" ht="15.75" customHeight="1"/>
    <row r="15554" ht="15.75" customHeight="1"/>
    <row r="15556" ht="15.75" customHeight="1"/>
    <row r="15558" ht="15.75" customHeight="1"/>
    <row r="15560" ht="15.75" customHeight="1"/>
    <row r="15562" ht="15.75" customHeight="1"/>
    <row r="15564" ht="15.75" customHeight="1"/>
    <row r="15566" ht="15.75" customHeight="1"/>
    <row r="15568" ht="15.75" customHeight="1"/>
    <row r="15570" ht="15.75" customHeight="1"/>
    <row r="15572" ht="15.75" customHeight="1"/>
    <row r="15574" ht="15.75" customHeight="1"/>
    <row r="15576" ht="15.75" customHeight="1"/>
    <row r="15578" ht="15.75" customHeight="1"/>
    <row r="15580" ht="15.75" customHeight="1"/>
    <row r="15582" ht="15.75" customHeight="1"/>
    <row r="15584" ht="15.75" customHeight="1"/>
    <row r="15586" ht="15.75" customHeight="1"/>
    <row r="15588" ht="15.75" customHeight="1"/>
    <row r="15590" ht="15.75" customHeight="1"/>
    <row r="15592" ht="15.75" customHeight="1"/>
    <row r="15594" ht="15.75" customHeight="1"/>
    <row r="15596" ht="15.75" customHeight="1"/>
    <row r="15598" ht="15.75" customHeight="1"/>
    <row r="15600" ht="15.75" customHeight="1"/>
    <row r="15602" ht="15.75" customHeight="1"/>
    <row r="15604" ht="15.75" customHeight="1"/>
    <row r="15606" ht="15.75" customHeight="1"/>
    <row r="15608" ht="15.75" customHeight="1"/>
    <row r="15610" ht="15.75" customHeight="1"/>
    <row r="15612" ht="15.75" customHeight="1"/>
    <row r="15614" ht="15.75" customHeight="1"/>
    <row r="15616" ht="15.75" customHeight="1"/>
    <row r="15618" ht="15.75" customHeight="1"/>
    <row r="15620" ht="15.75" customHeight="1"/>
    <row r="15622" ht="15.75" customHeight="1"/>
    <row r="15624" ht="15.75" customHeight="1"/>
    <row r="15626" ht="15.75" customHeight="1"/>
    <row r="15628" ht="15.75" customHeight="1"/>
    <row r="15630" ht="15.75" customHeight="1"/>
    <row r="15632" ht="15.75" customHeight="1"/>
    <row r="15634" ht="15.75" customHeight="1"/>
    <row r="15636" ht="15.75" customHeight="1"/>
    <row r="15638" ht="15.75" customHeight="1"/>
    <row r="15640" ht="15.75" customHeight="1"/>
    <row r="15642" ht="15.75" customHeight="1"/>
    <row r="15644" ht="15.75" customHeight="1"/>
    <row r="15646" ht="15.75" customHeight="1"/>
    <row r="15648" ht="15.75" customHeight="1"/>
    <row r="15650" ht="15.75" customHeight="1"/>
    <row r="15652" ht="15.75" customHeight="1"/>
    <row r="15654" ht="15.75" customHeight="1"/>
    <row r="15656" ht="15.75" customHeight="1"/>
    <row r="15658" ht="15.75" customHeight="1"/>
    <row r="15660" ht="15.75" customHeight="1"/>
    <row r="15662" ht="15.75" customHeight="1"/>
    <row r="15664" ht="15.75" customHeight="1"/>
    <row r="15666" ht="15.75" customHeight="1"/>
    <row r="15668" ht="15.75" customHeight="1"/>
    <row r="15670" ht="15.75" customHeight="1"/>
    <row r="15672" ht="15.75" customHeight="1"/>
    <row r="15674" ht="15.75" customHeight="1"/>
    <row r="15676" ht="15.75" customHeight="1"/>
    <row r="15678" ht="15.75" customHeight="1"/>
    <row r="15680" ht="15.75" customHeight="1"/>
    <row r="15682" ht="15.75" customHeight="1"/>
    <row r="15684" ht="15.75" customHeight="1"/>
    <row r="15686" ht="15.75" customHeight="1"/>
    <row r="15688" ht="15.75" customHeight="1"/>
    <row r="15690" ht="15.75" customHeight="1"/>
    <row r="15692" ht="15.75" customHeight="1"/>
    <row r="15694" ht="15.75" customHeight="1"/>
    <row r="15696" ht="15.75" customHeight="1"/>
    <row r="15698" ht="15.75" customHeight="1"/>
    <row r="15700" ht="15.75" customHeight="1"/>
    <row r="15702" ht="15.75" customHeight="1"/>
    <row r="15704" ht="15.75" customHeight="1"/>
    <row r="15706" ht="15.75" customHeight="1"/>
    <row r="15708" ht="15.75" customHeight="1"/>
    <row r="15710" ht="15.75" customHeight="1"/>
    <row r="15712" ht="15.75" customHeight="1"/>
    <row r="15714" ht="15.75" customHeight="1"/>
    <row r="15716" ht="15.75" customHeight="1"/>
    <row r="15718" ht="15.75" customHeight="1"/>
    <row r="15720" ht="15.75" customHeight="1"/>
    <row r="15722" ht="15.75" customHeight="1"/>
    <row r="15724" ht="15.75" customHeight="1"/>
    <row r="15726" ht="15.75" customHeight="1"/>
    <row r="15728" ht="15.75" customHeight="1"/>
    <row r="15730" ht="15.75" customHeight="1"/>
    <row r="15732" ht="15.75" customHeight="1"/>
    <row r="15734" ht="15.75" customHeight="1"/>
    <row r="15736" ht="15.75" customHeight="1"/>
    <row r="15738" ht="15.75" customHeight="1"/>
    <row r="15740" ht="15.75" customHeight="1"/>
    <row r="15742" ht="15.75" customHeight="1"/>
    <row r="15744" ht="15.75" customHeight="1"/>
    <row r="15746" ht="15.75" customHeight="1"/>
    <row r="15748" ht="15.75" customHeight="1"/>
    <row r="15750" ht="15.75" customHeight="1"/>
    <row r="15752" ht="15.75" customHeight="1"/>
    <row r="15754" ht="15.75" customHeight="1"/>
    <row r="15756" ht="15.75" customHeight="1"/>
    <row r="15758" ht="15.75" customHeight="1"/>
    <row r="15760" ht="15.75" customHeight="1"/>
    <row r="15762" ht="15.75" customHeight="1"/>
    <row r="15764" ht="15.75" customHeight="1"/>
    <row r="15766" ht="15.75" customHeight="1"/>
    <row r="15768" ht="15.75" customHeight="1"/>
    <row r="15770" ht="15.75" customHeight="1"/>
    <row r="15772" ht="15.75" customHeight="1"/>
    <row r="15774" ht="15.75" customHeight="1"/>
    <row r="15776" ht="15.75" customHeight="1"/>
    <row r="15778" ht="15.75" customHeight="1"/>
    <row r="15780" ht="15.75" customHeight="1"/>
    <row r="15782" ht="15.75" customHeight="1"/>
    <row r="15784" ht="15.75" customHeight="1"/>
    <row r="15786" ht="15.75" customHeight="1"/>
    <row r="15788" ht="15.75" customHeight="1"/>
    <row r="15790" ht="15.75" customHeight="1"/>
    <row r="15792" ht="15.75" customHeight="1"/>
    <row r="15794" ht="15.75" customHeight="1"/>
    <row r="15796" ht="15.75" customHeight="1"/>
    <row r="15798" ht="15.75" customHeight="1"/>
    <row r="15800" ht="15.75" customHeight="1"/>
    <row r="15802" ht="15.75" customHeight="1"/>
    <row r="15804" ht="15.75" customHeight="1"/>
    <row r="15806" ht="15.75" customHeight="1"/>
    <row r="15808" ht="15.75" customHeight="1"/>
    <row r="15810" ht="15.75" customHeight="1"/>
    <row r="15812" ht="15.75" customHeight="1"/>
    <row r="15814" ht="15.75" customHeight="1"/>
    <row r="15816" ht="15.75" customHeight="1"/>
    <row r="15818" ht="15.75" customHeight="1"/>
    <row r="15820" ht="15.75" customHeight="1"/>
    <row r="15822" ht="15.75" customHeight="1"/>
    <row r="15824" ht="15.75" customHeight="1"/>
    <row r="15826" ht="15.75" customHeight="1"/>
    <row r="15828" ht="15.75" customHeight="1"/>
    <row r="15830" ht="15.75" customHeight="1"/>
    <row r="15832" ht="15.75" customHeight="1"/>
    <row r="15834" ht="15.75" customHeight="1"/>
    <row r="15836" ht="15.75" customHeight="1"/>
    <row r="15838" ht="15.75" customHeight="1"/>
    <row r="15840" ht="15.75" customHeight="1"/>
    <row r="15842" ht="15.75" customHeight="1"/>
    <row r="15844" ht="15.75" customHeight="1"/>
    <row r="15846" ht="15.75" customHeight="1"/>
    <row r="15848" ht="15.75" customHeight="1"/>
    <row r="15850" ht="15.75" customHeight="1"/>
    <row r="15852" ht="15.75" customHeight="1"/>
    <row r="15854" ht="15.75" customHeight="1"/>
    <row r="15856" ht="15.75" customHeight="1"/>
    <row r="15858" ht="15.75" customHeight="1"/>
    <row r="15860" ht="15.75" customHeight="1"/>
    <row r="15862" ht="15.75" customHeight="1"/>
    <row r="15864" ht="15.75" customHeight="1"/>
    <row r="15866" ht="15.75" customHeight="1"/>
    <row r="15868" ht="15.75" customHeight="1"/>
    <row r="15870" ht="15.75" customHeight="1"/>
    <row r="15872" ht="15.75" customHeight="1"/>
    <row r="15874" ht="15.75" customHeight="1"/>
    <row r="15876" ht="15.75" customHeight="1"/>
    <row r="15878" ht="15.75" customHeight="1"/>
    <row r="15880" ht="15.75" customHeight="1"/>
    <row r="15882" ht="15.75" customHeight="1"/>
    <row r="15884" ht="15.75" customHeight="1"/>
    <row r="15886" ht="15.75" customHeight="1"/>
    <row r="15888" ht="15.75" customHeight="1"/>
    <row r="15890" ht="15.75" customHeight="1"/>
    <row r="15892" ht="15.75" customHeight="1"/>
    <row r="15894" ht="15.75" customHeight="1"/>
    <row r="15896" ht="15.75" customHeight="1"/>
    <row r="15898" ht="15.75" customHeight="1"/>
    <row r="15900" ht="15.75" customHeight="1"/>
    <row r="15902" ht="15.75" customHeight="1"/>
    <row r="15904" ht="15.75" customHeight="1"/>
    <row r="15906" ht="15.75" customHeight="1"/>
    <row r="15908" ht="15.75" customHeight="1"/>
    <row r="15910" ht="15.75" customHeight="1"/>
    <row r="15912" ht="15.75" customHeight="1"/>
    <row r="15914" ht="15.75" customHeight="1"/>
    <row r="15916" ht="15.75" customHeight="1"/>
    <row r="15918" ht="15.75" customHeight="1"/>
    <row r="15920" ht="15.75" customHeight="1"/>
    <row r="15922" ht="15.75" customHeight="1"/>
    <row r="15924" ht="15.75" customHeight="1"/>
    <row r="15926" ht="15.75" customHeight="1"/>
    <row r="15928" ht="15.75" customHeight="1"/>
    <row r="15930" ht="15.75" customHeight="1"/>
    <row r="15932" ht="15.75" customHeight="1"/>
    <row r="15934" ht="15.75" customHeight="1"/>
    <row r="15936" ht="15.75" customHeight="1"/>
    <row r="15938" ht="15.75" customHeight="1"/>
    <row r="15940" ht="15.75" customHeight="1"/>
    <row r="15942" ht="15.75" customHeight="1"/>
    <row r="15944" ht="15.75" customHeight="1"/>
    <row r="15946" ht="15.75" customHeight="1"/>
    <row r="15948" ht="15.75" customHeight="1"/>
    <row r="15950" ht="15.75" customHeight="1"/>
    <row r="15952" ht="15.75" customHeight="1"/>
    <row r="15954" ht="15.75" customHeight="1"/>
    <row r="15956" ht="15.75" customHeight="1"/>
    <row r="15958" ht="15.75" customHeight="1"/>
    <row r="15960" ht="15.75" customHeight="1"/>
    <row r="15962" ht="15.75" customHeight="1"/>
    <row r="15964" ht="15.75" customHeight="1"/>
    <row r="15966" ht="15.75" customHeight="1"/>
    <row r="15968" ht="15.75" customHeight="1"/>
    <row r="15970" ht="15.75" customHeight="1"/>
    <row r="15972" ht="15.75" customHeight="1"/>
    <row r="15974" ht="15.75" customHeight="1"/>
    <row r="15976" ht="15.75" customHeight="1"/>
    <row r="15978" ht="15.75" customHeight="1"/>
    <row r="15980" ht="15.75" customHeight="1"/>
    <row r="15982" ht="15.75" customHeight="1"/>
    <row r="15984" ht="15.75" customHeight="1"/>
    <row r="15986" ht="15.75" customHeight="1"/>
    <row r="15988" ht="15.75" customHeight="1"/>
    <row r="15990" ht="15.75" customHeight="1"/>
    <row r="15992" ht="15.75" customHeight="1"/>
    <row r="15994" ht="15.75" customHeight="1"/>
    <row r="15996" ht="15.75" customHeight="1"/>
    <row r="15998" ht="15.75" customHeight="1"/>
    <row r="16000" ht="15.75" customHeight="1"/>
    <row r="16002" ht="15.75" customHeight="1"/>
    <row r="16004" ht="15.75" customHeight="1"/>
    <row r="16006" ht="15.75" customHeight="1"/>
    <row r="16008" ht="15.75" customHeight="1"/>
    <row r="16010" ht="15.75" customHeight="1"/>
    <row r="16012" ht="15.75" customHeight="1"/>
    <row r="16014" ht="15.75" customHeight="1"/>
    <row r="16016" ht="15.75" customHeight="1"/>
    <row r="16018" ht="15.75" customHeight="1"/>
    <row r="16020" ht="15.75" customHeight="1"/>
    <row r="16022" ht="15.75" customHeight="1"/>
    <row r="16024" ht="15.75" customHeight="1"/>
    <row r="16026" ht="15.75" customHeight="1"/>
    <row r="16028" ht="15.75" customHeight="1"/>
    <row r="16030" ht="15.75" customHeight="1"/>
    <row r="16032" ht="15.75" customHeight="1"/>
    <row r="16034" ht="15.75" customHeight="1"/>
    <row r="16036" ht="15.75" customHeight="1"/>
    <row r="16038" ht="15.75" customHeight="1"/>
    <row r="16040" ht="15.75" customHeight="1"/>
    <row r="16042" ht="15.75" customHeight="1"/>
    <row r="16044" ht="15.75" customHeight="1"/>
    <row r="16046" ht="15.75" customHeight="1"/>
    <row r="16048" ht="15.75" customHeight="1"/>
    <row r="16050" ht="15.75" customHeight="1"/>
    <row r="16052" ht="15.75" customHeight="1"/>
    <row r="16054" ht="15.75" customHeight="1"/>
    <row r="16056" ht="15.75" customHeight="1"/>
    <row r="16058" ht="15.75" customHeight="1"/>
    <row r="16060" ht="15.75" customHeight="1"/>
    <row r="16062" ht="15.75" customHeight="1"/>
    <row r="16064" ht="15.75" customHeight="1"/>
    <row r="16066" ht="15.75" customHeight="1"/>
    <row r="16068" ht="15.75" customHeight="1"/>
    <row r="16070" ht="15.75" customHeight="1"/>
    <row r="16072" ht="15.75" customHeight="1"/>
    <row r="16074" ht="15.75" customHeight="1"/>
    <row r="16076" ht="15.75" customHeight="1"/>
    <row r="16078" ht="15.75" customHeight="1"/>
    <row r="16080" ht="15.75" customHeight="1"/>
    <row r="16082" ht="15.75" customHeight="1"/>
    <row r="16084" ht="15.75" customHeight="1"/>
    <row r="16086" ht="15.75" customHeight="1"/>
    <row r="16088" ht="15.75" customHeight="1"/>
    <row r="16090" ht="15.75" customHeight="1"/>
    <row r="16092" ht="15.75" customHeight="1"/>
    <row r="16094" ht="15.75" customHeight="1"/>
    <row r="16096" ht="15.75" customHeight="1"/>
    <row r="16098" ht="15.75" customHeight="1"/>
    <row r="16100" ht="15.75" customHeight="1"/>
    <row r="16102" ht="15.75" customHeight="1"/>
    <row r="16104" ht="15.75" customHeight="1"/>
    <row r="16106" ht="15.75" customHeight="1"/>
    <row r="16108" ht="15.75" customHeight="1"/>
    <row r="16110" ht="15.75" customHeight="1"/>
    <row r="16112" ht="15.75" customHeight="1"/>
    <row r="16114" ht="15.75" customHeight="1"/>
    <row r="16116" ht="15.75" customHeight="1"/>
    <row r="16118" ht="15.75" customHeight="1"/>
    <row r="16120" ht="15.75" customHeight="1"/>
    <row r="16122" ht="15.75" customHeight="1"/>
    <row r="16124" ht="15.75" customHeight="1"/>
    <row r="16126" ht="15.75" customHeight="1"/>
    <row r="16128" ht="15.75" customHeight="1"/>
    <row r="16130" ht="15.75" customHeight="1"/>
    <row r="16132" ht="15.75" customHeight="1"/>
    <row r="16134" ht="15.75" customHeight="1"/>
    <row r="16136" ht="15.75" customHeight="1"/>
    <row r="16138" ht="15.75" customHeight="1"/>
    <row r="16140" ht="15.75" customHeight="1"/>
    <row r="16142" ht="15.75" customHeight="1"/>
    <row r="16144" ht="15.75" customHeight="1"/>
    <row r="16146" ht="15.75" customHeight="1"/>
    <row r="16148" ht="15.75" customHeight="1"/>
    <row r="16150" ht="15.75" customHeight="1"/>
    <row r="16152" ht="15.75" customHeight="1"/>
    <row r="16154" ht="15.75" customHeight="1"/>
    <row r="16156" ht="15.75" customHeight="1"/>
    <row r="16158" ht="15.75" customHeight="1"/>
    <row r="16160" ht="15.75" customHeight="1"/>
    <row r="16162" ht="15.75" customHeight="1"/>
    <row r="16164" ht="15.75" customHeight="1"/>
    <row r="16166" ht="15.75" customHeight="1"/>
    <row r="16168" ht="15.75" customHeight="1"/>
    <row r="16170" ht="15.75" customHeight="1"/>
    <row r="16172" ht="15.75" customHeight="1"/>
    <row r="16174" ht="15.75" customHeight="1"/>
    <row r="16176" ht="15.75" customHeight="1"/>
    <row r="16178" ht="15.75" customHeight="1"/>
    <row r="16180" ht="15.75" customHeight="1"/>
    <row r="16182" ht="15.75" customHeight="1"/>
    <row r="16184" ht="15.75" customHeight="1"/>
    <row r="16186" ht="15.75" customHeight="1"/>
    <row r="16188" ht="15.75" customHeight="1"/>
    <row r="16190" ht="15.75" customHeight="1"/>
    <row r="16192" ht="15.75" customHeight="1"/>
    <row r="16194" ht="15.75" customHeight="1"/>
    <row r="16196" ht="15.75" customHeight="1"/>
    <row r="16198" ht="15.75" customHeight="1"/>
    <row r="16200" ht="15.75" customHeight="1"/>
    <row r="16202" ht="15.75" customHeight="1"/>
    <row r="16204" ht="15.75" customHeight="1"/>
    <row r="16206" ht="15.75" customHeight="1"/>
    <row r="16208" ht="15.75" customHeight="1"/>
    <row r="16210" ht="15.75" customHeight="1"/>
    <row r="16212" ht="15.75" customHeight="1"/>
    <row r="16214" ht="15.75" customHeight="1"/>
    <row r="16216" ht="15.75" customHeight="1"/>
    <row r="16218" ht="15.75" customHeight="1"/>
    <row r="16220" ht="15.75" customHeight="1"/>
    <row r="16222" ht="15.75" customHeight="1"/>
    <row r="16224" ht="15.75" customHeight="1"/>
    <row r="16226" ht="15.75" customHeight="1"/>
    <row r="16228" ht="15.75" customHeight="1"/>
    <row r="16230" ht="15.75" customHeight="1"/>
    <row r="16232" ht="15.75" customHeight="1"/>
    <row r="16234" ht="15.75" customHeight="1"/>
    <row r="16236" ht="15.75" customHeight="1"/>
    <row r="16238" ht="15.75" customHeight="1"/>
    <row r="16240" ht="15.75" customHeight="1"/>
    <row r="16242" ht="15.75" customHeight="1"/>
    <row r="16244" ht="15.75" customHeight="1"/>
    <row r="16246" ht="15.75" customHeight="1"/>
    <row r="16248" ht="15.75" customHeight="1"/>
    <row r="16250" ht="15.75" customHeight="1"/>
    <row r="16252" ht="15.75" customHeight="1"/>
    <row r="16254" ht="15.75" customHeight="1"/>
    <row r="16256" ht="15.75" customHeight="1"/>
    <row r="16258" ht="15.75" customHeight="1"/>
    <row r="16260" ht="15.75" customHeight="1"/>
    <row r="16262" ht="15.75" customHeight="1"/>
    <row r="16264" ht="15.75" customHeight="1"/>
    <row r="16266" ht="15.75" customHeight="1"/>
    <row r="16268" ht="15.75" customHeight="1"/>
    <row r="16270" ht="15.75" customHeight="1"/>
    <row r="16272" ht="15.75" customHeight="1"/>
    <row r="16274" ht="15.75" customHeight="1"/>
    <row r="16276" ht="15.75" customHeight="1"/>
    <row r="16278" ht="15.75" customHeight="1"/>
    <row r="16280" ht="15.75" customHeight="1"/>
    <row r="16282" ht="15.75" customHeight="1"/>
    <row r="16284" ht="15.75" customHeight="1"/>
    <row r="16286" ht="15.75" customHeight="1"/>
    <row r="16288" ht="15.75" customHeight="1"/>
    <row r="16290" ht="15.75" customHeight="1"/>
    <row r="16292" ht="15.75" customHeight="1"/>
    <row r="16294" ht="15.75" customHeight="1"/>
    <row r="16296" ht="15.75" customHeight="1"/>
    <row r="16298" ht="15.75" customHeight="1"/>
    <row r="16300" ht="15.75" customHeight="1"/>
    <row r="16302" ht="15.75" customHeight="1"/>
    <row r="16304" ht="15.75" customHeight="1"/>
    <row r="16306" ht="15.75" customHeight="1"/>
    <row r="16308" ht="15.75" customHeight="1"/>
    <row r="16310" ht="15.75" customHeight="1"/>
    <row r="16312" ht="15.75" customHeight="1"/>
    <row r="16314" ht="15.75" customHeight="1"/>
    <row r="16316" ht="15.75" customHeight="1"/>
    <row r="16318" ht="15.75" customHeight="1"/>
    <row r="16320" ht="15.75" customHeight="1"/>
    <row r="16322" ht="15.75" customHeight="1"/>
    <row r="16324" ht="15.75" customHeight="1"/>
    <row r="16326" ht="15.75" customHeight="1"/>
    <row r="16328" ht="15.75" customHeight="1"/>
    <row r="16330" ht="15.75" customHeight="1"/>
    <row r="16332" ht="15.75" customHeight="1"/>
    <row r="16334" ht="15.75" customHeight="1"/>
    <row r="16336" ht="15.75" customHeight="1"/>
    <row r="16338" ht="15.75" customHeight="1"/>
    <row r="16340" ht="15.75" customHeight="1"/>
    <row r="16342" ht="15.75" customHeight="1"/>
    <row r="16344" ht="15.75" customHeight="1"/>
    <row r="16346" ht="15.75" customHeight="1"/>
    <row r="16348" ht="15.75" customHeight="1"/>
    <row r="16350" ht="15.75" customHeight="1"/>
    <row r="16352" ht="15.75" customHeight="1"/>
    <row r="16354" ht="15.75" customHeight="1"/>
    <row r="16356" ht="15.75" customHeight="1"/>
    <row r="16358" ht="15.75" customHeight="1"/>
    <row r="16360" ht="15.75" customHeight="1"/>
    <row r="16362" ht="15.75" customHeight="1"/>
    <row r="16364" ht="15.75" customHeight="1"/>
    <row r="16366" ht="15.75" customHeight="1"/>
    <row r="16368" ht="15.75" customHeight="1"/>
    <row r="16370" ht="15.75" customHeight="1"/>
    <row r="16372" ht="15.75" customHeight="1"/>
    <row r="16374" ht="15.75" customHeight="1"/>
    <row r="16376" ht="15.75" customHeight="1"/>
    <row r="16378" ht="15.75" customHeight="1"/>
    <row r="16380" ht="15.75" customHeight="1"/>
    <row r="16382" ht="15.75" customHeight="1"/>
    <row r="16384" ht="15.75" customHeight="1"/>
    <row r="16386" ht="15.75" customHeight="1"/>
    <row r="16388" ht="15.75" customHeight="1"/>
    <row r="16390" ht="15.75" customHeight="1"/>
    <row r="16392" ht="15.75" customHeight="1"/>
    <row r="16394" ht="15.75" customHeight="1"/>
    <row r="16396" ht="15.75" customHeight="1"/>
    <row r="16398" ht="15.75" customHeight="1"/>
    <row r="16400" ht="15.75" customHeight="1"/>
    <row r="16402" ht="15.75" customHeight="1"/>
    <row r="16404" ht="15.75" customHeight="1"/>
    <row r="16406" ht="15.75" customHeight="1"/>
    <row r="16408" ht="15.75" customHeight="1"/>
    <row r="16410" ht="15.75" customHeight="1"/>
    <row r="16412" ht="15.75" customHeight="1"/>
    <row r="16414" ht="15.75" customHeight="1"/>
    <row r="16416" ht="15.75" customHeight="1"/>
    <row r="16418" ht="15.75" customHeight="1"/>
    <row r="16420" ht="15.75" customHeight="1"/>
    <row r="16422" ht="15.75" customHeight="1"/>
    <row r="16424" ht="15.75" customHeight="1"/>
    <row r="16426" ht="15.75" customHeight="1"/>
    <row r="16428" ht="15.75" customHeight="1"/>
    <row r="16430" ht="15.75" customHeight="1"/>
    <row r="16432" ht="15.75" customHeight="1"/>
    <row r="16434" ht="15.75" customHeight="1"/>
    <row r="16436" ht="15.75" customHeight="1"/>
    <row r="16438" ht="15.75" customHeight="1"/>
    <row r="16440" ht="15.75" customHeight="1"/>
    <row r="16442" ht="15.75" customHeight="1"/>
    <row r="16444" ht="15.75" customHeight="1"/>
    <row r="16446" ht="15.75" customHeight="1"/>
    <row r="16448" ht="15.75" customHeight="1"/>
    <row r="16450" ht="15.75" customHeight="1"/>
    <row r="16452" ht="15.75" customHeight="1"/>
    <row r="16454" ht="15.75" customHeight="1"/>
    <row r="16456" ht="15.75" customHeight="1"/>
    <row r="16458" ht="15.75" customHeight="1"/>
    <row r="16460" ht="15.75" customHeight="1"/>
    <row r="16462" ht="15.75" customHeight="1"/>
    <row r="16464" ht="15.75" customHeight="1"/>
    <row r="16466" ht="15.75" customHeight="1"/>
    <row r="16468" ht="15.75" customHeight="1"/>
    <row r="16470" ht="15.75" customHeight="1"/>
    <row r="16472" ht="15.75" customHeight="1"/>
    <row r="16474" ht="15.75" customHeight="1"/>
    <row r="16476" ht="15.75" customHeight="1"/>
    <row r="16478" ht="15.75" customHeight="1"/>
    <row r="16480" ht="15.75" customHeight="1"/>
    <row r="16482" ht="15.75" customHeight="1"/>
    <row r="16484" ht="15.75" customHeight="1"/>
    <row r="16486" ht="15.75" customHeight="1"/>
    <row r="16488" ht="15.75" customHeight="1"/>
    <row r="16490" ht="15.75" customHeight="1"/>
    <row r="16492" ht="15.75" customHeight="1"/>
    <row r="16494" ht="15.75" customHeight="1"/>
    <row r="16496" ht="15.75" customHeight="1"/>
    <row r="16498" ht="15.75" customHeight="1"/>
    <row r="16500" ht="15.75" customHeight="1"/>
    <row r="16502" ht="15.75" customHeight="1"/>
    <row r="16504" ht="15.75" customHeight="1"/>
    <row r="16506" ht="15.75" customHeight="1"/>
    <row r="16508" ht="15.75" customHeight="1"/>
    <row r="16510" ht="15.75" customHeight="1"/>
    <row r="16512" ht="15.75" customHeight="1"/>
    <row r="16514" ht="15.75" customHeight="1"/>
    <row r="16516" ht="15.75" customHeight="1"/>
    <row r="16518" ht="15.75" customHeight="1"/>
    <row r="16520" ht="15.75" customHeight="1"/>
    <row r="16522" ht="15.75" customHeight="1"/>
    <row r="16524" ht="15.75" customHeight="1"/>
    <row r="16526" ht="15.75" customHeight="1"/>
    <row r="16528" ht="15.75" customHeight="1"/>
    <row r="16530" ht="15.75" customHeight="1"/>
    <row r="16532" ht="15.75" customHeight="1"/>
    <row r="16534" ht="15.75" customHeight="1"/>
    <row r="16536" ht="15.75" customHeight="1"/>
    <row r="16538" ht="15.75" customHeight="1"/>
    <row r="16540" ht="15.75" customHeight="1"/>
    <row r="16542" ht="15.75" customHeight="1"/>
    <row r="16544" ht="15.75" customHeight="1"/>
    <row r="16546" ht="15.75" customHeight="1"/>
    <row r="16548" ht="15.75" customHeight="1"/>
    <row r="16550" ht="15.75" customHeight="1"/>
    <row r="16552" ht="15.75" customHeight="1"/>
    <row r="16554" ht="15.75" customHeight="1"/>
    <row r="16556" ht="15.75" customHeight="1"/>
    <row r="16558" ht="15.75" customHeight="1"/>
    <row r="16560" ht="15.75" customHeight="1"/>
    <row r="16562" ht="15.75" customHeight="1"/>
    <row r="16564" ht="15.75" customHeight="1"/>
    <row r="16566" ht="15.75" customHeight="1"/>
    <row r="16568" ht="15.75" customHeight="1"/>
    <row r="16570" ht="15.75" customHeight="1"/>
    <row r="16572" ht="15.75" customHeight="1"/>
    <row r="16574" ht="15.75" customHeight="1"/>
    <row r="16576" ht="15.75" customHeight="1"/>
    <row r="16578" ht="15.75" customHeight="1"/>
    <row r="16580" ht="15.75" customHeight="1"/>
    <row r="16582" ht="15.75" customHeight="1"/>
    <row r="16584" ht="15.75" customHeight="1"/>
    <row r="16586" ht="15.75" customHeight="1"/>
    <row r="16588" ht="15.75" customHeight="1"/>
    <row r="16590" ht="15.75" customHeight="1"/>
    <row r="16592" ht="15.75" customHeight="1"/>
    <row r="16594" ht="15.75" customHeight="1"/>
    <row r="16596" ht="15.75" customHeight="1"/>
    <row r="16598" ht="15.75" customHeight="1"/>
    <row r="16600" ht="15.75" customHeight="1"/>
    <row r="16602" ht="15.75" customHeight="1"/>
    <row r="16604" ht="15.75" customHeight="1"/>
    <row r="16606" ht="15.75" customHeight="1"/>
    <row r="16608" ht="15.75" customHeight="1"/>
    <row r="16610" ht="15.75" customHeight="1"/>
    <row r="16612" ht="15.75" customHeight="1"/>
    <row r="16614" ht="15.75" customHeight="1"/>
    <row r="16616" ht="15.75" customHeight="1"/>
    <row r="16618" ht="15.75" customHeight="1"/>
    <row r="16620" ht="15.75" customHeight="1"/>
    <row r="16622" ht="15.75" customHeight="1"/>
    <row r="16624" ht="15.75" customHeight="1"/>
    <row r="16626" ht="15.75" customHeight="1"/>
    <row r="16628" ht="15.75" customHeight="1"/>
    <row r="16630" ht="15.75" customHeight="1"/>
    <row r="16632" ht="15.75" customHeight="1"/>
    <row r="16634" ht="15.75" customHeight="1"/>
    <row r="16636" ht="15.75" customHeight="1"/>
    <row r="16638" ht="15.75" customHeight="1"/>
    <row r="16640" ht="15.75" customHeight="1"/>
    <row r="16642" ht="15.75" customHeight="1"/>
    <row r="16644" ht="15.75" customHeight="1"/>
    <row r="16646" ht="15.75" customHeight="1"/>
    <row r="16648" ht="15.75" customHeight="1"/>
    <row r="16650" ht="15.75" customHeight="1"/>
    <row r="16652" ht="15.75" customHeight="1"/>
    <row r="16654" ht="15.75" customHeight="1"/>
    <row r="16656" ht="15.75" customHeight="1"/>
    <row r="16658" ht="15.75" customHeight="1"/>
    <row r="16660" ht="15.75" customHeight="1"/>
    <row r="16662" ht="15.75" customHeight="1"/>
    <row r="16664" ht="15.75" customHeight="1"/>
    <row r="16666" ht="15.75" customHeight="1"/>
    <row r="16668" ht="15.75" customHeight="1"/>
    <row r="16670" ht="15.75" customHeight="1"/>
    <row r="16672" ht="15.75" customHeight="1"/>
    <row r="16674" ht="15.75" customHeight="1"/>
    <row r="16676" ht="15.75" customHeight="1"/>
    <row r="16678" ht="15.75" customHeight="1"/>
    <row r="16680" ht="15.75" customHeight="1"/>
    <row r="16682" ht="15.75" customHeight="1"/>
    <row r="16684" ht="15.75" customHeight="1"/>
    <row r="16686" ht="15.75" customHeight="1"/>
    <row r="16688" ht="15.75" customHeight="1"/>
    <row r="16690" ht="15.75" customHeight="1"/>
    <row r="16692" ht="15.75" customHeight="1"/>
    <row r="16694" ht="15.75" customHeight="1"/>
    <row r="16696" ht="15.75" customHeight="1"/>
    <row r="16698" ht="15.75" customHeight="1"/>
    <row r="16700" ht="15.75" customHeight="1"/>
    <row r="16702" ht="15.75" customHeight="1"/>
    <row r="16704" ht="15.75" customHeight="1"/>
    <row r="16706" ht="15.75" customHeight="1"/>
    <row r="16708" ht="15.75" customHeight="1"/>
    <row r="16710" ht="15.75" customHeight="1"/>
    <row r="16712" ht="15.75" customHeight="1"/>
    <row r="16714" ht="15.75" customHeight="1"/>
    <row r="16716" ht="15.75" customHeight="1"/>
    <row r="16718" ht="15.75" customHeight="1"/>
    <row r="16720" ht="15.75" customHeight="1"/>
    <row r="16722" ht="15.75" customHeight="1"/>
    <row r="16724" ht="15.75" customHeight="1"/>
    <row r="16726" ht="15.75" customHeight="1"/>
    <row r="16728" ht="15.75" customHeight="1"/>
    <row r="16730" ht="15.75" customHeight="1"/>
    <row r="16732" ht="15.75" customHeight="1"/>
    <row r="16734" ht="15.75" customHeight="1"/>
    <row r="16736" ht="15.75" customHeight="1"/>
    <row r="16738" ht="15.75" customHeight="1"/>
    <row r="16740" ht="15.75" customHeight="1"/>
    <row r="16742" ht="15.75" customHeight="1"/>
    <row r="16744" ht="15.75" customHeight="1"/>
    <row r="16746" ht="15.75" customHeight="1"/>
    <row r="16748" ht="15.75" customHeight="1"/>
    <row r="16750" ht="15.75" customHeight="1"/>
    <row r="16752" ht="15.75" customHeight="1"/>
    <row r="16754" ht="15.75" customHeight="1"/>
    <row r="16756" ht="15.75" customHeight="1"/>
    <row r="16758" ht="15.75" customHeight="1"/>
    <row r="16760" ht="15.75" customHeight="1"/>
    <row r="16762" ht="15.75" customHeight="1"/>
    <row r="16764" ht="15.75" customHeight="1"/>
    <row r="16766" ht="15.75" customHeight="1"/>
    <row r="16768" ht="15.75" customHeight="1"/>
    <row r="16770" ht="15.75" customHeight="1"/>
    <row r="16772" ht="15.75" customHeight="1"/>
    <row r="16774" ht="15.75" customHeight="1"/>
    <row r="16776" ht="15.75" customHeight="1"/>
    <row r="16778" ht="15.75" customHeight="1"/>
    <row r="16780" ht="15.75" customHeight="1"/>
    <row r="16782" ht="15.75" customHeight="1"/>
    <row r="16784" ht="15.75" customHeight="1"/>
    <row r="16786" ht="15.75" customHeight="1"/>
    <row r="16788" ht="15.75" customHeight="1"/>
    <row r="16790" ht="15.75" customHeight="1"/>
    <row r="16792" ht="15.75" customHeight="1"/>
    <row r="16794" ht="15.75" customHeight="1"/>
    <row r="16796" ht="15.75" customHeight="1"/>
    <row r="16798" ht="15.75" customHeight="1"/>
    <row r="16800" ht="15.75" customHeight="1"/>
    <row r="16802" ht="15.75" customHeight="1"/>
    <row r="16804" ht="15.75" customHeight="1"/>
    <row r="16806" ht="15.75" customHeight="1"/>
    <row r="16808" ht="15.75" customHeight="1"/>
    <row r="16810" ht="15.75" customHeight="1"/>
    <row r="16812" ht="15.75" customHeight="1"/>
    <row r="16814" ht="15.75" customHeight="1"/>
    <row r="16816" ht="15.75" customHeight="1"/>
    <row r="16818" ht="15.75" customHeight="1"/>
    <row r="16820" ht="15.75" customHeight="1"/>
    <row r="16822" ht="15.75" customHeight="1"/>
    <row r="16824" ht="15.75" customHeight="1"/>
    <row r="16826" ht="15.75" customHeight="1"/>
    <row r="16828" ht="15.75" customHeight="1"/>
    <row r="16830" ht="15.75" customHeight="1"/>
    <row r="16832" ht="15.75" customHeight="1"/>
    <row r="16834" ht="15.75" customHeight="1"/>
    <row r="16836" ht="15.75" customHeight="1"/>
    <row r="16838" ht="15.75" customHeight="1"/>
    <row r="16840" ht="15.75" customHeight="1"/>
    <row r="16842" ht="15.75" customHeight="1"/>
    <row r="16844" ht="15.75" customHeight="1"/>
    <row r="16846" ht="15.75" customHeight="1"/>
    <row r="16848" ht="15.75" customHeight="1"/>
    <row r="16850" ht="15.75" customHeight="1"/>
    <row r="16852" ht="15.75" customHeight="1"/>
    <row r="16854" ht="15.75" customHeight="1"/>
    <row r="16856" ht="15.75" customHeight="1"/>
    <row r="16858" ht="15.75" customHeight="1"/>
    <row r="16860" ht="15.75" customHeight="1"/>
    <row r="16862" ht="15.75" customHeight="1"/>
    <row r="16864" ht="15.75" customHeight="1"/>
    <row r="16866" ht="15.75" customHeight="1"/>
    <row r="16868" ht="15.75" customHeight="1"/>
    <row r="16870" ht="15.75" customHeight="1"/>
    <row r="16872" ht="15.75" customHeight="1"/>
    <row r="16874" ht="15.75" customHeight="1"/>
    <row r="16876" ht="15.75" customHeight="1"/>
    <row r="16878" ht="15.75" customHeight="1"/>
    <row r="16880" ht="15.75" customHeight="1"/>
    <row r="16882" ht="15.75" customHeight="1"/>
    <row r="16884" ht="15.75" customHeight="1"/>
    <row r="16886" ht="15.75" customHeight="1"/>
    <row r="16888" ht="15.75" customHeight="1"/>
    <row r="16890" ht="15.75" customHeight="1"/>
    <row r="16892" ht="15.75" customHeight="1"/>
    <row r="16894" ht="15.75" customHeight="1"/>
    <row r="16896" ht="15.75" customHeight="1"/>
    <row r="16898" ht="15.75" customHeight="1"/>
    <row r="16900" ht="15.75" customHeight="1"/>
    <row r="16902" ht="15.75" customHeight="1"/>
    <row r="16904" ht="15.75" customHeight="1"/>
    <row r="16906" ht="15.75" customHeight="1"/>
    <row r="16908" ht="15.75" customHeight="1"/>
    <row r="16910" ht="15.75" customHeight="1"/>
    <row r="16912" ht="15.75" customHeight="1"/>
    <row r="16914" ht="15.75" customHeight="1"/>
    <row r="16916" ht="15.75" customHeight="1"/>
    <row r="16918" ht="15.75" customHeight="1"/>
    <row r="16920" ht="15.75" customHeight="1"/>
    <row r="16922" ht="15.75" customHeight="1"/>
    <row r="16924" ht="15.75" customHeight="1"/>
    <row r="16926" ht="15.75" customHeight="1"/>
    <row r="16928" ht="15.75" customHeight="1"/>
    <row r="16930" ht="15.75" customHeight="1"/>
    <row r="16932" ht="15.75" customHeight="1"/>
    <row r="16934" ht="15.75" customHeight="1"/>
    <row r="16936" ht="15.75" customHeight="1"/>
    <row r="16938" ht="15.75" customHeight="1"/>
    <row r="16940" ht="15.75" customHeight="1"/>
    <row r="16942" ht="15.75" customHeight="1"/>
    <row r="16944" ht="15.75" customHeight="1"/>
    <row r="16946" ht="15.75" customHeight="1"/>
    <row r="16948" ht="15.75" customHeight="1"/>
    <row r="16950" ht="15.75" customHeight="1"/>
    <row r="16952" ht="15.75" customHeight="1"/>
    <row r="16954" ht="15.75" customHeight="1"/>
    <row r="16956" ht="15.75" customHeight="1"/>
    <row r="16958" ht="15.75" customHeight="1"/>
    <row r="16960" ht="15.75" customHeight="1"/>
    <row r="16962" ht="15.75" customHeight="1"/>
    <row r="16964" ht="15.75" customHeight="1"/>
    <row r="16966" ht="15.75" customHeight="1"/>
    <row r="16968" ht="15.75" customHeight="1"/>
    <row r="16970" ht="15.75" customHeight="1"/>
    <row r="16972" ht="15.75" customHeight="1"/>
    <row r="16974" ht="15.75" customHeight="1"/>
    <row r="16976" ht="15.75" customHeight="1"/>
    <row r="16978" ht="15.75" customHeight="1"/>
    <row r="16980" ht="15.75" customHeight="1"/>
    <row r="16982" ht="15.75" customHeight="1"/>
    <row r="16984" ht="15.75" customHeight="1"/>
    <row r="16986" ht="15.75" customHeight="1"/>
    <row r="16988" ht="15.75" customHeight="1"/>
    <row r="16990" ht="15.75" customHeight="1"/>
    <row r="16992" ht="15.75" customHeight="1"/>
    <row r="16994" ht="15.75" customHeight="1"/>
    <row r="16996" ht="15.75" customHeight="1"/>
    <row r="16998" ht="15.75" customHeight="1"/>
    <row r="17000" ht="15.75" customHeight="1"/>
    <row r="17002" ht="15.75" customHeight="1"/>
    <row r="17004" ht="15.75" customHeight="1"/>
    <row r="17006" ht="15.75" customHeight="1"/>
    <row r="17008" ht="15.75" customHeight="1"/>
    <row r="17010" ht="15.75" customHeight="1"/>
    <row r="17012" ht="15.75" customHeight="1"/>
    <row r="17014" ht="15.75" customHeight="1"/>
    <row r="17016" ht="15.75" customHeight="1"/>
    <row r="17018" ht="15.75" customHeight="1"/>
    <row r="17020" ht="15.75" customHeight="1"/>
    <row r="17022" ht="15.75" customHeight="1"/>
    <row r="17024" ht="15.75" customHeight="1"/>
    <row r="17026" ht="15.75" customHeight="1"/>
    <row r="17028" ht="15.75" customHeight="1"/>
    <row r="17030" ht="15.75" customHeight="1"/>
    <row r="17032" ht="15.75" customHeight="1"/>
    <row r="17034" ht="15.75" customHeight="1"/>
    <row r="17036" ht="15.75" customHeight="1"/>
    <row r="17038" ht="15.75" customHeight="1"/>
    <row r="17040" ht="15.75" customHeight="1"/>
    <row r="17042" ht="15.75" customHeight="1"/>
    <row r="17044" ht="15.75" customHeight="1"/>
    <row r="17046" ht="15.75" customHeight="1"/>
    <row r="17048" ht="15.75" customHeight="1"/>
    <row r="17050" ht="15.75" customHeight="1"/>
    <row r="17052" ht="15.75" customHeight="1"/>
    <row r="17054" ht="15.75" customHeight="1"/>
    <row r="17056" ht="15.75" customHeight="1"/>
    <row r="17058" ht="15.75" customHeight="1"/>
    <row r="17060" ht="15.75" customHeight="1"/>
    <row r="17062" ht="15.75" customHeight="1"/>
    <row r="17064" ht="15.75" customHeight="1"/>
    <row r="17066" ht="15.75" customHeight="1"/>
    <row r="17068" ht="15.75" customHeight="1"/>
    <row r="17070" ht="15.75" customHeight="1"/>
    <row r="17072" ht="15.75" customHeight="1"/>
    <row r="17074" ht="15.75" customHeight="1"/>
    <row r="17076" ht="15.75" customHeight="1"/>
    <row r="17078" ht="15.75" customHeight="1"/>
    <row r="17080" ht="15.75" customHeight="1"/>
    <row r="17082" ht="15.75" customHeight="1"/>
    <row r="17084" ht="15.75" customHeight="1"/>
    <row r="17086" ht="15.75" customHeight="1"/>
    <row r="17088" ht="15.75" customHeight="1"/>
    <row r="17090" ht="15.75" customHeight="1"/>
    <row r="17092" ht="15.75" customHeight="1"/>
    <row r="17094" ht="15.75" customHeight="1"/>
    <row r="17096" ht="15.75" customHeight="1"/>
    <row r="17098" ht="15.75" customHeight="1"/>
    <row r="17100" ht="15.75" customHeight="1"/>
    <row r="17102" ht="15.75" customHeight="1"/>
    <row r="17104" ht="15.75" customHeight="1"/>
    <row r="17106" ht="15.75" customHeight="1"/>
    <row r="17108" ht="15.75" customHeight="1"/>
    <row r="17110" ht="15.75" customHeight="1"/>
    <row r="17112" ht="15.75" customHeight="1"/>
    <row r="17114" ht="15.75" customHeight="1"/>
    <row r="17116" ht="15.75" customHeight="1"/>
    <row r="17118" ht="15.75" customHeight="1"/>
    <row r="17120" ht="15.75" customHeight="1"/>
    <row r="17122" ht="15.75" customHeight="1"/>
    <row r="17124" ht="15.75" customHeight="1"/>
    <row r="17126" ht="15.75" customHeight="1"/>
    <row r="17128" ht="15.75" customHeight="1"/>
    <row r="17130" ht="15.75" customHeight="1"/>
    <row r="17132" ht="15.75" customHeight="1"/>
    <row r="17134" ht="15.75" customHeight="1"/>
    <row r="17136" ht="15.75" customHeight="1"/>
    <row r="17138" ht="15.75" customHeight="1"/>
    <row r="17140" ht="15.75" customHeight="1"/>
    <row r="17142" ht="15.75" customHeight="1"/>
    <row r="17144" ht="15.75" customHeight="1"/>
    <row r="17146" ht="15.75" customHeight="1"/>
    <row r="17148" ht="15.75" customHeight="1"/>
    <row r="17150" ht="15.75" customHeight="1"/>
    <row r="17152" ht="15.75" customHeight="1"/>
    <row r="17154" ht="15.75" customHeight="1"/>
    <row r="17156" ht="15.75" customHeight="1"/>
    <row r="17158" ht="15.75" customHeight="1"/>
    <row r="17160" ht="15.75" customHeight="1"/>
    <row r="17162" ht="15.75" customHeight="1"/>
    <row r="17164" ht="15.75" customHeight="1"/>
    <row r="17166" ht="15.75" customHeight="1"/>
    <row r="17168" ht="15.75" customHeight="1"/>
    <row r="17170" ht="15.75" customHeight="1"/>
    <row r="17172" ht="15.75" customHeight="1"/>
    <row r="17174" ht="15.75" customHeight="1"/>
    <row r="17176" ht="15.75" customHeight="1"/>
    <row r="17178" ht="15.75" customHeight="1"/>
    <row r="17180" ht="15.75" customHeight="1"/>
    <row r="17182" ht="15.75" customHeight="1"/>
    <row r="17184" ht="15.75" customHeight="1"/>
    <row r="17186" ht="15.75" customHeight="1"/>
    <row r="17188" ht="15.75" customHeight="1"/>
    <row r="17190" ht="15.75" customHeight="1"/>
    <row r="17192" ht="15.75" customHeight="1"/>
    <row r="17194" ht="15.75" customHeight="1"/>
    <row r="17196" ht="15.75" customHeight="1"/>
    <row r="17198" ht="15.75" customHeight="1"/>
    <row r="17200" ht="15.75" customHeight="1"/>
    <row r="17202" ht="15.75" customHeight="1"/>
    <row r="17204" ht="15.75" customHeight="1"/>
    <row r="17206" ht="15.75" customHeight="1"/>
    <row r="17208" ht="15.75" customHeight="1"/>
    <row r="17210" ht="15.75" customHeight="1"/>
    <row r="17212" ht="15.75" customHeight="1"/>
    <row r="17214" ht="15.75" customHeight="1"/>
    <row r="17216" ht="15.75" customHeight="1"/>
    <row r="17218" ht="15.75" customHeight="1"/>
    <row r="17220" ht="15.75" customHeight="1"/>
    <row r="17222" ht="15.75" customHeight="1"/>
    <row r="17224" ht="15.75" customHeight="1"/>
    <row r="17226" ht="15.75" customHeight="1"/>
    <row r="17228" ht="15.75" customHeight="1"/>
    <row r="17230" ht="15.75" customHeight="1"/>
    <row r="17232" ht="15.75" customHeight="1"/>
    <row r="17234" ht="15.75" customHeight="1"/>
    <row r="17236" ht="15.75" customHeight="1"/>
    <row r="17238" ht="15.75" customHeight="1"/>
    <row r="17240" ht="15.75" customHeight="1"/>
    <row r="17242" ht="15.75" customHeight="1"/>
    <row r="17244" ht="15.75" customHeight="1"/>
    <row r="17246" ht="15.75" customHeight="1"/>
    <row r="17248" ht="15.75" customHeight="1"/>
    <row r="17250" ht="15.75" customHeight="1"/>
    <row r="17252" ht="15.75" customHeight="1"/>
    <row r="17254" ht="15.75" customHeight="1"/>
    <row r="17256" ht="15.75" customHeight="1"/>
    <row r="17258" ht="15.75" customHeight="1"/>
    <row r="17260" ht="15.75" customHeight="1"/>
    <row r="17262" ht="15.75" customHeight="1"/>
    <row r="17264" ht="15.75" customHeight="1"/>
    <row r="17266" ht="15.75" customHeight="1"/>
    <row r="17268" ht="15.75" customHeight="1"/>
    <row r="17270" ht="15.75" customHeight="1"/>
    <row r="17272" ht="15.75" customHeight="1"/>
    <row r="17274" ht="15.75" customHeight="1"/>
    <row r="17276" ht="15.75" customHeight="1"/>
    <row r="17278" ht="15.75" customHeight="1"/>
    <row r="17280" ht="15.75" customHeight="1"/>
    <row r="17282" ht="15.75" customHeight="1"/>
    <row r="17284" ht="15.75" customHeight="1"/>
    <row r="17286" ht="15.75" customHeight="1"/>
    <row r="17288" ht="15.75" customHeight="1"/>
    <row r="17290" ht="15.75" customHeight="1"/>
    <row r="17292" ht="15.75" customHeight="1"/>
    <row r="17294" ht="15.75" customHeight="1"/>
    <row r="17296" ht="15.75" customHeight="1"/>
    <row r="17298" ht="15.75" customHeight="1"/>
    <row r="17300" ht="15.75" customHeight="1"/>
    <row r="17302" ht="15.75" customHeight="1"/>
    <row r="17304" ht="15.75" customHeight="1"/>
    <row r="17306" ht="15.75" customHeight="1"/>
    <row r="17308" ht="15.75" customHeight="1"/>
    <row r="17310" ht="15.75" customHeight="1"/>
    <row r="17312" ht="15.75" customHeight="1"/>
    <row r="17314" ht="15.75" customHeight="1"/>
    <row r="17316" ht="15.75" customHeight="1"/>
    <row r="17318" ht="15.75" customHeight="1"/>
    <row r="17320" ht="15.75" customHeight="1"/>
    <row r="17322" ht="15.75" customHeight="1"/>
    <row r="17324" ht="15.75" customHeight="1"/>
    <row r="17326" ht="15.75" customHeight="1"/>
    <row r="17328" ht="15.75" customHeight="1"/>
    <row r="17330" ht="15.75" customHeight="1"/>
    <row r="17332" ht="15.75" customHeight="1"/>
    <row r="17334" ht="15.75" customHeight="1"/>
    <row r="17336" ht="15.75" customHeight="1"/>
    <row r="17338" ht="15.75" customHeight="1"/>
    <row r="17340" ht="15.75" customHeight="1"/>
    <row r="17342" ht="15.75" customHeight="1"/>
    <row r="17344" ht="15.75" customHeight="1"/>
    <row r="17346" ht="15.75" customHeight="1"/>
    <row r="17348" ht="15.75" customHeight="1"/>
    <row r="17350" ht="15.75" customHeight="1"/>
    <row r="17352" ht="15.75" customHeight="1"/>
    <row r="17354" ht="15.75" customHeight="1"/>
    <row r="17356" ht="15.75" customHeight="1"/>
    <row r="17358" ht="15.75" customHeight="1"/>
    <row r="17360" ht="15.75" customHeight="1"/>
    <row r="17362" ht="15.75" customHeight="1"/>
    <row r="17364" ht="15.75" customHeight="1"/>
    <row r="17366" ht="15.75" customHeight="1"/>
    <row r="17368" ht="15.75" customHeight="1"/>
    <row r="17370" ht="15.75" customHeight="1"/>
    <row r="17372" ht="15.75" customHeight="1"/>
    <row r="17374" ht="15.75" customHeight="1"/>
    <row r="17376" ht="15.75" customHeight="1"/>
    <row r="17378" ht="15.75" customHeight="1"/>
    <row r="17380" ht="15.75" customHeight="1"/>
    <row r="17382" ht="15.75" customHeight="1"/>
    <row r="17384" ht="15.75" customHeight="1"/>
    <row r="17386" ht="15.75" customHeight="1"/>
    <row r="17388" ht="15.75" customHeight="1"/>
    <row r="17390" ht="15.75" customHeight="1"/>
    <row r="17392" ht="15.75" customHeight="1"/>
    <row r="17394" ht="15.75" customHeight="1"/>
    <row r="17396" ht="15.75" customHeight="1"/>
    <row r="17398" ht="15.75" customHeight="1"/>
    <row r="17400" ht="15.75" customHeight="1"/>
    <row r="17402" ht="15.75" customHeight="1"/>
    <row r="17404" ht="15.75" customHeight="1"/>
    <row r="17406" ht="15.75" customHeight="1"/>
    <row r="17408" ht="15.75" customHeight="1"/>
    <row r="17410" ht="15.75" customHeight="1"/>
    <row r="17412" ht="15.75" customHeight="1"/>
    <row r="17414" ht="15.75" customHeight="1"/>
    <row r="17416" ht="15.75" customHeight="1"/>
    <row r="17418" ht="15.75" customHeight="1"/>
    <row r="17420" ht="15.75" customHeight="1"/>
    <row r="17422" ht="15.75" customHeight="1"/>
    <row r="17424" ht="15.75" customHeight="1"/>
    <row r="17426" ht="15.75" customHeight="1"/>
    <row r="17428" ht="15.75" customHeight="1"/>
    <row r="17430" ht="15.75" customHeight="1"/>
    <row r="17432" ht="15.75" customHeight="1"/>
    <row r="17434" ht="15.75" customHeight="1"/>
    <row r="17436" ht="15.75" customHeight="1"/>
    <row r="17438" ht="15.75" customHeight="1"/>
    <row r="17440" ht="15.75" customHeight="1"/>
    <row r="17442" ht="15.75" customHeight="1"/>
    <row r="17444" ht="15.75" customHeight="1"/>
    <row r="17446" ht="15.75" customHeight="1"/>
    <row r="17448" ht="15.75" customHeight="1"/>
    <row r="17450" ht="15.75" customHeight="1"/>
    <row r="17452" ht="15.75" customHeight="1"/>
    <row r="17454" ht="15.75" customHeight="1"/>
    <row r="17456" ht="15.75" customHeight="1"/>
    <row r="17458" ht="15.75" customHeight="1"/>
    <row r="17460" ht="15.75" customHeight="1"/>
    <row r="17462" ht="15.75" customHeight="1"/>
    <row r="17464" ht="15.75" customHeight="1"/>
    <row r="17466" ht="15.75" customHeight="1"/>
    <row r="17468" ht="15.75" customHeight="1"/>
    <row r="17470" ht="15.75" customHeight="1"/>
    <row r="17472" ht="15.75" customHeight="1"/>
    <row r="17474" ht="15.75" customHeight="1"/>
    <row r="17476" ht="15.75" customHeight="1"/>
    <row r="17478" ht="15.75" customHeight="1"/>
    <row r="17480" ht="15.75" customHeight="1"/>
    <row r="17482" ht="15.75" customHeight="1"/>
    <row r="17484" ht="15.75" customHeight="1"/>
    <row r="17486" ht="15.75" customHeight="1"/>
    <row r="17488" ht="15.75" customHeight="1"/>
    <row r="17490" ht="15.75" customHeight="1"/>
    <row r="17492" ht="15.75" customHeight="1"/>
    <row r="17494" ht="15.75" customHeight="1"/>
    <row r="17496" ht="15.75" customHeight="1"/>
    <row r="17498" ht="15.75" customHeight="1"/>
    <row r="17500" ht="15.75" customHeight="1"/>
    <row r="17502" ht="15.75" customHeight="1"/>
    <row r="17504" ht="15.75" customHeight="1"/>
    <row r="17506" ht="15.75" customHeight="1"/>
    <row r="17508" ht="15.75" customHeight="1"/>
    <row r="17510" ht="15.75" customHeight="1"/>
    <row r="17512" ht="15.75" customHeight="1"/>
    <row r="17514" ht="15.75" customHeight="1"/>
    <row r="17516" ht="15.75" customHeight="1"/>
    <row r="17518" ht="15.75" customHeight="1"/>
    <row r="17520" ht="15.75" customHeight="1"/>
    <row r="17522" ht="15.75" customHeight="1"/>
    <row r="17524" ht="15.75" customHeight="1"/>
    <row r="17526" ht="15.75" customHeight="1"/>
    <row r="17528" ht="15.75" customHeight="1"/>
    <row r="17530" ht="15.75" customHeight="1"/>
    <row r="17532" ht="15.75" customHeight="1"/>
    <row r="17534" ht="15.75" customHeight="1"/>
    <row r="17536" ht="15.75" customHeight="1"/>
    <row r="17538" ht="15.75" customHeight="1"/>
    <row r="17540" ht="15.75" customHeight="1"/>
    <row r="17542" ht="15.75" customHeight="1"/>
    <row r="17544" ht="15.75" customHeight="1"/>
    <row r="17546" ht="15.75" customHeight="1"/>
    <row r="17548" ht="15.75" customHeight="1"/>
    <row r="17550" ht="15.75" customHeight="1"/>
    <row r="17552" ht="15.75" customHeight="1"/>
    <row r="17554" ht="15.75" customHeight="1"/>
    <row r="17556" ht="15.75" customHeight="1"/>
    <row r="17558" ht="15.75" customHeight="1"/>
    <row r="17560" ht="15.75" customHeight="1"/>
    <row r="17562" ht="15.75" customHeight="1"/>
    <row r="17564" ht="15.75" customHeight="1"/>
    <row r="17566" ht="15.75" customHeight="1"/>
    <row r="17568" ht="15.75" customHeight="1"/>
    <row r="17570" ht="15.75" customHeight="1"/>
    <row r="17572" ht="15.75" customHeight="1"/>
    <row r="17574" ht="15.75" customHeight="1"/>
    <row r="17576" ht="15.75" customHeight="1"/>
    <row r="17578" ht="15.75" customHeight="1"/>
    <row r="17580" ht="15.75" customHeight="1"/>
    <row r="17582" ht="15.75" customHeight="1"/>
    <row r="17584" ht="15.75" customHeight="1"/>
    <row r="17586" ht="15.75" customHeight="1"/>
    <row r="17588" ht="15.75" customHeight="1"/>
    <row r="17590" ht="15.75" customHeight="1"/>
    <row r="17592" ht="15.75" customHeight="1"/>
    <row r="17594" ht="15.75" customHeight="1"/>
    <row r="17596" ht="15.75" customHeight="1"/>
    <row r="17598" ht="15.75" customHeight="1"/>
    <row r="17600" ht="15.75" customHeight="1"/>
    <row r="17602" ht="15.75" customHeight="1"/>
    <row r="17604" ht="15.75" customHeight="1"/>
    <row r="17606" ht="15.75" customHeight="1"/>
    <row r="17608" ht="15.75" customHeight="1"/>
    <row r="17610" ht="15.75" customHeight="1"/>
    <row r="17612" ht="15.75" customHeight="1"/>
    <row r="17614" ht="15.75" customHeight="1"/>
    <row r="17616" ht="15.75" customHeight="1"/>
    <row r="17618" ht="15.75" customHeight="1"/>
    <row r="17620" ht="15.75" customHeight="1"/>
    <row r="17622" ht="15.75" customHeight="1"/>
    <row r="17624" ht="15.75" customHeight="1"/>
    <row r="17626" ht="15.75" customHeight="1"/>
    <row r="17628" ht="15.75" customHeight="1"/>
    <row r="17630" ht="15.75" customHeight="1"/>
    <row r="17632" ht="15.75" customHeight="1"/>
    <row r="17634" ht="15.75" customHeight="1"/>
    <row r="17636" ht="15.75" customHeight="1"/>
    <row r="17638" ht="15.75" customHeight="1"/>
    <row r="17640" ht="15.75" customHeight="1"/>
    <row r="17642" ht="15.75" customHeight="1"/>
    <row r="17644" ht="15.75" customHeight="1"/>
    <row r="17646" ht="15.75" customHeight="1"/>
    <row r="17648" ht="15.75" customHeight="1"/>
    <row r="17650" ht="15.75" customHeight="1"/>
    <row r="17652" ht="15.75" customHeight="1"/>
    <row r="17654" ht="15.75" customHeight="1"/>
    <row r="17656" ht="15.75" customHeight="1"/>
    <row r="17658" ht="15.75" customHeight="1"/>
    <row r="17660" ht="15.75" customHeight="1"/>
    <row r="17662" ht="15.75" customHeight="1"/>
    <row r="17664" ht="15.75" customHeight="1"/>
    <row r="17666" ht="15.75" customHeight="1"/>
    <row r="17668" ht="15.75" customHeight="1"/>
    <row r="17670" ht="15.75" customHeight="1"/>
    <row r="17672" ht="15.75" customHeight="1"/>
    <row r="17674" ht="15.75" customHeight="1"/>
    <row r="17676" ht="15.75" customHeight="1"/>
    <row r="17678" ht="15.75" customHeight="1"/>
    <row r="17680" ht="15.75" customHeight="1"/>
    <row r="17682" ht="15.75" customHeight="1"/>
    <row r="17684" ht="15.75" customHeight="1"/>
    <row r="17686" ht="15.75" customHeight="1"/>
    <row r="17688" ht="15.75" customHeight="1"/>
    <row r="17690" ht="15.75" customHeight="1"/>
    <row r="17692" ht="15.75" customHeight="1"/>
    <row r="17694" ht="15.75" customHeight="1"/>
    <row r="17696" ht="15.75" customHeight="1"/>
    <row r="17698" ht="15.75" customHeight="1"/>
    <row r="17700" ht="15.75" customHeight="1"/>
    <row r="17702" ht="15.75" customHeight="1"/>
    <row r="17704" ht="15.75" customHeight="1"/>
    <row r="17706" ht="15.75" customHeight="1"/>
    <row r="17708" ht="15.75" customHeight="1"/>
    <row r="17710" ht="15.75" customHeight="1"/>
    <row r="17712" ht="15.75" customHeight="1"/>
    <row r="17714" ht="15.75" customHeight="1"/>
    <row r="17716" ht="15.75" customHeight="1"/>
    <row r="17718" ht="15.75" customHeight="1"/>
    <row r="17720" ht="15.75" customHeight="1"/>
    <row r="17722" ht="15.75" customHeight="1"/>
    <row r="17724" ht="15.75" customHeight="1"/>
    <row r="17726" ht="15.75" customHeight="1"/>
    <row r="17728" ht="15.75" customHeight="1"/>
    <row r="17730" ht="15.75" customHeight="1"/>
    <row r="17732" ht="15.75" customHeight="1"/>
    <row r="17734" ht="15.75" customHeight="1"/>
    <row r="17736" ht="15.75" customHeight="1"/>
    <row r="17738" ht="15.75" customHeight="1"/>
    <row r="17740" ht="15.75" customHeight="1"/>
    <row r="17742" ht="15.75" customHeight="1"/>
    <row r="17744" ht="15.75" customHeight="1"/>
    <row r="17746" ht="15.75" customHeight="1"/>
    <row r="17748" ht="15.75" customHeight="1"/>
    <row r="17750" ht="15.75" customHeight="1"/>
    <row r="17752" ht="15.75" customHeight="1"/>
    <row r="17754" ht="15.75" customHeight="1"/>
    <row r="17756" ht="15.75" customHeight="1"/>
    <row r="17758" ht="15.75" customHeight="1"/>
    <row r="17760" ht="15.75" customHeight="1"/>
    <row r="17762" ht="15.75" customHeight="1"/>
    <row r="17764" ht="15.75" customHeight="1"/>
    <row r="17766" ht="15.75" customHeight="1"/>
    <row r="17768" ht="15.75" customHeight="1"/>
    <row r="17770" ht="15.75" customHeight="1"/>
    <row r="17772" ht="15.75" customHeight="1"/>
    <row r="17774" ht="15.75" customHeight="1"/>
    <row r="17776" ht="15.75" customHeight="1"/>
    <row r="17778" ht="15.75" customHeight="1"/>
    <row r="17780" ht="15.75" customHeight="1"/>
    <row r="17782" ht="15.75" customHeight="1"/>
    <row r="17784" ht="15.75" customHeight="1"/>
    <row r="17786" ht="15.75" customHeight="1"/>
    <row r="17788" ht="15.75" customHeight="1"/>
    <row r="17790" ht="15.75" customHeight="1"/>
    <row r="17792" ht="15.75" customHeight="1"/>
    <row r="17794" ht="15.75" customHeight="1"/>
    <row r="17796" ht="15.75" customHeight="1"/>
    <row r="17798" ht="15.75" customHeight="1"/>
    <row r="17800" ht="15.75" customHeight="1"/>
    <row r="17802" ht="15.75" customHeight="1"/>
    <row r="17804" ht="15.75" customHeight="1"/>
    <row r="17806" ht="15.75" customHeight="1"/>
    <row r="17808" ht="15.75" customHeight="1"/>
    <row r="17810" ht="15.75" customHeight="1"/>
    <row r="17812" ht="15.75" customHeight="1"/>
    <row r="17814" ht="15.75" customHeight="1"/>
    <row r="17816" ht="15.75" customHeight="1"/>
    <row r="17818" ht="15.75" customHeight="1"/>
    <row r="17820" ht="15.75" customHeight="1"/>
    <row r="17822" ht="15.75" customHeight="1"/>
    <row r="17824" ht="15.75" customHeight="1"/>
    <row r="17826" ht="15.75" customHeight="1"/>
    <row r="17828" ht="15.75" customHeight="1"/>
    <row r="17830" ht="15.75" customHeight="1"/>
    <row r="17832" ht="15.75" customHeight="1"/>
    <row r="17834" ht="15.75" customHeight="1"/>
    <row r="17836" ht="15.75" customHeight="1"/>
    <row r="17838" ht="15.75" customHeight="1"/>
    <row r="17840" ht="15.75" customHeight="1"/>
    <row r="17842" ht="15.75" customHeight="1"/>
    <row r="17844" ht="15.75" customHeight="1"/>
    <row r="17846" ht="15.75" customHeight="1"/>
    <row r="17848" ht="15.75" customHeight="1"/>
    <row r="17850" ht="15.75" customHeight="1"/>
    <row r="17852" ht="15.75" customHeight="1"/>
    <row r="17854" ht="15.75" customHeight="1"/>
    <row r="17856" ht="15.75" customHeight="1"/>
    <row r="17858" ht="15.75" customHeight="1"/>
    <row r="17860" ht="15.75" customHeight="1"/>
    <row r="17862" ht="15.75" customHeight="1"/>
    <row r="17864" ht="15.75" customHeight="1"/>
    <row r="17866" ht="15.75" customHeight="1"/>
    <row r="17868" ht="15.75" customHeight="1"/>
    <row r="17870" ht="15.75" customHeight="1"/>
    <row r="17872" ht="15.75" customHeight="1"/>
    <row r="17874" ht="15.75" customHeight="1"/>
    <row r="17876" ht="15.75" customHeight="1"/>
    <row r="17878" ht="15.75" customHeight="1"/>
    <row r="17880" ht="15.75" customHeight="1"/>
    <row r="17882" ht="15.75" customHeight="1"/>
    <row r="17884" ht="15.75" customHeight="1"/>
    <row r="17886" ht="15.75" customHeight="1"/>
    <row r="17888" ht="15.75" customHeight="1"/>
    <row r="17890" ht="15.75" customHeight="1"/>
    <row r="17892" ht="15.75" customHeight="1"/>
    <row r="17894" ht="15.75" customHeight="1"/>
    <row r="17896" ht="15.75" customHeight="1"/>
    <row r="17898" ht="15.75" customHeight="1"/>
    <row r="17900" ht="15.75" customHeight="1"/>
    <row r="17902" ht="15.75" customHeight="1"/>
    <row r="17904" ht="15.75" customHeight="1"/>
    <row r="17906" ht="15.75" customHeight="1"/>
    <row r="17908" ht="15.75" customHeight="1"/>
    <row r="17910" ht="15.75" customHeight="1"/>
    <row r="17912" ht="15.75" customHeight="1"/>
    <row r="17914" ht="15.75" customHeight="1"/>
    <row r="17916" ht="15.75" customHeight="1"/>
    <row r="17918" ht="15.75" customHeight="1"/>
    <row r="17920" ht="15.75" customHeight="1"/>
    <row r="17922" ht="15.75" customHeight="1"/>
    <row r="17924" ht="15.75" customHeight="1"/>
    <row r="17926" ht="15.75" customHeight="1"/>
    <row r="17928" ht="15.75" customHeight="1"/>
    <row r="17930" ht="15.75" customHeight="1"/>
    <row r="17932" ht="15.75" customHeight="1"/>
    <row r="17934" ht="15.75" customHeight="1"/>
    <row r="17936" ht="15.75" customHeight="1"/>
    <row r="17938" ht="15.75" customHeight="1"/>
    <row r="17940" ht="15.75" customHeight="1"/>
    <row r="17942" ht="15.75" customHeight="1"/>
    <row r="17944" ht="15.75" customHeight="1"/>
    <row r="17946" ht="15.75" customHeight="1"/>
    <row r="17948" ht="15.75" customHeight="1"/>
    <row r="17950" ht="15.75" customHeight="1"/>
    <row r="17952" ht="15.75" customHeight="1"/>
    <row r="17954" ht="15.75" customHeight="1"/>
    <row r="17956" ht="15.75" customHeight="1"/>
    <row r="17958" ht="15.75" customHeight="1"/>
    <row r="17960" ht="15.75" customHeight="1"/>
    <row r="17962" ht="15.75" customHeight="1"/>
    <row r="17964" ht="15.75" customHeight="1"/>
    <row r="17966" ht="15.75" customHeight="1"/>
    <row r="17968" ht="15.75" customHeight="1"/>
    <row r="17970" ht="15.75" customHeight="1"/>
    <row r="17972" ht="15.75" customHeight="1"/>
    <row r="17974" ht="15.75" customHeight="1"/>
    <row r="17976" ht="15.75" customHeight="1"/>
    <row r="17978" ht="15.75" customHeight="1"/>
    <row r="17980" ht="15.75" customHeight="1"/>
    <row r="17982" ht="15.75" customHeight="1"/>
    <row r="17984" ht="15.75" customHeight="1"/>
    <row r="17986" ht="15.75" customHeight="1"/>
    <row r="17988" ht="15.75" customHeight="1"/>
    <row r="17990" ht="15.75" customHeight="1"/>
    <row r="17992" ht="15.75" customHeight="1"/>
    <row r="17994" ht="15.75" customHeight="1"/>
    <row r="17996" ht="15.75" customHeight="1"/>
    <row r="17998" ht="15.75" customHeight="1"/>
    <row r="18000" ht="15.75" customHeight="1"/>
    <row r="18002" ht="15.75" customHeight="1"/>
    <row r="18004" ht="15.75" customHeight="1"/>
    <row r="18006" ht="15.75" customHeight="1"/>
    <row r="18008" ht="15.75" customHeight="1"/>
    <row r="18010" ht="15.75" customHeight="1"/>
    <row r="18012" ht="15.75" customHeight="1"/>
    <row r="18014" ht="15.75" customHeight="1"/>
    <row r="18016" ht="15.75" customHeight="1"/>
    <row r="18018" ht="15.75" customHeight="1"/>
    <row r="18020" ht="15.75" customHeight="1"/>
    <row r="18022" ht="15.75" customHeight="1"/>
    <row r="18024" ht="15.75" customHeight="1"/>
    <row r="18026" ht="15.75" customHeight="1"/>
    <row r="18028" ht="15.75" customHeight="1"/>
    <row r="18030" ht="15.75" customHeight="1"/>
    <row r="18032" ht="15.75" customHeight="1"/>
    <row r="18034" ht="15.75" customHeight="1"/>
    <row r="18036" ht="15.75" customHeight="1"/>
    <row r="18038" ht="15.75" customHeight="1"/>
    <row r="18040" ht="15.75" customHeight="1"/>
    <row r="18042" ht="15.75" customHeight="1"/>
    <row r="18044" ht="15.75" customHeight="1"/>
    <row r="18046" ht="15.75" customHeight="1"/>
    <row r="18048" ht="15.75" customHeight="1"/>
    <row r="18050" ht="15.75" customHeight="1"/>
    <row r="18052" ht="15.75" customHeight="1"/>
    <row r="18054" ht="15.75" customHeight="1"/>
    <row r="18056" ht="15.75" customHeight="1"/>
    <row r="18058" ht="15.75" customHeight="1"/>
    <row r="18060" ht="15.75" customHeight="1"/>
    <row r="18062" ht="15.75" customHeight="1"/>
    <row r="18064" ht="15.75" customHeight="1"/>
    <row r="18066" ht="15.75" customHeight="1"/>
    <row r="18068" ht="15.75" customHeight="1"/>
    <row r="18070" ht="15.75" customHeight="1"/>
    <row r="18072" ht="15.75" customHeight="1"/>
    <row r="18074" ht="15.75" customHeight="1"/>
    <row r="18076" ht="15.75" customHeight="1"/>
    <row r="18078" ht="15.75" customHeight="1"/>
    <row r="18080" ht="15.75" customHeight="1"/>
    <row r="18082" ht="15.75" customHeight="1"/>
    <row r="18084" ht="15.75" customHeight="1"/>
    <row r="18086" ht="15.75" customHeight="1"/>
    <row r="18088" ht="15.75" customHeight="1"/>
    <row r="18090" ht="15.75" customHeight="1"/>
    <row r="18092" ht="15.75" customHeight="1"/>
    <row r="18094" ht="15.75" customHeight="1"/>
    <row r="18096" ht="15.75" customHeight="1"/>
    <row r="18098" ht="15.75" customHeight="1"/>
    <row r="18100" ht="15.75" customHeight="1"/>
    <row r="18102" ht="15.75" customHeight="1"/>
    <row r="18104" ht="15.75" customHeight="1"/>
    <row r="18106" ht="15.75" customHeight="1"/>
    <row r="18108" ht="15.75" customHeight="1"/>
    <row r="18110" ht="15.75" customHeight="1"/>
    <row r="18112" ht="15.75" customHeight="1"/>
    <row r="18114" ht="15.75" customHeight="1"/>
    <row r="18116" ht="15.75" customHeight="1"/>
    <row r="18118" ht="15.75" customHeight="1"/>
    <row r="18120" ht="15.75" customHeight="1"/>
    <row r="18122" ht="15.75" customHeight="1"/>
    <row r="18124" ht="15.75" customHeight="1"/>
    <row r="18126" ht="15.75" customHeight="1"/>
    <row r="18128" ht="15.75" customHeight="1"/>
    <row r="18130" ht="15.75" customHeight="1"/>
    <row r="18132" ht="15.75" customHeight="1"/>
    <row r="18134" ht="15.75" customHeight="1"/>
    <row r="18136" ht="15.75" customHeight="1"/>
    <row r="18138" ht="15.75" customHeight="1"/>
    <row r="18140" ht="15.75" customHeight="1"/>
    <row r="18142" ht="15.75" customHeight="1"/>
    <row r="18144" ht="15.75" customHeight="1"/>
    <row r="18146" ht="15.75" customHeight="1"/>
    <row r="18148" ht="15.75" customHeight="1"/>
    <row r="18150" ht="15.75" customHeight="1"/>
    <row r="18152" ht="15.75" customHeight="1"/>
    <row r="18154" ht="15.75" customHeight="1"/>
    <row r="18156" ht="15.75" customHeight="1"/>
    <row r="18158" ht="15.75" customHeight="1"/>
    <row r="18160" ht="15.75" customHeight="1"/>
    <row r="18162" ht="15.75" customHeight="1"/>
    <row r="18164" ht="15.75" customHeight="1"/>
    <row r="18166" ht="15.75" customHeight="1"/>
    <row r="18168" ht="15.75" customHeight="1"/>
    <row r="18170" ht="15.75" customHeight="1"/>
    <row r="18172" ht="15.75" customHeight="1"/>
    <row r="18174" ht="15.75" customHeight="1"/>
    <row r="18176" ht="15.75" customHeight="1"/>
    <row r="18178" ht="15.75" customHeight="1"/>
    <row r="18180" ht="15.75" customHeight="1"/>
    <row r="18182" ht="15.75" customHeight="1"/>
    <row r="18184" ht="15.75" customHeight="1"/>
    <row r="18186" ht="15.75" customHeight="1"/>
    <row r="18188" ht="15.75" customHeight="1"/>
    <row r="18190" ht="15.75" customHeight="1"/>
    <row r="18192" ht="15.75" customHeight="1"/>
    <row r="18194" ht="15.75" customHeight="1"/>
    <row r="18196" ht="15.75" customHeight="1"/>
    <row r="18198" ht="15.75" customHeight="1"/>
    <row r="18200" ht="15.75" customHeight="1"/>
    <row r="18202" ht="15.75" customHeight="1"/>
    <row r="18204" ht="15.75" customHeight="1"/>
    <row r="18206" ht="15.75" customHeight="1"/>
    <row r="18208" ht="15.75" customHeight="1"/>
    <row r="18210" ht="15.75" customHeight="1"/>
    <row r="18212" ht="15.75" customHeight="1"/>
    <row r="18214" ht="15.75" customHeight="1"/>
    <row r="18216" ht="15.75" customHeight="1"/>
    <row r="18218" ht="15.75" customHeight="1"/>
    <row r="18220" ht="15.75" customHeight="1"/>
    <row r="18222" ht="15.75" customHeight="1"/>
    <row r="18224" ht="15.75" customHeight="1"/>
    <row r="18226" ht="15.75" customHeight="1"/>
    <row r="18228" ht="15.75" customHeight="1"/>
    <row r="18230" ht="15.75" customHeight="1"/>
    <row r="18232" ht="15.75" customHeight="1"/>
    <row r="18234" ht="15.75" customHeight="1"/>
    <row r="18236" ht="15.75" customHeight="1"/>
    <row r="18238" ht="15.75" customHeight="1"/>
    <row r="18240" ht="15.75" customHeight="1"/>
    <row r="18242" ht="15.75" customHeight="1"/>
    <row r="18244" ht="15.75" customHeight="1"/>
    <row r="18246" ht="15.75" customHeight="1"/>
    <row r="18248" ht="15.75" customHeight="1"/>
    <row r="18250" ht="15.75" customHeight="1"/>
    <row r="18252" ht="15.75" customHeight="1"/>
    <row r="18254" ht="15.75" customHeight="1"/>
    <row r="18256" ht="15.75" customHeight="1"/>
    <row r="18258" ht="15.75" customHeight="1"/>
    <row r="18260" ht="15.75" customHeight="1"/>
    <row r="18262" ht="15.75" customHeight="1"/>
    <row r="18264" ht="15.75" customHeight="1"/>
    <row r="18266" ht="15.75" customHeight="1"/>
    <row r="18268" ht="15.75" customHeight="1"/>
    <row r="18270" ht="15.75" customHeight="1"/>
    <row r="18272" ht="15.75" customHeight="1"/>
    <row r="18274" ht="15.75" customHeight="1"/>
    <row r="18276" ht="15.75" customHeight="1"/>
    <row r="18278" ht="15.75" customHeight="1"/>
    <row r="18280" ht="15.75" customHeight="1"/>
    <row r="18282" ht="15.75" customHeight="1"/>
    <row r="18284" ht="15.75" customHeight="1"/>
    <row r="18286" ht="15.75" customHeight="1"/>
    <row r="18288" ht="15.75" customHeight="1"/>
    <row r="18290" ht="15.75" customHeight="1"/>
    <row r="18292" ht="15.75" customHeight="1"/>
    <row r="18294" ht="15.75" customHeight="1"/>
    <row r="18296" ht="15.75" customHeight="1"/>
    <row r="18298" ht="15.75" customHeight="1"/>
    <row r="18300" ht="15.75" customHeight="1"/>
    <row r="18302" ht="15.75" customHeight="1"/>
    <row r="18304" ht="15.75" customHeight="1"/>
    <row r="18306" ht="15.75" customHeight="1"/>
    <row r="18308" ht="15.75" customHeight="1"/>
    <row r="18310" ht="15.75" customHeight="1"/>
    <row r="18312" ht="15.75" customHeight="1"/>
    <row r="18314" ht="15.75" customHeight="1"/>
    <row r="18316" ht="15.75" customHeight="1"/>
    <row r="18318" ht="15.75" customHeight="1"/>
    <row r="18320" ht="15.75" customHeight="1"/>
    <row r="18322" ht="15.75" customHeight="1"/>
    <row r="18324" ht="15.75" customHeight="1"/>
    <row r="18326" ht="15.75" customHeight="1"/>
    <row r="18328" ht="15.75" customHeight="1"/>
    <row r="18330" ht="15.75" customHeight="1"/>
    <row r="18332" ht="15.75" customHeight="1"/>
    <row r="18334" ht="15.75" customHeight="1"/>
    <row r="18336" ht="15.75" customHeight="1"/>
    <row r="18338" ht="15.75" customHeight="1"/>
    <row r="18340" ht="15.75" customHeight="1"/>
    <row r="18342" ht="15.75" customHeight="1"/>
    <row r="18344" ht="15.75" customHeight="1"/>
    <row r="18346" ht="15.75" customHeight="1"/>
    <row r="18348" ht="15.75" customHeight="1"/>
    <row r="18350" ht="15.75" customHeight="1"/>
    <row r="18352" ht="15.75" customHeight="1"/>
    <row r="18354" ht="15.75" customHeight="1"/>
    <row r="18356" ht="15.75" customHeight="1"/>
    <row r="18358" ht="15.75" customHeight="1"/>
    <row r="18360" ht="15.75" customHeight="1"/>
    <row r="18362" ht="15.75" customHeight="1"/>
    <row r="18364" ht="15.75" customHeight="1"/>
    <row r="18366" ht="15.75" customHeight="1"/>
    <row r="18368" ht="15.75" customHeight="1"/>
    <row r="18370" ht="15.75" customHeight="1"/>
    <row r="18372" ht="15.75" customHeight="1"/>
    <row r="18374" ht="15.75" customHeight="1"/>
    <row r="18376" ht="15.75" customHeight="1"/>
    <row r="18378" ht="15.75" customHeight="1"/>
    <row r="18380" ht="15.75" customHeight="1"/>
    <row r="18382" ht="15.75" customHeight="1"/>
    <row r="18384" ht="15.75" customHeight="1"/>
    <row r="18386" ht="15.75" customHeight="1"/>
    <row r="18388" ht="15.75" customHeight="1"/>
    <row r="18390" ht="15.75" customHeight="1"/>
    <row r="18392" ht="15.75" customHeight="1"/>
    <row r="18394" ht="15.75" customHeight="1"/>
    <row r="18396" ht="15.75" customHeight="1"/>
    <row r="18398" ht="15.75" customHeight="1"/>
    <row r="18400" ht="15.75" customHeight="1"/>
    <row r="18402" ht="15.75" customHeight="1"/>
    <row r="18404" ht="15.75" customHeight="1"/>
    <row r="18406" ht="15.75" customHeight="1"/>
    <row r="18408" ht="15.75" customHeight="1"/>
    <row r="18410" ht="15.75" customHeight="1"/>
    <row r="18412" ht="15.75" customHeight="1"/>
    <row r="18414" ht="15.75" customHeight="1"/>
    <row r="18416" ht="15.75" customHeight="1"/>
    <row r="18418" ht="15.75" customHeight="1"/>
    <row r="18420" ht="15.75" customHeight="1"/>
    <row r="18422" ht="15.75" customHeight="1"/>
    <row r="18424" ht="15.75" customHeight="1"/>
    <row r="18426" ht="15.75" customHeight="1"/>
    <row r="18428" ht="15.75" customHeight="1"/>
    <row r="18430" ht="15.75" customHeight="1"/>
    <row r="18432" ht="15.75" customHeight="1"/>
    <row r="18434" ht="15.75" customHeight="1"/>
    <row r="18436" ht="15.75" customHeight="1"/>
    <row r="18438" ht="15.75" customHeight="1"/>
    <row r="18440" ht="15.75" customHeight="1"/>
    <row r="18442" ht="15.75" customHeight="1"/>
    <row r="18444" ht="15.75" customHeight="1"/>
    <row r="18446" ht="15.75" customHeight="1"/>
    <row r="18448" ht="15.75" customHeight="1"/>
    <row r="18450" ht="15.75" customHeight="1"/>
    <row r="18452" ht="15.75" customHeight="1"/>
    <row r="18454" ht="15.75" customHeight="1"/>
    <row r="18456" ht="15.75" customHeight="1"/>
    <row r="18458" ht="15.75" customHeight="1"/>
    <row r="18460" ht="15.75" customHeight="1"/>
    <row r="18462" ht="15.75" customHeight="1"/>
    <row r="18464" ht="15.75" customHeight="1"/>
    <row r="18466" ht="15.75" customHeight="1"/>
    <row r="18468" ht="15.75" customHeight="1"/>
    <row r="18470" ht="15.75" customHeight="1"/>
    <row r="18472" ht="15.75" customHeight="1"/>
    <row r="18474" ht="15.75" customHeight="1"/>
    <row r="18476" ht="15.75" customHeight="1"/>
    <row r="18478" ht="15.75" customHeight="1"/>
    <row r="18480" ht="15.75" customHeight="1"/>
    <row r="18482" ht="15.75" customHeight="1"/>
    <row r="18484" ht="15.75" customHeight="1"/>
    <row r="18486" ht="15.75" customHeight="1"/>
    <row r="18488" ht="15.75" customHeight="1"/>
    <row r="18490" ht="15.75" customHeight="1"/>
    <row r="18492" ht="15.75" customHeight="1"/>
    <row r="18494" ht="15.75" customHeight="1"/>
    <row r="18496" ht="15.75" customHeight="1"/>
    <row r="18498" ht="15.75" customHeight="1"/>
    <row r="18500" ht="15.75" customHeight="1"/>
    <row r="18502" ht="15.75" customHeight="1"/>
    <row r="18504" ht="15.75" customHeight="1"/>
    <row r="18506" ht="15.75" customHeight="1"/>
    <row r="18508" ht="15.75" customHeight="1"/>
    <row r="18510" ht="15.75" customHeight="1"/>
    <row r="18512" ht="15.75" customHeight="1"/>
    <row r="18514" ht="15.75" customHeight="1"/>
    <row r="18516" ht="15.75" customHeight="1"/>
    <row r="18518" ht="15.75" customHeight="1"/>
    <row r="18520" ht="15.75" customHeight="1"/>
    <row r="18522" ht="15.75" customHeight="1"/>
    <row r="18524" ht="15.75" customHeight="1"/>
    <row r="18526" ht="15.75" customHeight="1"/>
    <row r="18528" ht="15.75" customHeight="1"/>
    <row r="18530" ht="15.75" customHeight="1"/>
    <row r="18532" ht="15.75" customHeight="1"/>
    <row r="18534" ht="15.75" customHeight="1"/>
    <row r="18536" ht="15.75" customHeight="1"/>
    <row r="18538" ht="15.75" customHeight="1"/>
    <row r="18540" ht="15.75" customHeight="1"/>
    <row r="18542" ht="15.75" customHeight="1"/>
    <row r="18544" ht="15.75" customHeight="1"/>
    <row r="18546" ht="15.75" customHeight="1"/>
    <row r="18548" ht="15.75" customHeight="1"/>
    <row r="18550" ht="15.75" customHeight="1"/>
    <row r="18552" ht="15.75" customHeight="1"/>
    <row r="18554" ht="15.75" customHeight="1"/>
    <row r="18556" ht="15.75" customHeight="1"/>
    <row r="18558" ht="15.75" customHeight="1"/>
    <row r="18560" ht="15.75" customHeight="1"/>
    <row r="18562" ht="15.75" customHeight="1"/>
    <row r="18564" ht="15.75" customHeight="1"/>
    <row r="18566" ht="15.75" customHeight="1"/>
    <row r="18568" ht="15.75" customHeight="1"/>
    <row r="18570" ht="15.75" customHeight="1"/>
    <row r="18572" ht="15.75" customHeight="1"/>
    <row r="18574" ht="15.75" customHeight="1"/>
    <row r="18576" ht="15.75" customHeight="1"/>
    <row r="18578" ht="15.75" customHeight="1"/>
    <row r="18580" ht="15.75" customHeight="1"/>
    <row r="18582" ht="15.75" customHeight="1"/>
    <row r="18584" ht="15.75" customHeight="1"/>
    <row r="18586" ht="15.75" customHeight="1"/>
    <row r="18588" ht="15.75" customHeight="1"/>
    <row r="18590" ht="15.75" customHeight="1"/>
    <row r="18592" ht="15.75" customHeight="1"/>
    <row r="18594" ht="15.75" customHeight="1"/>
    <row r="18596" ht="15.75" customHeight="1"/>
    <row r="18598" ht="15.75" customHeight="1"/>
    <row r="18600" ht="15.75" customHeight="1"/>
    <row r="18602" ht="15.75" customHeight="1"/>
    <row r="18604" ht="15.75" customHeight="1"/>
    <row r="18606" ht="15.75" customHeight="1"/>
    <row r="18608" ht="15.75" customHeight="1"/>
    <row r="18610" ht="15.75" customHeight="1"/>
    <row r="18612" ht="15.75" customHeight="1"/>
    <row r="18614" ht="15.75" customHeight="1"/>
    <row r="18616" ht="15.75" customHeight="1"/>
    <row r="18618" ht="15.75" customHeight="1"/>
    <row r="18620" ht="15.75" customHeight="1"/>
    <row r="18622" ht="15.75" customHeight="1"/>
    <row r="18624" ht="15.75" customHeight="1"/>
    <row r="18626" ht="15.75" customHeight="1"/>
    <row r="18628" ht="15.75" customHeight="1"/>
    <row r="18630" ht="15.75" customHeight="1"/>
    <row r="18632" ht="15.75" customHeight="1"/>
    <row r="18634" ht="15.75" customHeight="1"/>
    <row r="18636" ht="15.75" customHeight="1"/>
    <row r="18638" ht="15.75" customHeight="1"/>
    <row r="18640" ht="15.75" customHeight="1"/>
    <row r="18642" ht="15.75" customHeight="1"/>
    <row r="18644" ht="15.75" customHeight="1"/>
    <row r="18646" ht="15.75" customHeight="1"/>
    <row r="18648" ht="15.75" customHeight="1"/>
    <row r="18650" ht="15.75" customHeight="1"/>
    <row r="18652" ht="15.75" customHeight="1"/>
    <row r="18654" ht="15.75" customHeight="1"/>
    <row r="18656" ht="15.75" customHeight="1"/>
    <row r="18658" ht="15.75" customHeight="1"/>
    <row r="18660" ht="15.75" customHeight="1"/>
    <row r="18662" ht="15.75" customHeight="1"/>
    <row r="18664" ht="15.75" customHeight="1"/>
    <row r="18666" ht="15.75" customHeight="1"/>
    <row r="18668" ht="15.75" customHeight="1"/>
    <row r="18670" ht="15.75" customHeight="1"/>
    <row r="18672" ht="15.75" customHeight="1"/>
    <row r="18674" ht="15.75" customHeight="1"/>
    <row r="18676" ht="15.75" customHeight="1"/>
    <row r="18678" ht="15.75" customHeight="1"/>
    <row r="18680" ht="15.75" customHeight="1"/>
    <row r="18682" ht="15.75" customHeight="1"/>
    <row r="18684" ht="15.75" customHeight="1"/>
    <row r="18686" ht="15.75" customHeight="1"/>
    <row r="18688" ht="15.75" customHeight="1"/>
    <row r="18690" ht="15.75" customHeight="1"/>
    <row r="18692" ht="15.75" customHeight="1"/>
    <row r="18694" ht="15.75" customHeight="1"/>
    <row r="18696" ht="15.75" customHeight="1"/>
    <row r="18698" ht="15.75" customHeight="1"/>
    <row r="18700" ht="15.75" customHeight="1"/>
    <row r="18702" ht="15.75" customHeight="1"/>
    <row r="18704" ht="15.75" customHeight="1"/>
    <row r="18706" ht="15.75" customHeight="1"/>
    <row r="18708" ht="15.75" customHeight="1"/>
    <row r="18710" ht="15.75" customHeight="1"/>
    <row r="18712" ht="15.75" customHeight="1"/>
    <row r="18714" ht="15.75" customHeight="1"/>
    <row r="18716" ht="15.75" customHeight="1"/>
    <row r="18718" ht="15.75" customHeight="1"/>
    <row r="18720" ht="15.75" customHeight="1"/>
    <row r="18722" ht="15.75" customHeight="1"/>
    <row r="18724" ht="15.75" customHeight="1"/>
    <row r="18726" ht="15.75" customHeight="1"/>
    <row r="18728" ht="15.75" customHeight="1"/>
    <row r="18730" ht="15.75" customHeight="1"/>
    <row r="18732" ht="15.75" customHeight="1"/>
    <row r="18734" ht="15.75" customHeight="1"/>
    <row r="18736" ht="15.75" customHeight="1"/>
    <row r="18738" ht="15.75" customHeight="1"/>
    <row r="18740" ht="15.75" customHeight="1"/>
    <row r="18742" ht="15.75" customHeight="1"/>
    <row r="18744" ht="15.75" customHeight="1"/>
    <row r="18746" ht="15.75" customHeight="1"/>
    <row r="18748" ht="15.75" customHeight="1"/>
    <row r="18750" ht="15.75" customHeight="1"/>
    <row r="18752" ht="15.75" customHeight="1"/>
    <row r="18754" ht="15.75" customHeight="1"/>
    <row r="18756" ht="15.75" customHeight="1"/>
    <row r="18758" ht="15.75" customHeight="1"/>
    <row r="18760" ht="15.75" customHeight="1"/>
    <row r="18762" ht="15.75" customHeight="1"/>
    <row r="18764" ht="15.75" customHeight="1"/>
    <row r="18766" ht="15.75" customHeight="1"/>
    <row r="18768" ht="15.75" customHeight="1"/>
    <row r="18770" ht="15.75" customHeight="1"/>
    <row r="18772" ht="15.75" customHeight="1"/>
    <row r="18774" ht="15.75" customHeight="1"/>
    <row r="18776" ht="15.75" customHeight="1"/>
    <row r="18778" ht="15.75" customHeight="1"/>
    <row r="18780" ht="15.75" customHeight="1"/>
    <row r="18782" ht="15.75" customHeight="1"/>
    <row r="18784" ht="15.75" customHeight="1"/>
    <row r="18786" ht="15.75" customHeight="1"/>
    <row r="18788" ht="15.75" customHeight="1"/>
    <row r="18790" ht="15.75" customHeight="1"/>
    <row r="18792" ht="15.75" customHeight="1"/>
    <row r="18794" ht="15.75" customHeight="1"/>
    <row r="18796" ht="15.75" customHeight="1"/>
    <row r="18798" ht="15.75" customHeight="1"/>
    <row r="18800" ht="15.75" customHeight="1"/>
    <row r="18802" ht="15.75" customHeight="1"/>
    <row r="18804" ht="15.75" customHeight="1"/>
    <row r="18806" ht="15.75" customHeight="1"/>
    <row r="18808" ht="15.75" customHeight="1"/>
    <row r="18810" ht="15.75" customHeight="1"/>
    <row r="18812" ht="15.75" customHeight="1"/>
    <row r="18814" ht="15.75" customHeight="1"/>
    <row r="18816" ht="15.75" customHeight="1"/>
    <row r="18818" ht="15.75" customHeight="1"/>
    <row r="18820" ht="15.75" customHeight="1"/>
    <row r="18822" ht="15.75" customHeight="1"/>
    <row r="18824" ht="15.75" customHeight="1"/>
    <row r="18826" ht="15.75" customHeight="1"/>
    <row r="18828" ht="15.75" customHeight="1"/>
    <row r="18830" ht="15.75" customHeight="1"/>
    <row r="18832" ht="15.75" customHeight="1"/>
    <row r="18834" ht="15.75" customHeight="1"/>
    <row r="18836" ht="15.75" customHeight="1"/>
    <row r="18838" ht="15.75" customHeight="1"/>
    <row r="18840" ht="15.75" customHeight="1"/>
    <row r="18842" ht="15.75" customHeight="1"/>
    <row r="18844" ht="15.75" customHeight="1"/>
    <row r="18846" ht="15.75" customHeight="1"/>
    <row r="18848" ht="15.75" customHeight="1"/>
    <row r="18850" ht="15.75" customHeight="1"/>
    <row r="18852" ht="15.75" customHeight="1"/>
    <row r="18854" ht="15.75" customHeight="1"/>
    <row r="18856" ht="15.75" customHeight="1"/>
    <row r="18858" ht="15.75" customHeight="1"/>
    <row r="18860" ht="15.75" customHeight="1"/>
    <row r="18862" ht="15.75" customHeight="1"/>
    <row r="18864" ht="15.75" customHeight="1"/>
    <row r="18866" ht="15.75" customHeight="1"/>
    <row r="18868" ht="15.75" customHeight="1"/>
    <row r="18870" ht="15.75" customHeight="1"/>
    <row r="18872" ht="15.75" customHeight="1"/>
    <row r="18874" ht="15.75" customHeight="1"/>
    <row r="18876" ht="15.75" customHeight="1"/>
    <row r="18878" ht="15.75" customHeight="1"/>
    <row r="18880" ht="15.75" customHeight="1"/>
    <row r="18882" ht="15.75" customHeight="1"/>
    <row r="18884" ht="15.75" customHeight="1"/>
    <row r="18886" ht="15.75" customHeight="1"/>
    <row r="18888" ht="15.75" customHeight="1"/>
    <row r="18890" ht="15.75" customHeight="1"/>
    <row r="18892" ht="15.75" customHeight="1"/>
    <row r="18894" ht="15.75" customHeight="1"/>
    <row r="18896" ht="15.75" customHeight="1"/>
    <row r="18898" ht="15.75" customHeight="1"/>
    <row r="18900" ht="15.75" customHeight="1"/>
    <row r="18902" ht="15.75" customHeight="1"/>
    <row r="18904" ht="15.75" customHeight="1"/>
    <row r="18906" ht="15.75" customHeight="1"/>
    <row r="18908" ht="15.75" customHeight="1"/>
    <row r="18910" ht="15.75" customHeight="1"/>
    <row r="18912" ht="15.75" customHeight="1"/>
    <row r="18914" ht="15.75" customHeight="1"/>
    <row r="18916" ht="15.75" customHeight="1"/>
    <row r="18918" ht="15.75" customHeight="1"/>
    <row r="18920" ht="15.75" customHeight="1"/>
    <row r="18922" ht="15.75" customHeight="1"/>
    <row r="18924" ht="15.75" customHeight="1"/>
    <row r="18926" ht="15.75" customHeight="1"/>
    <row r="18928" ht="15.75" customHeight="1"/>
    <row r="18930" ht="15.75" customHeight="1"/>
    <row r="18932" ht="15.75" customHeight="1"/>
    <row r="18934" ht="15.75" customHeight="1"/>
    <row r="18936" ht="15.75" customHeight="1"/>
    <row r="18938" ht="15.75" customHeight="1"/>
    <row r="18940" ht="15.75" customHeight="1"/>
    <row r="18942" ht="15.75" customHeight="1"/>
    <row r="18944" ht="15.75" customHeight="1"/>
    <row r="18946" ht="15.75" customHeight="1"/>
    <row r="18948" ht="15.75" customHeight="1"/>
    <row r="18950" ht="15.75" customHeight="1"/>
    <row r="18952" ht="15.75" customHeight="1"/>
    <row r="18954" ht="15.75" customHeight="1"/>
    <row r="18956" ht="15.75" customHeight="1"/>
    <row r="18958" ht="15.75" customHeight="1"/>
    <row r="18960" ht="15.75" customHeight="1"/>
    <row r="18962" ht="15.75" customHeight="1"/>
    <row r="18964" ht="15.75" customHeight="1"/>
    <row r="18966" ht="15.75" customHeight="1"/>
    <row r="18968" ht="15.75" customHeight="1"/>
    <row r="18970" ht="15.75" customHeight="1"/>
    <row r="18972" ht="15.75" customHeight="1"/>
    <row r="18974" ht="15.75" customHeight="1"/>
    <row r="18976" ht="15.75" customHeight="1"/>
    <row r="18978" ht="15.75" customHeight="1"/>
    <row r="18980" ht="15.75" customHeight="1"/>
    <row r="18982" ht="15.75" customHeight="1"/>
    <row r="18984" ht="15.75" customHeight="1"/>
    <row r="18986" ht="15.75" customHeight="1"/>
    <row r="18988" ht="15.75" customHeight="1"/>
    <row r="18990" ht="15.75" customHeight="1"/>
    <row r="18992" ht="15.75" customHeight="1"/>
    <row r="18994" ht="15.75" customHeight="1"/>
    <row r="18996" ht="15.75" customHeight="1"/>
    <row r="18998" ht="15.75" customHeight="1"/>
    <row r="19000" ht="15.75" customHeight="1"/>
    <row r="19002" ht="15.75" customHeight="1"/>
    <row r="19004" ht="15.75" customHeight="1"/>
    <row r="19006" ht="15.75" customHeight="1"/>
    <row r="19008" ht="15.75" customHeight="1"/>
    <row r="19010" ht="15.75" customHeight="1"/>
    <row r="19012" ht="15.75" customHeight="1"/>
    <row r="19014" ht="15.75" customHeight="1"/>
    <row r="19016" ht="15.75" customHeight="1"/>
    <row r="19018" ht="15.75" customHeight="1"/>
    <row r="19020" ht="15.75" customHeight="1"/>
    <row r="19022" ht="15.75" customHeight="1"/>
    <row r="19024" ht="15.75" customHeight="1"/>
    <row r="19026" ht="15.75" customHeight="1"/>
    <row r="19028" ht="15.75" customHeight="1"/>
    <row r="19030" ht="15.75" customHeight="1"/>
    <row r="19032" ht="15.75" customHeight="1"/>
    <row r="19034" ht="15.75" customHeight="1"/>
    <row r="19036" ht="15.75" customHeight="1"/>
    <row r="19038" ht="15.75" customHeight="1"/>
    <row r="19040" ht="15.75" customHeight="1"/>
    <row r="19042" ht="15.75" customHeight="1"/>
    <row r="19044" ht="15.75" customHeight="1"/>
    <row r="19046" ht="15.75" customHeight="1"/>
    <row r="19048" ht="15.75" customHeight="1"/>
    <row r="19050" ht="15.75" customHeight="1"/>
    <row r="19052" ht="15.75" customHeight="1"/>
    <row r="19054" ht="15.75" customHeight="1"/>
    <row r="19056" ht="15.75" customHeight="1"/>
    <row r="19058" ht="15.75" customHeight="1"/>
    <row r="19060" ht="15.75" customHeight="1"/>
    <row r="19062" ht="15.75" customHeight="1"/>
    <row r="19064" ht="15.75" customHeight="1"/>
    <row r="19066" ht="15.75" customHeight="1"/>
    <row r="19068" ht="15.75" customHeight="1"/>
    <row r="19070" ht="15.75" customHeight="1"/>
    <row r="19072" ht="15.75" customHeight="1"/>
    <row r="19074" ht="15.75" customHeight="1"/>
    <row r="19076" ht="15.75" customHeight="1"/>
    <row r="19078" ht="15.75" customHeight="1"/>
    <row r="19080" ht="15.75" customHeight="1"/>
    <row r="19082" ht="15.75" customHeight="1"/>
    <row r="19084" ht="15.75" customHeight="1"/>
    <row r="19086" ht="15.75" customHeight="1"/>
    <row r="19088" ht="15.75" customHeight="1"/>
    <row r="19090" ht="15.75" customHeight="1"/>
    <row r="19092" ht="15.75" customHeight="1"/>
    <row r="19094" ht="15.75" customHeight="1"/>
    <row r="19096" ht="15.75" customHeight="1"/>
    <row r="19098" ht="15.75" customHeight="1"/>
    <row r="19100" ht="15.75" customHeight="1"/>
    <row r="19102" ht="15.75" customHeight="1"/>
    <row r="19104" ht="15.75" customHeight="1"/>
    <row r="19106" ht="15.75" customHeight="1"/>
    <row r="19108" ht="15.75" customHeight="1"/>
    <row r="19110" ht="15.75" customHeight="1"/>
    <row r="19112" ht="15.75" customHeight="1"/>
    <row r="19114" ht="15.75" customHeight="1"/>
    <row r="19116" ht="15.75" customHeight="1"/>
    <row r="19118" ht="15.75" customHeight="1"/>
    <row r="19120" ht="15.75" customHeight="1"/>
    <row r="19122" ht="15.75" customHeight="1"/>
    <row r="19124" ht="15.75" customHeight="1"/>
    <row r="19126" ht="15.75" customHeight="1"/>
    <row r="19128" ht="15.75" customHeight="1"/>
    <row r="19130" ht="15.75" customHeight="1"/>
    <row r="19132" ht="15.75" customHeight="1"/>
    <row r="19134" ht="15.75" customHeight="1"/>
    <row r="19136" ht="15.75" customHeight="1"/>
    <row r="19138" ht="15.75" customHeight="1"/>
    <row r="19140" ht="15.75" customHeight="1"/>
    <row r="19142" ht="15.75" customHeight="1"/>
    <row r="19144" ht="15.75" customHeight="1"/>
    <row r="19146" ht="15.75" customHeight="1"/>
    <row r="19148" ht="15.75" customHeight="1"/>
    <row r="19150" ht="15.75" customHeight="1"/>
    <row r="19152" ht="15.75" customHeight="1"/>
    <row r="19154" ht="15.75" customHeight="1"/>
    <row r="19156" ht="15.75" customHeight="1"/>
    <row r="19158" ht="15.75" customHeight="1"/>
    <row r="19160" ht="15.75" customHeight="1"/>
    <row r="19162" ht="15.75" customHeight="1"/>
    <row r="19164" ht="15.75" customHeight="1"/>
    <row r="19166" ht="15.75" customHeight="1"/>
    <row r="19168" ht="15.75" customHeight="1"/>
    <row r="19170" ht="15.75" customHeight="1"/>
    <row r="19172" ht="15.75" customHeight="1"/>
    <row r="19174" ht="15.75" customHeight="1"/>
    <row r="19176" ht="15.75" customHeight="1"/>
    <row r="19178" ht="15.75" customHeight="1"/>
    <row r="19180" ht="15.75" customHeight="1"/>
    <row r="19182" ht="15.75" customHeight="1"/>
    <row r="19184" ht="15.75" customHeight="1"/>
    <row r="19186" ht="15.75" customHeight="1"/>
    <row r="19188" ht="15.75" customHeight="1"/>
    <row r="19190" ht="15.75" customHeight="1"/>
    <row r="19192" ht="15.75" customHeight="1"/>
    <row r="19194" ht="15.75" customHeight="1"/>
    <row r="19196" ht="15.75" customHeight="1"/>
    <row r="19198" ht="15.75" customHeight="1"/>
    <row r="19200" ht="15.75" customHeight="1"/>
    <row r="19202" ht="15.75" customHeight="1"/>
    <row r="19204" ht="15.75" customHeight="1"/>
    <row r="19206" ht="15.75" customHeight="1"/>
    <row r="19208" ht="15.75" customHeight="1"/>
    <row r="19210" ht="15.75" customHeight="1"/>
    <row r="19212" ht="15.75" customHeight="1"/>
    <row r="19214" ht="15.75" customHeight="1"/>
    <row r="19216" ht="15.75" customHeight="1"/>
    <row r="19218" ht="15.75" customHeight="1"/>
    <row r="19220" ht="15.75" customHeight="1"/>
    <row r="19222" ht="15.75" customHeight="1"/>
    <row r="19224" ht="15.75" customHeight="1"/>
    <row r="19226" ht="15.75" customHeight="1"/>
    <row r="19228" ht="15.75" customHeight="1"/>
    <row r="19230" ht="15.75" customHeight="1"/>
    <row r="19232" ht="15.75" customHeight="1"/>
    <row r="19234" ht="15.75" customHeight="1"/>
    <row r="19236" ht="15.75" customHeight="1"/>
    <row r="19238" ht="15.75" customHeight="1"/>
    <row r="19240" ht="15.75" customHeight="1"/>
    <row r="19242" ht="15.75" customHeight="1"/>
    <row r="19244" ht="15.75" customHeight="1"/>
    <row r="19246" ht="15.75" customHeight="1"/>
    <row r="19248" ht="15.75" customHeight="1"/>
    <row r="19250" ht="15.75" customHeight="1"/>
    <row r="19252" ht="15.75" customHeight="1"/>
    <row r="19254" ht="15.75" customHeight="1"/>
    <row r="19256" ht="15.75" customHeight="1"/>
    <row r="19258" ht="15.75" customHeight="1"/>
    <row r="19260" ht="15.75" customHeight="1"/>
    <row r="19262" ht="15.75" customHeight="1"/>
    <row r="19264" ht="15.75" customHeight="1"/>
    <row r="19266" ht="15.75" customHeight="1"/>
    <row r="19268" ht="15.75" customHeight="1"/>
    <row r="19270" ht="15.75" customHeight="1"/>
    <row r="19272" ht="15.75" customHeight="1"/>
    <row r="19274" ht="15.75" customHeight="1"/>
    <row r="19276" ht="15.75" customHeight="1"/>
    <row r="19278" ht="15.75" customHeight="1"/>
    <row r="19280" ht="15.75" customHeight="1"/>
    <row r="19282" ht="15.75" customHeight="1"/>
    <row r="19284" ht="15.75" customHeight="1"/>
    <row r="19286" ht="15.75" customHeight="1"/>
    <row r="19288" ht="15.75" customHeight="1"/>
    <row r="19290" ht="15.75" customHeight="1"/>
    <row r="19292" ht="15.75" customHeight="1"/>
    <row r="19294" ht="15.75" customHeight="1"/>
    <row r="19296" ht="15.75" customHeight="1"/>
    <row r="19298" ht="15.75" customHeight="1"/>
    <row r="19300" ht="15.75" customHeight="1"/>
    <row r="19302" ht="15.75" customHeight="1"/>
    <row r="19304" ht="15.75" customHeight="1"/>
    <row r="19306" ht="15.75" customHeight="1"/>
    <row r="19308" ht="15.75" customHeight="1"/>
    <row r="19310" ht="15.75" customHeight="1"/>
    <row r="19312" ht="15.75" customHeight="1"/>
    <row r="19314" ht="15.75" customHeight="1"/>
    <row r="19316" ht="15.75" customHeight="1"/>
    <row r="19318" ht="15.75" customHeight="1"/>
    <row r="19320" ht="15.75" customHeight="1"/>
    <row r="19322" ht="15.75" customHeight="1"/>
    <row r="19324" ht="15.75" customHeight="1"/>
    <row r="19326" ht="15.75" customHeight="1"/>
    <row r="19328" ht="15.75" customHeight="1"/>
    <row r="19330" ht="15.75" customHeight="1"/>
    <row r="19332" ht="15.75" customHeight="1"/>
    <row r="19334" ht="15.75" customHeight="1"/>
    <row r="19336" ht="15.75" customHeight="1"/>
    <row r="19338" ht="15.75" customHeight="1"/>
    <row r="19340" ht="15.75" customHeight="1"/>
    <row r="19342" ht="15.75" customHeight="1"/>
    <row r="19344" ht="15.75" customHeight="1"/>
    <row r="19346" ht="15.75" customHeight="1"/>
    <row r="19348" ht="15.75" customHeight="1"/>
    <row r="19350" ht="15.75" customHeight="1"/>
    <row r="19352" ht="15.75" customHeight="1"/>
    <row r="19354" ht="15.75" customHeight="1"/>
    <row r="19356" ht="15.75" customHeight="1"/>
    <row r="19358" ht="15.75" customHeight="1"/>
    <row r="19360" ht="15.75" customHeight="1"/>
    <row r="19362" ht="15.75" customHeight="1"/>
    <row r="19364" ht="15.75" customHeight="1"/>
    <row r="19366" ht="15.75" customHeight="1"/>
    <row r="19368" ht="15.75" customHeight="1"/>
    <row r="19370" ht="15.75" customHeight="1"/>
    <row r="19372" ht="15.75" customHeight="1"/>
    <row r="19374" ht="15.75" customHeight="1"/>
    <row r="19376" ht="15.75" customHeight="1"/>
    <row r="19378" ht="15.75" customHeight="1"/>
    <row r="19380" ht="15.75" customHeight="1"/>
    <row r="19382" ht="15.75" customHeight="1"/>
    <row r="19384" ht="15.75" customHeight="1"/>
    <row r="19386" ht="15.75" customHeight="1"/>
    <row r="19388" ht="15.75" customHeight="1"/>
    <row r="19390" ht="15.75" customHeight="1"/>
    <row r="19392" ht="15.75" customHeight="1"/>
    <row r="19394" ht="15.75" customHeight="1"/>
    <row r="19396" ht="15.75" customHeight="1"/>
    <row r="19398" ht="15.75" customHeight="1"/>
    <row r="19400" ht="15.75" customHeight="1"/>
    <row r="19402" ht="15.75" customHeight="1"/>
    <row r="19404" ht="15.75" customHeight="1"/>
    <row r="19406" ht="15.75" customHeight="1"/>
    <row r="19408" ht="15.75" customHeight="1"/>
    <row r="19410" ht="15.75" customHeight="1"/>
    <row r="19412" ht="15.75" customHeight="1"/>
    <row r="19414" ht="15.75" customHeight="1"/>
    <row r="19416" ht="15.75" customHeight="1"/>
    <row r="19418" ht="15.75" customHeight="1"/>
    <row r="19420" ht="15.75" customHeight="1"/>
    <row r="19422" ht="15.75" customHeight="1"/>
    <row r="19424" ht="15.75" customHeight="1"/>
    <row r="19426" ht="15.75" customHeight="1"/>
    <row r="19428" ht="15.75" customHeight="1"/>
    <row r="19430" ht="15.75" customHeight="1"/>
    <row r="19432" ht="15.75" customHeight="1"/>
    <row r="19434" ht="15.75" customHeight="1"/>
    <row r="19436" ht="15.75" customHeight="1"/>
    <row r="19438" ht="15.75" customHeight="1"/>
    <row r="19440" ht="15.75" customHeight="1"/>
    <row r="19442" ht="15.75" customHeight="1"/>
    <row r="19444" ht="15.75" customHeight="1"/>
    <row r="19446" ht="15.75" customHeight="1"/>
    <row r="19448" ht="15.75" customHeight="1"/>
    <row r="19450" ht="15.75" customHeight="1"/>
    <row r="19452" ht="15.75" customHeight="1"/>
    <row r="19454" ht="15.75" customHeight="1"/>
    <row r="19456" ht="15.75" customHeight="1"/>
    <row r="19458" ht="15.75" customHeight="1"/>
    <row r="19460" ht="15.75" customHeight="1"/>
    <row r="19462" ht="15.75" customHeight="1"/>
    <row r="19464" ht="15.75" customHeight="1"/>
    <row r="19466" ht="15.75" customHeight="1"/>
    <row r="19468" ht="15.75" customHeight="1"/>
    <row r="19470" ht="15.75" customHeight="1"/>
    <row r="19472" ht="15.75" customHeight="1"/>
    <row r="19474" ht="15.75" customHeight="1"/>
    <row r="19476" ht="15.75" customHeight="1"/>
    <row r="19478" ht="15.75" customHeight="1"/>
    <row r="19480" ht="15.75" customHeight="1"/>
    <row r="19482" ht="15.75" customHeight="1"/>
    <row r="19484" ht="15.75" customHeight="1"/>
    <row r="19486" ht="15.75" customHeight="1"/>
    <row r="19488" ht="15.75" customHeight="1"/>
    <row r="19490" ht="15.75" customHeight="1"/>
    <row r="19492" ht="15.75" customHeight="1"/>
    <row r="19494" ht="15.75" customHeight="1"/>
    <row r="19496" ht="15.75" customHeight="1"/>
    <row r="19498" ht="15.75" customHeight="1"/>
    <row r="19500" ht="15.75" customHeight="1"/>
    <row r="19502" ht="15.75" customHeight="1"/>
    <row r="19504" ht="15.75" customHeight="1"/>
    <row r="19506" ht="15.75" customHeight="1"/>
    <row r="19508" ht="15.75" customHeight="1"/>
    <row r="19510" ht="15.75" customHeight="1"/>
    <row r="19512" ht="15.75" customHeight="1"/>
    <row r="19514" ht="15.75" customHeight="1"/>
    <row r="19516" ht="15.75" customHeight="1"/>
    <row r="19518" ht="15.75" customHeight="1"/>
    <row r="19520" ht="15.75" customHeight="1"/>
    <row r="19522" ht="15.75" customHeight="1"/>
    <row r="19524" ht="15.75" customHeight="1"/>
    <row r="19526" ht="15.75" customHeight="1"/>
    <row r="19528" ht="15.75" customHeight="1"/>
    <row r="19530" ht="15.75" customHeight="1"/>
    <row r="19532" ht="15.75" customHeight="1"/>
    <row r="19534" ht="15.75" customHeight="1"/>
    <row r="19536" ht="15.75" customHeight="1"/>
    <row r="19538" ht="15.75" customHeight="1"/>
    <row r="19540" ht="15.75" customHeight="1"/>
    <row r="19542" ht="15.75" customHeight="1"/>
    <row r="19544" ht="15.75" customHeight="1"/>
    <row r="19546" ht="15.75" customHeight="1"/>
    <row r="19548" ht="15.75" customHeight="1"/>
    <row r="19550" ht="15.75" customHeight="1"/>
    <row r="19552" ht="15.75" customHeight="1"/>
    <row r="19554" ht="15.75" customHeight="1"/>
    <row r="19556" ht="15.75" customHeight="1"/>
    <row r="19558" ht="15.75" customHeight="1"/>
    <row r="19560" ht="15.75" customHeight="1"/>
    <row r="19562" ht="15.75" customHeight="1"/>
    <row r="19564" ht="15.75" customHeight="1"/>
    <row r="19566" ht="15.75" customHeight="1"/>
    <row r="19568" ht="15.75" customHeight="1"/>
    <row r="19570" ht="15.75" customHeight="1"/>
    <row r="19572" ht="15.75" customHeight="1"/>
    <row r="19574" ht="15.75" customHeight="1"/>
    <row r="19576" ht="15.75" customHeight="1"/>
    <row r="19578" ht="15.75" customHeight="1"/>
    <row r="19580" ht="15.75" customHeight="1"/>
    <row r="19582" ht="15.75" customHeight="1"/>
    <row r="19584" ht="15.75" customHeight="1"/>
    <row r="19586" ht="15.75" customHeight="1"/>
    <row r="19588" ht="15.75" customHeight="1"/>
    <row r="19590" ht="15.75" customHeight="1"/>
    <row r="19592" ht="15.75" customHeight="1"/>
    <row r="19594" ht="15.75" customHeight="1"/>
    <row r="19596" ht="15.75" customHeight="1"/>
    <row r="19598" ht="15.75" customHeight="1"/>
    <row r="19600" ht="15.75" customHeight="1"/>
    <row r="19602" ht="15.75" customHeight="1"/>
    <row r="19604" ht="15.75" customHeight="1"/>
    <row r="19606" ht="15.75" customHeight="1"/>
    <row r="19608" ht="15.75" customHeight="1"/>
    <row r="19610" ht="15.75" customHeight="1"/>
    <row r="19612" ht="15.75" customHeight="1"/>
    <row r="19614" ht="15.75" customHeight="1"/>
    <row r="19616" ht="15.75" customHeight="1"/>
    <row r="19618" ht="15.75" customHeight="1"/>
    <row r="19620" ht="15.75" customHeight="1"/>
    <row r="19622" ht="15.75" customHeight="1"/>
    <row r="19624" ht="15.75" customHeight="1"/>
    <row r="19626" ht="15.75" customHeight="1"/>
    <row r="19628" ht="15.75" customHeight="1"/>
    <row r="19630" ht="15.75" customHeight="1"/>
    <row r="19632" ht="15.75" customHeight="1"/>
    <row r="19634" ht="15.75" customHeight="1"/>
    <row r="19636" ht="15.75" customHeight="1"/>
    <row r="19638" ht="15.75" customHeight="1"/>
    <row r="19640" ht="15.75" customHeight="1"/>
    <row r="19642" ht="15.75" customHeight="1"/>
    <row r="19644" ht="15.75" customHeight="1"/>
    <row r="19646" ht="15.75" customHeight="1"/>
    <row r="19648" ht="15.75" customHeight="1"/>
    <row r="19650" ht="15.75" customHeight="1"/>
    <row r="19652" ht="15.75" customHeight="1"/>
    <row r="19654" ht="15.75" customHeight="1"/>
    <row r="19656" ht="15.75" customHeight="1"/>
    <row r="19658" ht="15.75" customHeight="1"/>
    <row r="19660" ht="15.75" customHeight="1"/>
    <row r="19662" ht="15.75" customHeight="1"/>
    <row r="19664" ht="15.75" customHeight="1"/>
    <row r="19666" ht="15.75" customHeight="1"/>
    <row r="19668" ht="15.75" customHeight="1"/>
    <row r="19670" ht="15.75" customHeight="1"/>
    <row r="19672" ht="15.75" customHeight="1"/>
    <row r="19674" ht="15.75" customHeight="1"/>
    <row r="19676" ht="15.75" customHeight="1"/>
    <row r="19678" ht="15.75" customHeight="1"/>
    <row r="19680" ht="15.75" customHeight="1"/>
    <row r="19682" ht="15.75" customHeight="1"/>
    <row r="19684" ht="15.75" customHeight="1"/>
    <row r="19686" ht="15.75" customHeight="1"/>
    <row r="19688" ht="15.75" customHeight="1"/>
    <row r="19690" ht="15.75" customHeight="1"/>
    <row r="19692" ht="15.75" customHeight="1"/>
    <row r="19694" ht="15.75" customHeight="1"/>
    <row r="19696" ht="15.75" customHeight="1"/>
    <row r="19698" ht="15.75" customHeight="1"/>
    <row r="19700" ht="15.75" customHeight="1"/>
    <row r="19702" ht="15.75" customHeight="1"/>
    <row r="19704" ht="15.75" customHeight="1"/>
    <row r="19706" ht="15.75" customHeight="1"/>
    <row r="19708" ht="15.75" customHeight="1"/>
    <row r="19710" ht="15.75" customHeight="1"/>
    <row r="19712" ht="15.75" customHeight="1"/>
    <row r="19714" ht="15.75" customHeight="1"/>
    <row r="19716" ht="15.75" customHeight="1"/>
    <row r="19718" ht="15.75" customHeight="1"/>
    <row r="19720" ht="15.75" customHeight="1"/>
    <row r="19722" ht="15.75" customHeight="1"/>
    <row r="19724" ht="15.75" customHeight="1"/>
    <row r="19726" ht="15.75" customHeight="1"/>
    <row r="19728" ht="15.75" customHeight="1"/>
    <row r="19730" ht="15.75" customHeight="1"/>
    <row r="19732" ht="15.75" customHeight="1"/>
    <row r="19734" ht="15.75" customHeight="1"/>
    <row r="19736" ht="15.75" customHeight="1"/>
    <row r="19738" ht="15.75" customHeight="1"/>
    <row r="19740" ht="15.75" customHeight="1"/>
    <row r="19742" ht="15.75" customHeight="1"/>
    <row r="19744" ht="15.75" customHeight="1"/>
    <row r="19746" ht="15.75" customHeight="1"/>
    <row r="19748" ht="15.75" customHeight="1"/>
    <row r="19750" ht="15.75" customHeight="1"/>
    <row r="19752" ht="15.75" customHeight="1"/>
    <row r="19754" ht="15.75" customHeight="1"/>
    <row r="19756" ht="15.75" customHeight="1"/>
    <row r="19758" ht="15.75" customHeight="1"/>
    <row r="19760" ht="15.75" customHeight="1"/>
    <row r="19762" ht="15.75" customHeight="1"/>
    <row r="19764" ht="15.75" customHeight="1"/>
    <row r="19766" ht="15.75" customHeight="1"/>
    <row r="19768" ht="15.75" customHeight="1"/>
    <row r="19770" ht="15.75" customHeight="1"/>
    <row r="19772" ht="15.75" customHeight="1"/>
    <row r="19774" ht="15.75" customHeight="1"/>
    <row r="19776" ht="15.75" customHeight="1"/>
    <row r="19778" ht="15.75" customHeight="1"/>
    <row r="19780" ht="15.75" customHeight="1"/>
    <row r="19782" ht="15.75" customHeight="1"/>
    <row r="19784" ht="15.75" customHeight="1"/>
    <row r="19786" ht="15.75" customHeight="1"/>
    <row r="19788" ht="15.75" customHeight="1"/>
    <row r="19790" ht="15.75" customHeight="1"/>
    <row r="19792" ht="15.75" customHeight="1"/>
    <row r="19794" ht="15.75" customHeight="1"/>
    <row r="19796" ht="15.75" customHeight="1"/>
    <row r="19798" ht="15.75" customHeight="1"/>
    <row r="19800" ht="15.75" customHeight="1"/>
    <row r="19802" ht="15.75" customHeight="1"/>
    <row r="19804" ht="15.75" customHeight="1"/>
    <row r="19806" ht="15.75" customHeight="1"/>
    <row r="19808" ht="15.75" customHeight="1"/>
    <row r="19810" ht="15.75" customHeight="1"/>
    <row r="19812" ht="15.75" customHeight="1"/>
    <row r="19814" ht="15.75" customHeight="1"/>
    <row r="19816" ht="15.75" customHeight="1"/>
    <row r="19818" ht="15.75" customHeight="1"/>
    <row r="19820" ht="15.75" customHeight="1"/>
    <row r="19822" ht="15.75" customHeight="1"/>
    <row r="19824" ht="15.75" customHeight="1"/>
    <row r="19826" ht="15.75" customHeight="1"/>
    <row r="19828" ht="15.75" customHeight="1"/>
    <row r="19830" ht="15.75" customHeight="1"/>
    <row r="19832" ht="15.75" customHeight="1"/>
    <row r="19834" ht="15.75" customHeight="1"/>
    <row r="19836" ht="15.75" customHeight="1"/>
    <row r="19838" ht="15.75" customHeight="1"/>
    <row r="19840" ht="15.75" customHeight="1"/>
    <row r="19842" ht="15.75" customHeight="1"/>
    <row r="19844" ht="15.75" customHeight="1"/>
    <row r="19846" ht="15.75" customHeight="1"/>
    <row r="19848" ht="15.75" customHeight="1"/>
    <row r="19850" ht="15.75" customHeight="1"/>
    <row r="19852" ht="15.75" customHeight="1"/>
    <row r="19854" ht="15.75" customHeight="1"/>
    <row r="19856" ht="15.75" customHeight="1"/>
    <row r="19858" ht="15.75" customHeight="1"/>
    <row r="19860" ht="15.75" customHeight="1"/>
    <row r="19862" ht="15.75" customHeight="1"/>
    <row r="19864" ht="15.75" customHeight="1"/>
    <row r="19866" ht="15.75" customHeight="1"/>
    <row r="19868" ht="15.75" customHeight="1"/>
    <row r="19870" ht="15.75" customHeight="1"/>
    <row r="19872" ht="15.75" customHeight="1"/>
    <row r="19874" ht="15.75" customHeight="1"/>
    <row r="19876" ht="15.75" customHeight="1"/>
    <row r="19878" ht="15.75" customHeight="1"/>
    <row r="19880" ht="15.75" customHeight="1"/>
    <row r="19882" ht="15.75" customHeight="1"/>
    <row r="19884" ht="15.75" customHeight="1"/>
    <row r="19886" ht="15.75" customHeight="1"/>
    <row r="19888" ht="15.75" customHeight="1"/>
    <row r="19890" ht="15.75" customHeight="1"/>
    <row r="19892" ht="15.75" customHeight="1"/>
    <row r="19894" ht="15.75" customHeight="1"/>
    <row r="19896" ht="15.75" customHeight="1"/>
    <row r="19898" ht="15.75" customHeight="1"/>
    <row r="19900" ht="15.75" customHeight="1"/>
    <row r="19902" ht="15.75" customHeight="1"/>
    <row r="19904" ht="15.75" customHeight="1"/>
    <row r="19906" ht="15.75" customHeight="1"/>
    <row r="19908" ht="15.75" customHeight="1"/>
    <row r="19910" ht="15.75" customHeight="1"/>
    <row r="19912" ht="15.75" customHeight="1"/>
    <row r="19914" ht="15.75" customHeight="1"/>
    <row r="19916" ht="15.75" customHeight="1"/>
    <row r="19918" ht="15.75" customHeight="1"/>
    <row r="19920" ht="15.75" customHeight="1"/>
    <row r="19922" ht="15.75" customHeight="1"/>
    <row r="19924" ht="15.75" customHeight="1"/>
    <row r="19926" ht="15.75" customHeight="1"/>
    <row r="19928" ht="15.75" customHeight="1"/>
    <row r="19930" ht="15.75" customHeight="1"/>
    <row r="19932" ht="15.75" customHeight="1"/>
    <row r="19934" ht="15.75" customHeight="1"/>
    <row r="19936" ht="15.75" customHeight="1"/>
    <row r="19938" ht="15.75" customHeight="1"/>
    <row r="19940" ht="15.75" customHeight="1"/>
    <row r="19942" ht="15.75" customHeight="1"/>
    <row r="19944" ht="15.75" customHeight="1"/>
    <row r="19946" ht="15.75" customHeight="1"/>
    <row r="19948" ht="15.75" customHeight="1"/>
    <row r="19950" ht="15.75" customHeight="1"/>
    <row r="19952" ht="15.75" customHeight="1"/>
    <row r="19954" ht="15.75" customHeight="1"/>
    <row r="19956" ht="15.75" customHeight="1"/>
    <row r="19958" ht="15.75" customHeight="1"/>
    <row r="19960" ht="15.75" customHeight="1"/>
    <row r="19962" ht="15.75" customHeight="1"/>
    <row r="19964" ht="15.75" customHeight="1"/>
    <row r="19966" ht="15.75" customHeight="1"/>
    <row r="19968" ht="15.75" customHeight="1"/>
    <row r="19970" ht="15.75" customHeight="1"/>
    <row r="19972" ht="15.75" customHeight="1"/>
    <row r="19974" ht="15.75" customHeight="1"/>
    <row r="19976" ht="15.75" customHeight="1"/>
    <row r="19978" ht="15.75" customHeight="1"/>
    <row r="19980" ht="15.75" customHeight="1"/>
    <row r="19982" ht="15.75" customHeight="1"/>
    <row r="19984" ht="15.75" customHeight="1"/>
    <row r="19986" ht="15.75" customHeight="1"/>
    <row r="19988" ht="15.75" customHeight="1"/>
    <row r="19990" ht="15.75" customHeight="1"/>
    <row r="19992" ht="15.75" customHeight="1"/>
    <row r="19994" ht="15.75" customHeight="1"/>
    <row r="19996" ht="15.75" customHeight="1"/>
    <row r="19998" ht="15.75" customHeight="1"/>
    <row r="20000" ht="15.75" customHeight="1"/>
    <row r="20002" ht="15.75" customHeight="1"/>
    <row r="20004" ht="15.75" customHeight="1"/>
    <row r="20006" ht="15.75" customHeight="1"/>
    <row r="20008" ht="15.75" customHeight="1"/>
    <row r="20010" ht="15.75" customHeight="1"/>
    <row r="20012" ht="15.75" customHeight="1"/>
    <row r="20014" ht="15.75" customHeight="1"/>
    <row r="20016" ht="15.75" customHeight="1"/>
    <row r="20018" ht="15.75" customHeight="1"/>
    <row r="20020" ht="15.75" customHeight="1"/>
    <row r="20022" ht="15.75" customHeight="1"/>
    <row r="20024" ht="15.75" customHeight="1"/>
    <row r="20026" ht="15.75" customHeight="1"/>
    <row r="20028" ht="15.75" customHeight="1"/>
    <row r="20030" ht="15.75" customHeight="1"/>
    <row r="20032" ht="15.75" customHeight="1"/>
    <row r="20034" ht="15.75" customHeight="1"/>
    <row r="20036" ht="15.75" customHeight="1"/>
    <row r="20038" ht="15.75" customHeight="1"/>
    <row r="20040" ht="15.75" customHeight="1"/>
    <row r="20042" ht="15.75" customHeight="1"/>
    <row r="20044" ht="15.75" customHeight="1"/>
    <row r="20046" ht="15.75" customHeight="1"/>
    <row r="20048" ht="15.75" customHeight="1"/>
    <row r="20050" ht="15.75" customHeight="1"/>
    <row r="20052" ht="15.75" customHeight="1"/>
    <row r="20054" ht="15.75" customHeight="1"/>
    <row r="20056" ht="15.75" customHeight="1"/>
    <row r="20058" ht="15.75" customHeight="1"/>
    <row r="20060" ht="15.75" customHeight="1"/>
    <row r="20062" ht="15.75" customHeight="1"/>
    <row r="20064" ht="15.75" customHeight="1"/>
    <row r="20066" ht="15.75" customHeight="1"/>
    <row r="20068" ht="15.75" customHeight="1"/>
    <row r="20070" ht="15.75" customHeight="1"/>
    <row r="20072" ht="15.75" customHeight="1"/>
    <row r="20074" ht="15.75" customHeight="1"/>
    <row r="20076" ht="15.75" customHeight="1"/>
    <row r="20078" ht="15.75" customHeight="1"/>
    <row r="20080" ht="15.75" customHeight="1"/>
    <row r="20082" ht="15.75" customHeight="1"/>
    <row r="20084" ht="15.75" customHeight="1"/>
    <row r="20086" ht="15.75" customHeight="1"/>
    <row r="20088" ht="15.75" customHeight="1"/>
    <row r="20090" ht="15.75" customHeight="1"/>
    <row r="20092" ht="15.75" customHeight="1"/>
    <row r="20094" ht="15.75" customHeight="1"/>
    <row r="20096" ht="15.75" customHeight="1"/>
    <row r="20098" ht="15.75" customHeight="1"/>
    <row r="20100" ht="15.75" customHeight="1"/>
    <row r="20102" ht="15.75" customHeight="1"/>
    <row r="20104" ht="15.75" customHeight="1"/>
    <row r="20106" ht="15.75" customHeight="1"/>
    <row r="20108" ht="15.75" customHeight="1"/>
    <row r="20110" ht="15.75" customHeight="1"/>
    <row r="20112" ht="15.75" customHeight="1"/>
    <row r="20114" ht="15.75" customHeight="1"/>
    <row r="20116" ht="15.75" customHeight="1"/>
    <row r="20118" ht="15.75" customHeight="1"/>
    <row r="20120" ht="15.75" customHeight="1"/>
    <row r="20122" ht="15.75" customHeight="1"/>
    <row r="20124" ht="15.75" customHeight="1"/>
    <row r="20126" ht="15.75" customHeight="1"/>
    <row r="20128" ht="15.75" customHeight="1"/>
    <row r="20130" ht="15.75" customHeight="1"/>
    <row r="20132" ht="15.75" customHeight="1"/>
    <row r="20134" ht="15.75" customHeight="1"/>
    <row r="20136" ht="15.75" customHeight="1"/>
    <row r="20138" ht="15.75" customHeight="1"/>
    <row r="20140" ht="15.75" customHeight="1"/>
    <row r="20142" ht="15.75" customHeight="1"/>
    <row r="20144" ht="15.75" customHeight="1"/>
    <row r="20146" ht="15.75" customHeight="1"/>
    <row r="20148" ht="15.75" customHeight="1"/>
    <row r="20150" ht="15.75" customHeight="1"/>
    <row r="20152" ht="15.75" customHeight="1"/>
    <row r="20154" ht="15.75" customHeight="1"/>
    <row r="20156" ht="15.75" customHeight="1"/>
    <row r="20158" ht="15.75" customHeight="1"/>
    <row r="20160" ht="15.75" customHeight="1"/>
    <row r="20162" ht="15.75" customHeight="1"/>
    <row r="20164" ht="15.75" customHeight="1"/>
    <row r="20166" ht="15.75" customHeight="1"/>
    <row r="20168" ht="15.75" customHeight="1"/>
    <row r="20170" ht="15.75" customHeight="1"/>
    <row r="20172" ht="15.75" customHeight="1"/>
    <row r="20174" ht="15.75" customHeight="1"/>
    <row r="20176" ht="15.75" customHeight="1"/>
    <row r="20178" ht="15.75" customHeight="1"/>
    <row r="20180" ht="15.75" customHeight="1"/>
    <row r="20182" ht="15.75" customHeight="1"/>
    <row r="20184" ht="15.75" customHeight="1"/>
    <row r="20186" ht="15.75" customHeight="1"/>
    <row r="20188" ht="15.75" customHeight="1"/>
    <row r="20190" ht="15.75" customHeight="1"/>
    <row r="20192" ht="15.75" customHeight="1"/>
    <row r="20194" ht="15.75" customHeight="1"/>
    <row r="20196" ht="15.75" customHeight="1"/>
    <row r="20198" ht="15.75" customHeight="1"/>
    <row r="20200" ht="15.75" customHeight="1"/>
    <row r="20202" ht="15.75" customHeight="1"/>
    <row r="20204" ht="15.75" customHeight="1"/>
    <row r="20206" ht="15.75" customHeight="1"/>
    <row r="20208" ht="15.75" customHeight="1"/>
    <row r="20210" ht="15.75" customHeight="1"/>
    <row r="20212" ht="15.75" customHeight="1"/>
    <row r="20214" ht="15.75" customHeight="1"/>
    <row r="20216" ht="15.75" customHeight="1"/>
    <row r="20218" ht="15.75" customHeight="1"/>
    <row r="20220" ht="15.75" customHeight="1"/>
    <row r="20222" ht="15.75" customHeight="1"/>
    <row r="20224" ht="15.75" customHeight="1"/>
    <row r="20226" ht="15.75" customHeight="1"/>
    <row r="20228" ht="15.75" customHeight="1"/>
    <row r="20230" ht="15.75" customHeight="1"/>
    <row r="20232" ht="15.75" customHeight="1"/>
    <row r="20234" ht="15.75" customHeight="1"/>
    <row r="20236" ht="15.75" customHeight="1"/>
    <row r="20238" ht="15.75" customHeight="1"/>
    <row r="20240" ht="15.75" customHeight="1"/>
    <row r="20242" ht="15.75" customHeight="1"/>
    <row r="20244" ht="15.75" customHeight="1"/>
    <row r="20246" ht="15.75" customHeight="1"/>
    <row r="20248" ht="15.75" customHeight="1"/>
    <row r="20250" ht="15.75" customHeight="1"/>
    <row r="20252" ht="15.75" customHeight="1"/>
    <row r="20254" ht="15.75" customHeight="1"/>
    <row r="20256" ht="15.75" customHeight="1"/>
    <row r="20258" ht="15.75" customHeight="1"/>
    <row r="20260" ht="15.75" customHeight="1"/>
    <row r="20262" ht="15.75" customHeight="1"/>
    <row r="20264" ht="15.75" customHeight="1"/>
    <row r="20266" ht="15.75" customHeight="1"/>
    <row r="20268" ht="15.75" customHeight="1"/>
    <row r="20270" ht="15.75" customHeight="1"/>
    <row r="20272" ht="15.75" customHeight="1"/>
    <row r="20274" ht="15.75" customHeight="1"/>
    <row r="20276" ht="15.75" customHeight="1"/>
    <row r="20278" ht="15.75" customHeight="1"/>
    <row r="20280" ht="15.75" customHeight="1"/>
    <row r="20282" ht="15.75" customHeight="1"/>
    <row r="20284" ht="15.75" customHeight="1"/>
    <row r="20286" ht="15.75" customHeight="1"/>
    <row r="20288" ht="15.75" customHeight="1"/>
    <row r="20290" ht="15.75" customHeight="1"/>
    <row r="20292" ht="15.75" customHeight="1"/>
    <row r="20294" ht="15.75" customHeight="1"/>
    <row r="20296" ht="15.75" customHeight="1"/>
    <row r="20298" ht="15.75" customHeight="1"/>
    <row r="20300" ht="15.75" customHeight="1"/>
    <row r="20302" ht="15.75" customHeight="1"/>
    <row r="20304" ht="15.75" customHeight="1"/>
    <row r="20306" ht="15.75" customHeight="1"/>
    <row r="20308" ht="15.75" customHeight="1"/>
    <row r="20310" ht="15.75" customHeight="1"/>
    <row r="20312" ht="15.75" customHeight="1"/>
    <row r="20314" ht="15.75" customHeight="1"/>
    <row r="20316" ht="15.75" customHeight="1"/>
    <row r="20318" ht="15.75" customHeight="1"/>
    <row r="20320" ht="15.75" customHeight="1"/>
    <row r="20322" ht="15.75" customHeight="1"/>
    <row r="20324" ht="15.75" customHeight="1"/>
    <row r="20326" ht="15.75" customHeight="1"/>
    <row r="20328" ht="15.75" customHeight="1"/>
    <row r="20330" ht="15.75" customHeight="1"/>
    <row r="20332" ht="15.75" customHeight="1"/>
    <row r="20334" ht="15.75" customHeight="1"/>
    <row r="20336" ht="15.75" customHeight="1"/>
    <row r="20338" ht="15.75" customHeight="1"/>
    <row r="20340" ht="15.75" customHeight="1"/>
    <row r="20342" ht="15.75" customHeight="1"/>
    <row r="20344" ht="15.75" customHeight="1"/>
    <row r="20346" ht="15.75" customHeight="1"/>
    <row r="20348" ht="15.75" customHeight="1"/>
    <row r="20350" ht="15.75" customHeight="1"/>
    <row r="20352" ht="15.75" customHeight="1"/>
    <row r="20354" ht="15.75" customHeight="1"/>
    <row r="20356" ht="15.75" customHeight="1"/>
    <row r="20358" ht="15.75" customHeight="1"/>
    <row r="20360" ht="15.75" customHeight="1"/>
    <row r="20362" ht="15.75" customHeight="1"/>
    <row r="20364" ht="15.75" customHeight="1"/>
    <row r="20366" ht="15.75" customHeight="1"/>
    <row r="20368" ht="15.75" customHeight="1"/>
    <row r="20370" ht="15.75" customHeight="1"/>
    <row r="20372" ht="15.75" customHeight="1"/>
    <row r="20374" ht="15.75" customHeight="1"/>
    <row r="20376" ht="15.75" customHeight="1"/>
    <row r="20378" ht="15.75" customHeight="1"/>
    <row r="20380" ht="15.75" customHeight="1"/>
    <row r="20382" ht="15.75" customHeight="1"/>
    <row r="20384" ht="15.75" customHeight="1"/>
    <row r="20386" ht="15.75" customHeight="1"/>
    <row r="20388" ht="15.75" customHeight="1"/>
    <row r="20390" ht="15.75" customHeight="1"/>
    <row r="20392" ht="15.75" customHeight="1"/>
    <row r="20394" ht="15.75" customHeight="1"/>
    <row r="20396" ht="15.75" customHeight="1"/>
    <row r="20398" ht="15.75" customHeight="1"/>
    <row r="20400" ht="15.75" customHeight="1"/>
    <row r="20402" ht="15.75" customHeight="1"/>
    <row r="20404" ht="15.75" customHeight="1"/>
    <row r="20406" ht="15.75" customHeight="1"/>
    <row r="20408" ht="15.75" customHeight="1"/>
    <row r="20410" ht="15.75" customHeight="1"/>
    <row r="20412" ht="15.75" customHeight="1"/>
    <row r="20414" ht="15.75" customHeight="1"/>
    <row r="20416" ht="15.75" customHeight="1"/>
    <row r="20418" ht="15.75" customHeight="1"/>
    <row r="20420" ht="15.75" customHeight="1"/>
    <row r="20422" ht="15.75" customHeight="1"/>
    <row r="20424" ht="15.75" customHeight="1"/>
    <row r="20426" ht="15.75" customHeight="1"/>
    <row r="20428" ht="15.75" customHeight="1"/>
    <row r="20430" ht="15.75" customHeight="1"/>
    <row r="20432" ht="15.75" customHeight="1"/>
    <row r="20434" ht="15.75" customHeight="1"/>
    <row r="20436" ht="15.75" customHeight="1"/>
    <row r="20438" ht="15.75" customHeight="1"/>
    <row r="20440" ht="15.75" customHeight="1"/>
    <row r="20442" ht="15.75" customHeight="1"/>
    <row r="20444" ht="15.75" customHeight="1"/>
    <row r="20446" ht="15.75" customHeight="1"/>
    <row r="20448" ht="15.75" customHeight="1"/>
    <row r="20450" ht="15.75" customHeight="1"/>
    <row r="20452" ht="15.75" customHeight="1"/>
    <row r="20454" ht="15.75" customHeight="1"/>
    <row r="20456" ht="15.75" customHeight="1"/>
    <row r="20458" ht="15.75" customHeight="1"/>
    <row r="20460" ht="15.75" customHeight="1"/>
    <row r="20462" ht="15.75" customHeight="1"/>
    <row r="20464" ht="15.75" customHeight="1"/>
    <row r="20466" ht="15.75" customHeight="1"/>
    <row r="20468" ht="15.75" customHeight="1"/>
    <row r="20470" ht="15.75" customHeight="1"/>
    <row r="20472" ht="15.75" customHeight="1"/>
    <row r="20474" ht="15.75" customHeight="1"/>
    <row r="20476" ht="15.75" customHeight="1"/>
    <row r="20478" ht="15.75" customHeight="1"/>
    <row r="20480" ht="15.75" customHeight="1"/>
    <row r="20482" ht="15.75" customHeight="1"/>
    <row r="20484" ht="15.75" customHeight="1"/>
    <row r="20486" ht="15.75" customHeight="1"/>
    <row r="20488" ht="15.75" customHeight="1"/>
    <row r="20490" ht="15.75" customHeight="1"/>
    <row r="20492" ht="15.75" customHeight="1"/>
    <row r="20494" ht="15.75" customHeight="1"/>
    <row r="20496" ht="15.75" customHeight="1"/>
    <row r="20498" ht="15.75" customHeight="1"/>
    <row r="20500" ht="15.75" customHeight="1"/>
    <row r="20502" ht="15.75" customHeight="1"/>
    <row r="20504" ht="15.75" customHeight="1"/>
    <row r="20506" ht="15.75" customHeight="1"/>
    <row r="20508" ht="15.75" customHeight="1"/>
    <row r="20510" ht="15.75" customHeight="1"/>
    <row r="20512" ht="15.75" customHeight="1"/>
    <row r="20514" ht="15.75" customHeight="1"/>
    <row r="20516" ht="15.75" customHeight="1"/>
    <row r="20518" ht="15.75" customHeight="1"/>
    <row r="20520" ht="15.75" customHeight="1"/>
    <row r="20522" ht="15.75" customHeight="1"/>
    <row r="20524" ht="15.75" customHeight="1"/>
    <row r="20526" ht="15.75" customHeight="1"/>
    <row r="20528" ht="15.75" customHeight="1"/>
    <row r="20530" ht="15.75" customHeight="1"/>
    <row r="20532" ht="15.75" customHeight="1"/>
    <row r="20534" ht="15.75" customHeight="1"/>
    <row r="20536" ht="15.75" customHeight="1"/>
    <row r="20538" ht="15.75" customHeight="1"/>
    <row r="20540" ht="15.75" customHeight="1"/>
    <row r="20542" ht="15.75" customHeight="1"/>
    <row r="20544" ht="15.75" customHeight="1"/>
    <row r="20546" ht="15.75" customHeight="1"/>
    <row r="20548" ht="15.75" customHeight="1"/>
    <row r="20550" ht="15.75" customHeight="1"/>
    <row r="20552" ht="15.75" customHeight="1"/>
    <row r="20554" ht="15.75" customHeight="1"/>
    <row r="20556" ht="15.75" customHeight="1"/>
    <row r="20558" ht="15.75" customHeight="1"/>
    <row r="20560" ht="15.75" customHeight="1"/>
    <row r="20562" ht="15.75" customHeight="1"/>
    <row r="20564" ht="15.75" customHeight="1"/>
    <row r="20566" ht="15.75" customHeight="1"/>
    <row r="20568" ht="15.75" customHeight="1"/>
    <row r="20570" ht="15.75" customHeight="1"/>
    <row r="20572" ht="15.75" customHeight="1"/>
    <row r="20574" ht="15.75" customHeight="1"/>
    <row r="20576" ht="15.75" customHeight="1"/>
    <row r="20578" ht="15.75" customHeight="1"/>
    <row r="20580" ht="15.75" customHeight="1"/>
    <row r="20582" ht="15.75" customHeight="1"/>
    <row r="20584" ht="15.75" customHeight="1"/>
    <row r="20586" ht="15.75" customHeight="1"/>
    <row r="20588" ht="15.75" customHeight="1"/>
    <row r="20590" ht="15.75" customHeight="1"/>
    <row r="20592" ht="15.75" customHeight="1"/>
    <row r="20594" ht="15.75" customHeight="1"/>
    <row r="20596" ht="15.75" customHeight="1"/>
    <row r="20598" ht="15.75" customHeight="1"/>
    <row r="20600" ht="15.75" customHeight="1"/>
    <row r="20602" ht="15.75" customHeight="1"/>
    <row r="20604" ht="15.75" customHeight="1"/>
    <row r="20606" ht="15.75" customHeight="1"/>
    <row r="20608" ht="15.75" customHeight="1"/>
    <row r="20610" ht="15.75" customHeight="1"/>
    <row r="20612" ht="15.75" customHeight="1"/>
    <row r="20614" ht="15.75" customHeight="1"/>
    <row r="20616" ht="15.75" customHeight="1"/>
    <row r="20618" ht="15.75" customHeight="1"/>
    <row r="20620" ht="15.75" customHeight="1"/>
    <row r="20622" ht="15.75" customHeight="1"/>
    <row r="20624" ht="15.75" customHeight="1"/>
    <row r="20626" ht="15.75" customHeight="1"/>
    <row r="20628" ht="15.75" customHeight="1"/>
    <row r="20630" ht="15.75" customHeight="1"/>
    <row r="20632" ht="15.75" customHeight="1"/>
    <row r="20634" ht="15.75" customHeight="1"/>
    <row r="20636" ht="15.75" customHeight="1"/>
    <row r="20638" ht="15.75" customHeight="1"/>
    <row r="20640" ht="15.75" customHeight="1"/>
    <row r="20642" ht="15.75" customHeight="1"/>
    <row r="20644" ht="15.75" customHeight="1"/>
    <row r="20646" ht="15.75" customHeight="1"/>
    <row r="20648" ht="15.75" customHeight="1"/>
    <row r="20650" ht="15.75" customHeight="1"/>
    <row r="20652" ht="15.75" customHeight="1"/>
    <row r="20654" ht="15.75" customHeight="1"/>
    <row r="20656" ht="15.75" customHeight="1"/>
    <row r="20658" ht="15.75" customHeight="1"/>
    <row r="20660" ht="15.75" customHeight="1"/>
    <row r="20662" ht="15.75" customHeight="1"/>
    <row r="20664" ht="15.75" customHeight="1"/>
    <row r="20666" ht="15.75" customHeight="1"/>
    <row r="20668" ht="15.75" customHeight="1"/>
    <row r="20670" ht="15.75" customHeight="1"/>
    <row r="20672" ht="15.75" customHeight="1"/>
    <row r="20674" ht="15.75" customHeight="1"/>
    <row r="20676" ht="15.75" customHeight="1"/>
    <row r="20678" ht="15.75" customHeight="1"/>
    <row r="20680" ht="15.75" customHeight="1"/>
    <row r="20682" ht="15.75" customHeight="1"/>
    <row r="20684" ht="15.75" customHeight="1"/>
    <row r="20686" ht="15.75" customHeight="1"/>
    <row r="20688" ht="15.75" customHeight="1"/>
    <row r="20690" ht="15.75" customHeight="1"/>
    <row r="20692" ht="15.75" customHeight="1"/>
    <row r="20694" ht="15.75" customHeight="1"/>
    <row r="20696" ht="15.75" customHeight="1"/>
    <row r="20698" ht="15.75" customHeight="1"/>
    <row r="20700" ht="15.75" customHeight="1"/>
    <row r="20702" ht="15.75" customHeight="1"/>
    <row r="20704" ht="15.75" customHeight="1"/>
    <row r="20706" ht="15.75" customHeight="1"/>
    <row r="20708" ht="15.75" customHeight="1"/>
    <row r="20710" ht="15.75" customHeight="1"/>
    <row r="20712" ht="15.75" customHeight="1"/>
    <row r="20714" ht="15.75" customHeight="1"/>
    <row r="20716" ht="15.75" customHeight="1"/>
    <row r="20718" ht="15.75" customHeight="1"/>
    <row r="20720" ht="15.75" customHeight="1"/>
    <row r="20722" ht="15.75" customHeight="1"/>
    <row r="20724" ht="15.75" customHeight="1"/>
    <row r="20726" ht="15.75" customHeight="1"/>
    <row r="20728" ht="15.75" customHeight="1"/>
    <row r="20730" ht="15.75" customHeight="1"/>
    <row r="20732" ht="15.75" customHeight="1"/>
    <row r="20734" ht="15.75" customHeight="1"/>
    <row r="20736" ht="15.75" customHeight="1"/>
    <row r="20738" ht="15.75" customHeight="1"/>
    <row r="20740" ht="15.75" customHeight="1"/>
    <row r="20742" ht="15.75" customHeight="1"/>
    <row r="20744" ht="15.75" customHeight="1"/>
    <row r="20746" ht="15.75" customHeight="1"/>
    <row r="20748" ht="15.75" customHeight="1"/>
    <row r="20750" ht="15.75" customHeight="1"/>
    <row r="20752" ht="15.75" customHeight="1"/>
    <row r="20754" ht="15.75" customHeight="1"/>
    <row r="20756" ht="15.75" customHeight="1"/>
    <row r="20758" ht="15.75" customHeight="1"/>
    <row r="20760" ht="15.75" customHeight="1"/>
    <row r="20762" ht="15.75" customHeight="1"/>
    <row r="20764" ht="15.75" customHeight="1"/>
    <row r="20766" ht="15.75" customHeight="1"/>
    <row r="20768" ht="15.75" customHeight="1"/>
    <row r="20770" ht="15.75" customHeight="1"/>
    <row r="20772" ht="15.75" customHeight="1"/>
    <row r="20774" ht="15.75" customHeight="1"/>
    <row r="20776" ht="15.75" customHeight="1"/>
    <row r="20778" ht="15.75" customHeight="1"/>
    <row r="20780" ht="15.75" customHeight="1"/>
    <row r="20782" ht="15.75" customHeight="1"/>
    <row r="20784" ht="15.75" customHeight="1"/>
    <row r="20786" ht="15.75" customHeight="1"/>
    <row r="20788" ht="15.75" customHeight="1"/>
    <row r="20790" ht="15.75" customHeight="1"/>
    <row r="20792" ht="15.75" customHeight="1"/>
    <row r="20794" ht="15.75" customHeight="1"/>
    <row r="20796" ht="15.75" customHeight="1"/>
    <row r="20798" ht="15.75" customHeight="1"/>
    <row r="20800" ht="15.75" customHeight="1"/>
    <row r="20802" ht="15.75" customHeight="1"/>
    <row r="20804" ht="15.75" customHeight="1"/>
    <row r="20806" ht="15.75" customHeight="1"/>
    <row r="20808" ht="15.75" customHeight="1"/>
    <row r="20810" ht="15.75" customHeight="1"/>
    <row r="20812" ht="15.75" customHeight="1"/>
    <row r="20814" ht="15.75" customHeight="1"/>
    <row r="20816" ht="15.75" customHeight="1"/>
    <row r="20818" ht="15.75" customHeight="1"/>
    <row r="20820" ht="15.75" customHeight="1"/>
    <row r="20822" ht="15.75" customHeight="1"/>
    <row r="20824" ht="15.75" customHeight="1"/>
    <row r="20826" ht="15.75" customHeight="1"/>
    <row r="20828" ht="15.75" customHeight="1"/>
    <row r="20830" ht="15.75" customHeight="1"/>
    <row r="20832" ht="15.75" customHeight="1"/>
    <row r="20834" ht="15.75" customHeight="1"/>
    <row r="20836" ht="15.75" customHeight="1"/>
    <row r="20838" ht="15.75" customHeight="1"/>
    <row r="20840" ht="15.75" customHeight="1"/>
    <row r="20842" ht="15.75" customHeight="1"/>
    <row r="20844" ht="15.75" customHeight="1"/>
    <row r="20846" ht="15.75" customHeight="1"/>
    <row r="20848" ht="15.75" customHeight="1"/>
    <row r="20850" ht="15.75" customHeight="1"/>
    <row r="20852" ht="15.75" customHeight="1"/>
    <row r="20854" ht="15.75" customHeight="1"/>
    <row r="20856" ht="15.75" customHeight="1"/>
    <row r="20858" ht="15.75" customHeight="1"/>
    <row r="20860" ht="15.75" customHeight="1"/>
    <row r="20862" ht="15.75" customHeight="1"/>
    <row r="20864" ht="15.75" customHeight="1"/>
    <row r="20866" ht="15.75" customHeight="1"/>
    <row r="20868" ht="15.75" customHeight="1"/>
    <row r="20870" ht="15.75" customHeight="1"/>
    <row r="20872" ht="15.75" customHeight="1"/>
    <row r="20874" ht="15.75" customHeight="1"/>
    <row r="20876" ht="15.75" customHeight="1"/>
    <row r="20878" ht="15.75" customHeight="1"/>
    <row r="20880" ht="15.75" customHeight="1"/>
    <row r="20882" ht="15.75" customHeight="1"/>
    <row r="20884" ht="15.75" customHeight="1"/>
    <row r="20886" ht="15.75" customHeight="1"/>
    <row r="20888" ht="15.75" customHeight="1"/>
    <row r="20890" ht="15.75" customHeight="1"/>
    <row r="20892" ht="15.75" customHeight="1"/>
    <row r="20894" ht="15.75" customHeight="1"/>
    <row r="20896" ht="15.75" customHeight="1"/>
    <row r="20898" ht="15.75" customHeight="1"/>
    <row r="20900" ht="15.75" customHeight="1"/>
    <row r="20902" ht="15.75" customHeight="1"/>
    <row r="20904" ht="15.75" customHeight="1"/>
    <row r="20906" ht="15.75" customHeight="1"/>
    <row r="20908" ht="15.75" customHeight="1"/>
    <row r="20910" ht="15.75" customHeight="1"/>
    <row r="20912" ht="15.75" customHeight="1"/>
    <row r="20914" ht="15.75" customHeight="1"/>
    <row r="20916" ht="15.75" customHeight="1"/>
    <row r="20918" ht="15.75" customHeight="1"/>
    <row r="20920" ht="15.75" customHeight="1"/>
    <row r="20922" ht="15.75" customHeight="1"/>
    <row r="20924" ht="15.75" customHeight="1"/>
    <row r="20926" ht="15.75" customHeight="1"/>
    <row r="20928" ht="15.75" customHeight="1"/>
    <row r="20930" ht="15.75" customHeight="1"/>
    <row r="20932" ht="15.75" customHeight="1"/>
    <row r="20934" ht="15.75" customHeight="1"/>
    <row r="20936" ht="15.75" customHeight="1"/>
    <row r="20938" ht="15.75" customHeight="1"/>
    <row r="20940" ht="15.75" customHeight="1"/>
    <row r="20942" ht="15.75" customHeight="1"/>
    <row r="20944" ht="15.75" customHeight="1"/>
    <row r="20946" ht="15.75" customHeight="1"/>
    <row r="20948" ht="15.75" customHeight="1"/>
    <row r="20950" ht="15.75" customHeight="1"/>
    <row r="20952" ht="15.75" customHeight="1"/>
    <row r="20954" ht="15.75" customHeight="1"/>
    <row r="20956" ht="15.75" customHeight="1"/>
    <row r="20958" ht="15.75" customHeight="1"/>
    <row r="20960" ht="15.75" customHeight="1"/>
    <row r="20962" ht="15.75" customHeight="1"/>
    <row r="20964" ht="15.75" customHeight="1"/>
    <row r="20966" ht="15.75" customHeight="1"/>
    <row r="20968" ht="15.75" customHeight="1"/>
    <row r="20970" ht="15.75" customHeight="1"/>
    <row r="20972" ht="15.75" customHeight="1"/>
    <row r="20974" ht="15.75" customHeight="1"/>
    <row r="20976" ht="15.75" customHeight="1"/>
    <row r="20978" ht="15.75" customHeight="1"/>
    <row r="20980" ht="15.75" customHeight="1"/>
    <row r="20982" ht="15.75" customHeight="1"/>
    <row r="20984" ht="15.75" customHeight="1"/>
    <row r="20986" ht="15.75" customHeight="1"/>
    <row r="20988" ht="15.75" customHeight="1"/>
    <row r="20990" ht="15.75" customHeight="1"/>
    <row r="20992" ht="15.75" customHeight="1"/>
    <row r="20994" ht="15.75" customHeight="1"/>
    <row r="20996" ht="15.75" customHeight="1"/>
    <row r="20998" ht="15.75" customHeight="1"/>
    <row r="21000" ht="15.75" customHeight="1"/>
    <row r="21002" ht="15.75" customHeight="1"/>
    <row r="21004" ht="15.75" customHeight="1"/>
    <row r="21006" ht="15.75" customHeight="1"/>
    <row r="21008" ht="15.75" customHeight="1"/>
    <row r="21010" ht="15.75" customHeight="1"/>
    <row r="21012" ht="15.75" customHeight="1"/>
    <row r="21014" ht="15.75" customHeight="1"/>
    <row r="21016" ht="15.75" customHeight="1"/>
    <row r="21018" ht="15.75" customHeight="1"/>
    <row r="21020" ht="15.75" customHeight="1"/>
    <row r="21022" ht="15.75" customHeight="1"/>
    <row r="21024" ht="15.75" customHeight="1"/>
    <row r="21026" ht="15.75" customHeight="1"/>
    <row r="21028" ht="15.75" customHeight="1"/>
    <row r="21030" ht="15.75" customHeight="1"/>
    <row r="21032" ht="15.75" customHeight="1"/>
    <row r="21034" ht="15.75" customHeight="1"/>
    <row r="21036" ht="15.75" customHeight="1"/>
    <row r="21038" ht="15.75" customHeight="1"/>
    <row r="21040" ht="15.75" customHeight="1"/>
    <row r="21042" ht="15.75" customHeight="1"/>
    <row r="21044" ht="15.75" customHeight="1"/>
    <row r="21046" ht="15.75" customHeight="1"/>
    <row r="21048" ht="15.75" customHeight="1"/>
    <row r="21050" ht="15.75" customHeight="1"/>
    <row r="21052" ht="15.75" customHeight="1"/>
    <row r="21054" ht="15.75" customHeight="1"/>
    <row r="21056" ht="15.75" customHeight="1"/>
    <row r="21058" ht="15.75" customHeight="1"/>
    <row r="21060" ht="15.75" customHeight="1"/>
    <row r="21062" ht="15.75" customHeight="1"/>
    <row r="21064" ht="15.75" customHeight="1"/>
    <row r="21066" ht="15.75" customHeight="1"/>
    <row r="21068" ht="15.75" customHeight="1"/>
    <row r="21070" ht="15.75" customHeight="1"/>
    <row r="21072" ht="15.75" customHeight="1"/>
    <row r="21074" ht="15.75" customHeight="1"/>
    <row r="21076" ht="15.75" customHeight="1"/>
    <row r="21078" ht="15.75" customHeight="1"/>
    <row r="21080" ht="15.75" customHeight="1"/>
    <row r="21082" ht="15.75" customHeight="1"/>
    <row r="21084" ht="15.75" customHeight="1"/>
    <row r="21086" ht="15.75" customHeight="1"/>
    <row r="21088" ht="15.75" customHeight="1"/>
    <row r="21090" ht="15.75" customHeight="1"/>
    <row r="21092" ht="15.75" customHeight="1"/>
    <row r="21094" ht="15.75" customHeight="1"/>
    <row r="21096" ht="15.75" customHeight="1"/>
    <row r="21098" ht="15.75" customHeight="1"/>
    <row r="21100" ht="15.75" customHeight="1"/>
    <row r="21102" ht="15.75" customHeight="1"/>
    <row r="21104" ht="15.75" customHeight="1"/>
    <row r="21106" ht="15.75" customHeight="1"/>
    <row r="21108" ht="15.75" customHeight="1"/>
    <row r="21110" ht="15.75" customHeight="1"/>
    <row r="21112" ht="15.75" customHeight="1"/>
    <row r="21114" ht="15.75" customHeight="1"/>
    <row r="21116" ht="15.75" customHeight="1"/>
    <row r="21118" ht="15.75" customHeight="1"/>
    <row r="21120" ht="15.75" customHeight="1"/>
    <row r="21122" ht="15.75" customHeight="1"/>
    <row r="21124" ht="15.75" customHeight="1"/>
    <row r="21126" ht="15.75" customHeight="1"/>
    <row r="21128" ht="15.75" customHeight="1"/>
    <row r="21130" ht="15.75" customHeight="1"/>
    <row r="21132" ht="15.75" customHeight="1"/>
    <row r="21134" ht="15.75" customHeight="1"/>
    <row r="21136" ht="15.75" customHeight="1"/>
    <row r="21138" ht="15.75" customHeight="1"/>
    <row r="21140" ht="15.75" customHeight="1"/>
    <row r="21142" ht="15.75" customHeight="1"/>
    <row r="21144" ht="15.75" customHeight="1"/>
    <row r="21146" ht="15.75" customHeight="1"/>
    <row r="21148" ht="15.75" customHeight="1"/>
    <row r="21150" ht="15.75" customHeight="1"/>
    <row r="21152" ht="15.75" customHeight="1"/>
    <row r="21154" ht="15.75" customHeight="1"/>
    <row r="21156" ht="15.75" customHeight="1"/>
    <row r="21158" ht="15.75" customHeight="1"/>
    <row r="21160" ht="15.75" customHeight="1"/>
    <row r="21162" ht="15.75" customHeight="1"/>
    <row r="21164" ht="15.75" customHeight="1"/>
    <row r="21166" ht="15.75" customHeight="1"/>
    <row r="21168" ht="15.75" customHeight="1"/>
    <row r="21170" ht="15.75" customHeight="1"/>
    <row r="21172" ht="15.75" customHeight="1"/>
    <row r="21174" ht="15.75" customHeight="1"/>
    <row r="21176" ht="15.75" customHeight="1"/>
    <row r="21178" ht="15.75" customHeight="1"/>
    <row r="21180" ht="15.75" customHeight="1"/>
    <row r="21182" ht="15.75" customHeight="1"/>
    <row r="21184" ht="15.75" customHeight="1"/>
    <row r="21186" ht="15.75" customHeight="1"/>
    <row r="21188" ht="15.75" customHeight="1"/>
    <row r="21190" ht="15.75" customHeight="1"/>
    <row r="21192" ht="15.75" customHeight="1"/>
    <row r="21194" ht="15.75" customHeight="1"/>
    <row r="21196" ht="15.75" customHeight="1"/>
    <row r="21198" ht="15.75" customHeight="1"/>
    <row r="21200" ht="15.75" customHeight="1"/>
    <row r="21202" ht="15.75" customHeight="1"/>
    <row r="21204" ht="15.75" customHeight="1"/>
    <row r="21206" ht="15.75" customHeight="1"/>
    <row r="21208" ht="15.75" customHeight="1"/>
    <row r="21210" ht="15.75" customHeight="1"/>
    <row r="21212" ht="15.75" customHeight="1"/>
    <row r="21214" ht="15.75" customHeight="1"/>
    <row r="21216" ht="15.75" customHeight="1"/>
    <row r="21218" ht="15.75" customHeight="1"/>
    <row r="21220" ht="15.75" customHeight="1"/>
    <row r="21222" ht="15.75" customHeight="1"/>
    <row r="21224" ht="15.75" customHeight="1"/>
    <row r="21226" ht="15.75" customHeight="1"/>
    <row r="21228" ht="15.75" customHeight="1"/>
    <row r="21230" ht="15.75" customHeight="1"/>
    <row r="21232" ht="15.75" customHeight="1"/>
    <row r="21234" ht="15.75" customHeight="1"/>
    <row r="21236" ht="15.75" customHeight="1"/>
    <row r="21238" ht="15.75" customHeight="1"/>
    <row r="21240" ht="15.75" customHeight="1"/>
    <row r="21242" ht="15.75" customHeight="1"/>
    <row r="21244" ht="15.75" customHeight="1"/>
    <row r="21246" ht="15.75" customHeight="1"/>
    <row r="21248" ht="15.75" customHeight="1"/>
    <row r="21250" ht="15.75" customHeight="1"/>
    <row r="21252" ht="15.75" customHeight="1"/>
    <row r="21254" ht="15.75" customHeight="1"/>
    <row r="21256" ht="15.75" customHeight="1"/>
    <row r="21258" ht="15.75" customHeight="1"/>
    <row r="21260" ht="15.75" customHeight="1"/>
    <row r="21262" ht="15.75" customHeight="1"/>
    <row r="21264" ht="15.75" customHeight="1"/>
    <row r="21266" ht="15.75" customHeight="1"/>
    <row r="21268" ht="15.75" customHeight="1"/>
    <row r="21270" ht="15.75" customHeight="1"/>
    <row r="21272" ht="15.75" customHeight="1"/>
    <row r="21274" ht="15.75" customHeight="1"/>
    <row r="21276" ht="15.75" customHeight="1"/>
    <row r="21278" ht="15.75" customHeight="1"/>
    <row r="21280" ht="15.75" customHeight="1"/>
    <row r="21282" ht="15.75" customHeight="1"/>
    <row r="21284" ht="15.75" customHeight="1"/>
    <row r="21286" ht="15.75" customHeight="1"/>
    <row r="21288" ht="15.75" customHeight="1"/>
    <row r="21290" ht="15.75" customHeight="1"/>
    <row r="21292" ht="15.75" customHeight="1"/>
    <row r="21294" ht="15.75" customHeight="1"/>
    <row r="21296" ht="15.75" customHeight="1"/>
    <row r="21298" ht="15.75" customHeight="1"/>
    <row r="21300" ht="15.75" customHeight="1"/>
    <row r="21302" ht="15.75" customHeight="1"/>
    <row r="21304" ht="15.75" customHeight="1"/>
    <row r="21306" ht="15.75" customHeight="1"/>
    <row r="21308" ht="15.75" customHeight="1"/>
    <row r="21310" ht="15.75" customHeight="1"/>
    <row r="21312" ht="15.75" customHeight="1"/>
    <row r="21314" ht="15.75" customHeight="1"/>
    <row r="21316" ht="15.75" customHeight="1"/>
    <row r="21318" ht="15.75" customHeight="1"/>
    <row r="21320" ht="15.75" customHeight="1"/>
    <row r="21322" ht="15.75" customHeight="1"/>
    <row r="21324" ht="15.75" customHeight="1"/>
    <row r="21326" ht="15.75" customHeight="1"/>
    <row r="21328" ht="15.75" customHeight="1"/>
    <row r="21330" ht="15.75" customHeight="1"/>
    <row r="21332" ht="15.75" customHeight="1"/>
    <row r="21334" ht="15.75" customHeight="1"/>
    <row r="21336" ht="15.75" customHeight="1"/>
    <row r="21338" ht="15.75" customHeight="1"/>
    <row r="21340" ht="15.75" customHeight="1"/>
    <row r="21342" ht="15.75" customHeight="1"/>
    <row r="21344" ht="15.75" customHeight="1"/>
    <row r="21346" ht="15.75" customHeight="1"/>
    <row r="21348" ht="15.75" customHeight="1"/>
    <row r="21350" ht="15.75" customHeight="1"/>
    <row r="21352" ht="15.75" customHeight="1"/>
    <row r="21354" ht="15.75" customHeight="1"/>
    <row r="21356" ht="15.75" customHeight="1"/>
    <row r="21358" ht="15.75" customHeight="1"/>
    <row r="21360" ht="15.75" customHeight="1"/>
    <row r="21362" ht="15.75" customHeight="1"/>
    <row r="21364" ht="15.75" customHeight="1"/>
    <row r="21366" ht="15.75" customHeight="1"/>
    <row r="21368" ht="15.75" customHeight="1"/>
    <row r="21370" ht="15.75" customHeight="1"/>
    <row r="21372" ht="15.75" customHeight="1"/>
    <row r="21374" ht="15.75" customHeight="1"/>
    <row r="21376" ht="15.75" customHeight="1"/>
    <row r="21378" ht="15.75" customHeight="1"/>
    <row r="21380" ht="15.75" customHeight="1"/>
    <row r="21382" ht="15.75" customHeight="1"/>
    <row r="21384" ht="15.75" customHeight="1"/>
    <row r="21386" ht="15.75" customHeight="1"/>
    <row r="21388" ht="15.75" customHeight="1"/>
    <row r="21390" ht="15.75" customHeight="1"/>
    <row r="21392" ht="15.75" customHeight="1"/>
    <row r="21394" ht="15.75" customHeight="1"/>
    <row r="21396" ht="15.75" customHeight="1"/>
    <row r="21398" ht="15.75" customHeight="1"/>
    <row r="21400" ht="15.75" customHeight="1"/>
    <row r="21402" ht="15.75" customHeight="1"/>
    <row r="21404" ht="15.75" customHeight="1"/>
    <row r="21406" ht="15.75" customHeight="1"/>
    <row r="21408" ht="15.75" customHeight="1"/>
    <row r="21410" ht="15.75" customHeight="1"/>
    <row r="21412" ht="15.75" customHeight="1"/>
    <row r="21414" ht="15.75" customHeight="1"/>
    <row r="21416" ht="15.75" customHeight="1"/>
    <row r="21418" ht="15.75" customHeight="1"/>
    <row r="21420" ht="15.75" customHeight="1"/>
    <row r="21422" ht="15.75" customHeight="1"/>
    <row r="21424" ht="15.75" customHeight="1"/>
    <row r="21426" ht="15.75" customHeight="1"/>
    <row r="21428" ht="15.75" customHeight="1"/>
    <row r="21430" ht="15.75" customHeight="1"/>
    <row r="21432" ht="15.75" customHeight="1"/>
    <row r="21434" ht="15.75" customHeight="1"/>
    <row r="21436" ht="15.75" customHeight="1"/>
    <row r="21438" ht="15.75" customHeight="1"/>
    <row r="21440" ht="15.75" customHeight="1"/>
    <row r="21442" ht="15.75" customHeight="1"/>
    <row r="21444" ht="15.75" customHeight="1"/>
    <row r="21446" ht="15.75" customHeight="1"/>
    <row r="21448" ht="15.75" customHeight="1"/>
    <row r="21450" ht="15.75" customHeight="1"/>
    <row r="21452" ht="15.75" customHeight="1"/>
    <row r="21454" ht="15.75" customHeight="1"/>
    <row r="21456" ht="15.75" customHeight="1"/>
    <row r="21458" ht="15.75" customHeight="1"/>
    <row r="21460" ht="15.75" customHeight="1"/>
    <row r="21462" ht="15.75" customHeight="1"/>
    <row r="21464" ht="15.75" customHeight="1"/>
    <row r="21466" ht="15.75" customHeight="1"/>
    <row r="21468" ht="15.75" customHeight="1"/>
    <row r="21470" ht="15.75" customHeight="1"/>
    <row r="21472" ht="15.75" customHeight="1"/>
    <row r="21474" ht="15.75" customHeight="1"/>
    <row r="21476" ht="15.75" customHeight="1"/>
    <row r="21478" ht="15.75" customHeight="1"/>
    <row r="21480" ht="15.75" customHeight="1"/>
    <row r="21482" ht="15.75" customHeight="1"/>
    <row r="21484" ht="15.75" customHeight="1"/>
    <row r="21486" ht="15.75" customHeight="1"/>
    <row r="21488" ht="15.75" customHeight="1"/>
    <row r="21490" ht="15.75" customHeight="1"/>
    <row r="21492" ht="15.75" customHeight="1"/>
    <row r="21494" ht="15.75" customHeight="1"/>
    <row r="21496" ht="15.75" customHeight="1"/>
    <row r="21498" ht="15.75" customHeight="1"/>
    <row r="21500" ht="15.75" customHeight="1"/>
    <row r="21502" ht="15.75" customHeight="1"/>
    <row r="21504" ht="15.75" customHeight="1"/>
    <row r="21506" ht="15.75" customHeight="1"/>
    <row r="21508" ht="15.75" customHeight="1"/>
    <row r="21510" ht="15.75" customHeight="1"/>
    <row r="21512" ht="15.75" customHeight="1"/>
    <row r="21514" ht="15.75" customHeight="1"/>
    <row r="21516" ht="15.75" customHeight="1"/>
    <row r="21518" ht="15.75" customHeight="1"/>
    <row r="21520" ht="15.75" customHeight="1"/>
    <row r="21522" ht="15.75" customHeight="1"/>
    <row r="21524" ht="15.75" customHeight="1"/>
    <row r="21526" ht="15.75" customHeight="1"/>
    <row r="21528" ht="15.75" customHeight="1"/>
    <row r="21530" ht="15.75" customHeight="1"/>
    <row r="21532" ht="15.75" customHeight="1"/>
    <row r="21534" ht="15.75" customHeight="1"/>
    <row r="21536" ht="15.75" customHeight="1"/>
    <row r="21538" ht="15.75" customHeight="1"/>
    <row r="21540" ht="15.75" customHeight="1"/>
    <row r="21542" ht="15.75" customHeight="1"/>
    <row r="21544" ht="15.75" customHeight="1"/>
    <row r="21546" ht="15.75" customHeight="1"/>
    <row r="21548" ht="15.75" customHeight="1"/>
    <row r="21550" ht="15.75" customHeight="1"/>
    <row r="21552" ht="15.75" customHeight="1"/>
    <row r="21554" ht="15.75" customHeight="1"/>
    <row r="21556" ht="15.75" customHeight="1"/>
    <row r="21558" ht="15.75" customHeight="1"/>
    <row r="21560" ht="15.75" customHeight="1"/>
    <row r="21562" ht="15.75" customHeight="1"/>
    <row r="21564" ht="15.75" customHeight="1"/>
    <row r="21566" ht="15.75" customHeight="1"/>
    <row r="21568" ht="15.75" customHeight="1"/>
    <row r="21570" ht="15.75" customHeight="1"/>
    <row r="21572" ht="15.75" customHeight="1"/>
    <row r="21574" ht="15.75" customHeight="1"/>
    <row r="21576" ht="15.75" customHeight="1"/>
    <row r="21578" ht="15.75" customHeight="1"/>
    <row r="21580" ht="15.75" customHeight="1"/>
    <row r="21582" ht="15.75" customHeight="1"/>
    <row r="21584" ht="15.75" customHeight="1"/>
    <row r="21586" ht="15.75" customHeight="1"/>
    <row r="21588" ht="15.75" customHeight="1"/>
    <row r="21590" ht="15.75" customHeight="1"/>
    <row r="21592" ht="15.75" customHeight="1"/>
    <row r="21594" ht="15.75" customHeight="1"/>
    <row r="21596" ht="15.75" customHeight="1"/>
    <row r="21598" ht="15.75" customHeight="1"/>
    <row r="21600" ht="15.75" customHeight="1"/>
    <row r="21602" ht="15.75" customHeight="1"/>
    <row r="21604" ht="15.75" customHeight="1"/>
    <row r="21606" ht="15.75" customHeight="1"/>
    <row r="21608" ht="15.75" customHeight="1"/>
    <row r="21610" ht="15.75" customHeight="1"/>
    <row r="21612" ht="15.75" customHeight="1"/>
    <row r="21614" ht="15.75" customHeight="1"/>
    <row r="21616" ht="15.75" customHeight="1"/>
    <row r="21618" ht="15.75" customHeight="1"/>
    <row r="21620" ht="15.75" customHeight="1"/>
    <row r="21622" ht="15.75" customHeight="1"/>
    <row r="21624" ht="15.75" customHeight="1"/>
    <row r="21626" ht="15.75" customHeight="1"/>
    <row r="21628" ht="15.75" customHeight="1"/>
    <row r="21630" ht="15.75" customHeight="1"/>
    <row r="21632" ht="15.75" customHeight="1"/>
    <row r="21634" ht="15.75" customHeight="1"/>
    <row r="21636" ht="15.75" customHeight="1"/>
    <row r="21638" ht="15.75" customHeight="1"/>
    <row r="21640" ht="15.75" customHeight="1"/>
    <row r="21642" ht="15.75" customHeight="1"/>
    <row r="21644" ht="15.75" customHeight="1"/>
    <row r="21646" ht="15.75" customHeight="1"/>
    <row r="21648" ht="15.75" customHeight="1"/>
    <row r="21650" ht="15.75" customHeight="1"/>
    <row r="21652" ht="15.75" customHeight="1"/>
    <row r="21654" ht="15.75" customHeight="1"/>
    <row r="21656" ht="15.75" customHeight="1"/>
    <row r="21658" ht="15.75" customHeight="1"/>
    <row r="21660" ht="15.75" customHeight="1"/>
    <row r="21662" ht="15.75" customHeight="1"/>
    <row r="21664" ht="15.75" customHeight="1"/>
    <row r="21666" ht="15.75" customHeight="1"/>
    <row r="21668" ht="15.75" customHeight="1"/>
    <row r="21670" ht="15.75" customHeight="1"/>
    <row r="21672" ht="15.75" customHeight="1"/>
    <row r="21674" ht="15.75" customHeight="1"/>
    <row r="21676" ht="15.75" customHeight="1"/>
    <row r="21678" ht="15.75" customHeight="1"/>
    <row r="21680" ht="15.75" customHeight="1"/>
    <row r="21682" ht="15.75" customHeight="1"/>
    <row r="21684" ht="15.75" customHeight="1"/>
    <row r="21686" ht="15.75" customHeight="1"/>
    <row r="21688" ht="15.75" customHeight="1"/>
    <row r="21690" ht="15.75" customHeight="1"/>
    <row r="21692" ht="15.75" customHeight="1"/>
    <row r="21694" ht="15.75" customHeight="1"/>
    <row r="21696" ht="15.75" customHeight="1"/>
    <row r="21698" ht="15.75" customHeight="1"/>
    <row r="21700" ht="15.75" customHeight="1"/>
    <row r="21702" ht="15.75" customHeight="1"/>
    <row r="21704" ht="15.75" customHeight="1"/>
    <row r="21706" ht="15.75" customHeight="1"/>
    <row r="21708" ht="15.75" customHeight="1"/>
    <row r="21710" ht="15.75" customHeight="1"/>
    <row r="21712" ht="15.75" customHeight="1"/>
    <row r="21714" ht="15.75" customHeight="1"/>
    <row r="21716" ht="15.75" customHeight="1"/>
    <row r="21718" ht="15.75" customHeight="1"/>
    <row r="21720" ht="15.75" customHeight="1"/>
    <row r="21722" ht="15.75" customHeight="1"/>
    <row r="21724" ht="15.75" customHeight="1"/>
    <row r="21726" ht="15.75" customHeight="1"/>
    <row r="21728" ht="15.75" customHeight="1"/>
    <row r="21730" ht="15.75" customHeight="1"/>
    <row r="21732" ht="15.75" customHeight="1"/>
    <row r="21734" ht="15.75" customHeight="1"/>
    <row r="21736" ht="15.75" customHeight="1"/>
    <row r="21738" ht="15.75" customHeight="1"/>
    <row r="21740" ht="15.75" customHeight="1"/>
    <row r="21742" ht="15.75" customHeight="1"/>
    <row r="21744" ht="15.75" customHeight="1"/>
    <row r="21746" ht="15.75" customHeight="1"/>
    <row r="21748" ht="15.75" customHeight="1"/>
    <row r="21750" ht="15.75" customHeight="1"/>
    <row r="21752" ht="15.75" customHeight="1"/>
    <row r="21754" ht="15.75" customHeight="1"/>
    <row r="21756" ht="15.75" customHeight="1"/>
    <row r="21758" ht="15.75" customHeight="1"/>
    <row r="21760" ht="15.75" customHeight="1"/>
    <row r="21762" ht="15.75" customHeight="1"/>
    <row r="21764" ht="15.75" customHeight="1"/>
    <row r="21766" ht="15.75" customHeight="1"/>
    <row r="21768" ht="15.75" customHeight="1"/>
    <row r="21770" ht="15.75" customHeight="1"/>
    <row r="21772" ht="15.75" customHeight="1"/>
    <row r="21774" ht="15.75" customHeight="1"/>
    <row r="21776" ht="15.75" customHeight="1"/>
    <row r="21778" ht="15.75" customHeight="1"/>
    <row r="21780" ht="15.75" customHeight="1"/>
    <row r="21782" ht="15.75" customHeight="1"/>
    <row r="21784" ht="15.75" customHeight="1"/>
    <row r="21786" ht="15.75" customHeight="1"/>
    <row r="21788" ht="15.75" customHeight="1"/>
    <row r="21790" ht="15.75" customHeight="1"/>
    <row r="21792" ht="15.75" customHeight="1"/>
    <row r="21794" ht="15.75" customHeight="1"/>
    <row r="21796" ht="15.75" customHeight="1"/>
    <row r="21798" ht="15.75" customHeight="1"/>
    <row r="21800" ht="15.75" customHeight="1"/>
    <row r="21802" ht="15.75" customHeight="1"/>
    <row r="21804" ht="15.75" customHeight="1"/>
    <row r="21806" ht="15.75" customHeight="1"/>
    <row r="21808" ht="15.75" customHeight="1"/>
    <row r="21810" ht="15.75" customHeight="1"/>
    <row r="21812" ht="15.75" customHeight="1"/>
    <row r="21814" ht="15.75" customHeight="1"/>
    <row r="21816" ht="15.75" customHeight="1"/>
    <row r="21818" ht="15.75" customHeight="1"/>
    <row r="21820" ht="15.75" customHeight="1"/>
    <row r="21822" ht="15.75" customHeight="1"/>
    <row r="21824" ht="15.75" customHeight="1"/>
    <row r="21826" ht="15.75" customHeight="1"/>
    <row r="21828" ht="15.75" customHeight="1"/>
    <row r="21830" ht="15.75" customHeight="1"/>
    <row r="21832" ht="15.75" customHeight="1"/>
    <row r="21834" ht="15.75" customHeight="1"/>
    <row r="21836" ht="15.75" customHeight="1"/>
    <row r="21838" ht="15.75" customHeight="1"/>
    <row r="21840" ht="15.75" customHeight="1"/>
    <row r="21842" ht="15.75" customHeight="1"/>
    <row r="21844" ht="15.75" customHeight="1"/>
    <row r="21846" ht="15.75" customHeight="1"/>
    <row r="21848" ht="15.75" customHeight="1"/>
    <row r="21850" ht="15.75" customHeight="1"/>
    <row r="21852" ht="15.75" customHeight="1"/>
    <row r="21854" ht="15.75" customHeight="1"/>
    <row r="21856" ht="15.75" customHeight="1"/>
    <row r="21858" ht="15.75" customHeight="1"/>
    <row r="21860" ht="15.75" customHeight="1"/>
    <row r="21862" ht="15.75" customHeight="1"/>
    <row r="21864" ht="15.75" customHeight="1"/>
    <row r="21866" ht="15.75" customHeight="1"/>
    <row r="21868" ht="15.75" customHeight="1"/>
    <row r="21870" ht="15.75" customHeight="1"/>
    <row r="21872" ht="15.75" customHeight="1"/>
    <row r="21874" ht="15.75" customHeight="1"/>
    <row r="21876" ht="15.75" customHeight="1"/>
    <row r="21878" ht="15.75" customHeight="1"/>
    <row r="21880" ht="15.75" customHeight="1"/>
    <row r="21882" ht="15.75" customHeight="1"/>
    <row r="21884" ht="15.75" customHeight="1"/>
    <row r="21886" ht="15.75" customHeight="1"/>
    <row r="21888" ht="15.75" customHeight="1"/>
    <row r="21890" ht="15.75" customHeight="1"/>
    <row r="21892" ht="15.75" customHeight="1"/>
    <row r="21894" ht="15.75" customHeight="1"/>
    <row r="21896" ht="15.75" customHeight="1"/>
    <row r="21898" ht="15.75" customHeight="1"/>
    <row r="21900" ht="15.75" customHeight="1"/>
    <row r="21902" ht="15.75" customHeight="1"/>
    <row r="21904" ht="15.75" customHeight="1"/>
    <row r="21906" ht="15.75" customHeight="1"/>
    <row r="21908" ht="15.75" customHeight="1"/>
    <row r="21910" ht="15.75" customHeight="1"/>
    <row r="21912" ht="15.75" customHeight="1"/>
    <row r="21914" ht="15.75" customHeight="1"/>
    <row r="21916" ht="15.75" customHeight="1"/>
    <row r="21918" ht="15.75" customHeight="1"/>
    <row r="21920" ht="15.75" customHeight="1"/>
    <row r="21922" ht="15.75" customHeight="1"/>
    <row r="21924" ht="15.75" customHeight="1"/>
    <row r="21926" ht="15.75" customHeight="1"/>
    <row r="21928" ht="15.75" customHeight="1"/>
    <row r="21930" ht="15.75" customHeight="1"/>
    <row r="21932" ht="15.75" customHeight="1"/>
    <row r="21934" ht="15.75" customHeight="1"/>
    <row r="21936" ht="15.75" customHeight="1"/>
    <row r="21938" ht="15.75" customHeight="1"/>
    <row r="21940" ht="15.75" customHeight="1"/>
    <row r="21942" ht="15.75" customHeight="1"/>
    <row r="21944" ht="15.75" customHeight="1"/>
    <row r="21946" ht="15.75" customHeight="1"/>
    <row r="21948" ht="15.75" customHeight="1"/>
    <row r="21950" ht="15.75" customHeight="1"/>
    <row r="21952" ht="15.75" customHeight="1"/>
    <row r="21954" ht="15.75" customHeight="1"/>
    <row r="21956" ht="15.75" customHeight="1"/>
    <row r="21958" ht="15.75" customHeight="1"/>
    <row r="21960" ht="15.75" customHeight="1"/>
    <row r="21962" ht="15.75" customHeight="1"/>
    <row r="21964" ht="15.75" customHeight="1"/>
    <row r="21966" ht="15.75" customHeight="1"/>
    <row r="21968" ht="15.75" customHeight="1"/>
    <row r="21970" ht="15.75" customHeight="1"/>
    <row r="21972" ht="15.75" customHeight="1"/>
    <row r="21974" ht="15.75" customHeight="1"/>
    <row r="21976" ht="15.75" customHeight="1"/>
    <row r="21978" ht="15.75" customHeight="1"/>
    <row r="21980" ht="15.75" customHeight="1"/>
    <row r="21982" ht="15.75" customHeight="1"/>
    <row r="21984" ht="15.75" customHeight="1"/>
    <row r="21986" ht="15.75" customHeight="1"/>
    <row r="21988" ht="15.75" customHeight="1"/>
    <row r="21990" ht="15.75" customHeight="1"/>
    <row r="21992" ht="15.75" customHeight="1"/>
    <row r="21994" ht="15.75" customHeight="1"/>
    <row r="21996" ht="15.75" customHeight="1"/>
    <row r="21998" ht="15.75" customHeight="1"/>
    <row r="22000" ht="15.75" customHeight="1"/>
    <row r="22002" ht="15.75" customHeight="1"/>
    <row r="22004" ht="15.75" customHeight="1"/>
    <row r="22006" ht="15.75" customHeight="1"/>
    <row r="22008" ht="15.75" customHeight="1"/>
    <row r="22010" ht="15.75" customHeight="1"/>
    <row r="22012" ht="15.75" customHeight="1"/>
    <row r="22014" ht="15.75" customHeight="1"/>
    <row r="22016" ht="15.75" customHeight="1"/>
    <row r="22018" ht="15.75" customHeight="1"/>
    <row r="22020" ht="15.75" customHeight="1"/>
    <row r="22022" ht="15.75" customHeight="1"/>
    <row r="22024" ht="15.75" customHeight="1"/>
    <row r="22026" ht="15.75" customHeight="1"/>
    <row r="22028" ht="15.75" customHeight="1"/>
    <row r="22030" ht="15.75" customHeight="1"/>
    <row r="22032" ht="15.75" customHeight="1"/>
    <row r="22034" ht="15.75" customHeight="1"/>
    <row r="22036" ht="15.75" customHeight="1"/>
    <row r="22038" ht="15.75" customHeight="1"/>
    <row r="22040" ht="15.75" customHeight="1"/>
    <row r="22042" ht="15.75" customHeight="1"/>
    <row r="22044" ht="15.75" customHeight="1"/>
    <row r="22046" ht="15.75" customHeight="1"/>
    <row r="22048" ht="15.75" customHeight="1"/>
    <row r="22050" ht="15.75" customHeight="1"/>
    <row r="22052" ht="15.75" customHeight="1"/>
    <row r="22054" ht="15.75" customHeight="1"/>
    <row r="22056" ht="15.75" customHeight="1"/>
    <row r="22058" ht="15.75" customHeight="1"/>
    <row r="22060" ht="15.75" customHeight="1"/>
    <row r="22062" ht="15.75" customHeight="1"/>
    <row r="22064" ht="15.75" customHeight="1"/>
    <row r="22066" ht="15.75" customHeight="1"/>
    <row r="22068" ht="15.75" customHeight="1"/>
    <row r="22070" ht="15.75" customHeight="1"/>
    <row r="22072" ht="15.75" customHeight="1"/>
    <row r="22074" ht="15.75" customHeight="1"/>
    <row r="22076" ht="15.75" customHeight="1"/>
    <row r="22078" ht="15.75" customHeight="1"/>
    <row r="22080" ht="15.75" customHeight="1"/>
    <row r="22082" ht="15.75" customHeight="1"/>
    <row r="22084" ht="15.75" customHeight="1"/>
    <row r="22086" ht="15.75" customHeight="1"/>
    <row r="22088" ht="15.75" customHeight="1"/>
    <row r="22090" ht="15.75" customHeight="1"/>
    <row r="22092" ht="15.75" customHeight="1"/>
    <row r="22094" ht="15.75" customHeight="1"/>
    <row r="22096" ht="15.75" customHeight="1"/>
    <row r="22098" ht="15.75" customHeight="1"/>
    <row r="22100" ht="15.75" customHeight="1"/>
    <row r="22102" ht="15.75" customHeight="1"/>
    <row r="22104" ht="15.75" customHeight="1"/>
    <row r="22106" ht="15.75" customHeight="1"/>
    <row r="22108" ht="15.75" customHeight="1"/>
    <row r="22110" ht="15.75" customHeight="1"/>
    <row r="22112" ht="15.75" customHeight="1"/>
    <row r="22114" ht="15.75" customHeight="1"/>
    <row r="22116" ht="15.75" customHeight="1"/>
    <row r="22118" ht="15.75" customHeight="1"/>
    <row r="22120" ht="15.75" customHeight="1"/>
    <row r="22122" ht="15.75" customHeight="1"/>
    <row r="22124" ht="15.75" customHeight="1"/>
    <row r="22126" ht="15.75" customHeight="1"/>
    <row r="22128" ht="15.75" customHeight="1"/>
    <row r="22130" ht="15.75" customHeight="1"/>
    <row r="22132" ht="15.75" customHeight="1"/>
    <row r="22134" ht="15.75" customHeight="1"/>
    <row r="22136" ht="15.75" customHeight="1"/>
    <row r="22138" ht="15.75" customHeight="1"/>
    <row r="22140" ht="15.75" customHeight="1"/>
    <row r="22142" ht="15.75" customHeight="1"/>
    <row r="22144" ht="15.75" customHeight="1"/>
    <row r="22146" ht="15.75" customHeight="1"/>
    <row r="22148" ht="15.75" customHeight="1"/>
    <row r="22150" ht="15.75" customHeight="1"/>
    <row r="22152" ht="15.75" customHeight="1"/>
    <row r="22154" ht="15.75" customHeight="1"/>
    <row r="22156" ht="15.75" customHeight="1"/>
    <row r="22158" ht="15.75" customHeight="1"/>
    <row r="22160" ht="15.75" customHeight="1"/>
    <row r="22162" ht="15.75" customHeight="1"/>
    <row r="22164" ht="15.75" customHeight="1"/>
    <row r="22166" ht="15.75" customHeight="1"/>
    <row r="22168" ht="15.75" customHeight="1"/>
    <row r="22170" ht="15.75" customHeight="1"/>
    <row r="22172" ht="15.75" customHeight="1"/>
    <row r="22174" ht="15.75" customHeight="1"/>
    <row r="22176" ht="15.75" customHeight="1"/>
    <row r="22178" ht="15.75" customHeight="1"/>
    <row r="22180" ht="15.75" customHeight="1"/>
    <row r="22182" ht="15.75" customHeight="1"/>
    <row r="22184" ht="15.75" customHeight="1"/>
    <row r="22186" ht="15.75" customHeight="1"/>
    <row r="22188" ht="15.75" customHeight="1"/>
    <row r="22190" ht="15.75" customHeight="1"/>
    <row r="22192" ht="15.75" customHeight="1"/>
    <row r="22194" ht="15.75" customHeight="1"/>
    <row r="22196" ht="15.75" customHeight="1"/>
    <row r="22198" ht="15.75" customHeight="1"/>
    <row r="22200" ht="15.75" customHeight="1"/>
    <row r="22202" ht="15.75" customHeight="1"/>
    <row r="22204" ht="15.75" customHeight="1"/>
    <row r="22206" ht="15.75" customHeight="1"/>
    <row r="22208" ht="15.75" customHeight="1"/>
    <row r="22210" ht="15.75" customHeight="1"/>
    <row r="22212" ht="15.75" customHeight="1"/>
    <row r="22214" ht="15.75" customHeight="1"/>
    <row r="22216" ht="15.75" customHeight="1"/>
    <row r="22218" ht="15.75" customHeight="1"/>
    <row r="22220" ht="15.75" customHeight="1"/>
    <row r="22222" ht="15.75" customHeight="1"/>
    <row r="22224" ht="15.75" customHeight="1"/>
    <row r="22226" ht="15.75" customHeight="1"/>
    <row r="22228" ht="15.75" customHeight="1"/>
    <row r="22230" ht="15.75" customHeight="1"/>
    <row r="22232" ht="15.75" customHeight="1"/>
    <row r="22234" ht="15.75" customHeight="1"/>
    <row r="22236" ht="15.75" customHeight="1"/>
    <row r="22238" ht="15.75" customHeight="1"/>
    <row r="22240" ht="15.75" customHeight="1"/>
    <row r="22242" ht="15.75" customHeight="1"/>
    <row r="22244" ht="15.75" customHeight="1"/>
    <row r="22246" ht="15.75" customHeight="1"/>
    <row r="22248" ht="15.75" customHeight="1"/>
    <row r="22250" ht="15.75" customHeight="1"/>
    <row r="22252" ht="15.75" customHeight="1"/>
    <row r="22254" ht="15.75" customHeight="1"/>
    <row r="22256" ht="15.75" customHeight="1"/>
    <row r="22258" ht="15.75" customHeight="1"/>
    <row r="22260" ht="15.75" customHeight="1"/>
    <row r="22262" ht="15.75" customHeight="1"/>
    <row r="22264" ht="15.75" customHeight="1"/>
    <row r="22266" ht="15.75" customHeight="1"/>
    <row r="22268" ht="15.75" customHeight="1"/>
    <row r="22270" ht="15.75" customHeight="1"/>
    <row r="22272" ht="15.75" customHeight="1"/>
    <row r="22274" ht="15.75" customHeight="1"/>
    <row r="22276" ht="15.75" customHeight="1"/>
    <row r="22278" ht="15.75" customHeight="1"/>
    <row r="22280" ht="15.75" customHeight="1"/>
    <row r="22282" ht="15.75" customHeight="1"/>
    <row r="22284" ht="15.75" customHeight="1"/>
    <row r="22286" ht="15.75" customHeight="1"/>
    <row r="22288" ht="15.75" customHeight="1"/>
    <row r="22290" ht="15.75" customHeight="1"/>
    <row r="22292" ht="15.75" customHeight="1"/>
    <row r="22294" ht="15.75" customHeight="1"/>
    <row r="22296" ht="15.75" customHeight="1"/>
    <row r="22298" ht="15.75" customHeight="1"/>
    <row r="22300" ht="15.75" customHeight="1"/>
    <row r="22302" ht="15.75" customHeight="1"/>
    <row r="22304" ht="15.75" customHeight="1"/>
    <row r="22306" ht="15.75" customHeight="1"/>
    <row r="22308" ht="15.75" customHeight="1"/>
    <row r="22310" ht="15.75" customHeight="1"/>
    <row r="22312" ht="15.75" customHeight="1"/>
    <row r="22314" ht="15.75" customHeight="1"/>
    <row r="22316" ht="15.75" customHeight="1"/>
    <row r="22318" ht="15.75" customHeight="1"/>
    <row r="22320" ht="15.75" customHeight="1"/>
    <row r="22322" ht="15.75" customHeight="1"/>
    <row r="22324" ht="15.75" customHeight="1"/>
    <row r="22326" ht="15.75" customHeight="1"/>
    <row r="22328" ht="15.75" customHeight="1"/>
    <row r="22330" ht="15.75" customHeight="1"/>
    <row r="22332" ht="15.75" customHeight="1"/>
    <row r="22334" ht="15.75" customHeight="1"/>
    <row r="22336" ht="15.75" customHeight="1"/>
    <row r="22338" ht="15.75" customHeight="1"/>
    <row r="22340" ht="15.75" customHeight="1"/>
    <row r="22342" ht="15.75" customHeight="1"/>
    <row r="22344" ht="15.75" customHeight="1"/>
    <row r="22346" ht="15.75" customHeight="1"/>
    <row r="22348" ht="15.75" customHeight="1"/>
    <row r="22350" ht="15.75" customHeight="1"/>
    <row r="22352" ht="15.75" customHeight="1"/>
    <row r="22354" ht="15.75" customHeight="1"/>
    <row r="22356" ht="15.75" customHeight="1"/>
    <row r="22358" ht="15.75" customHeight="1"/>
    <row r="22360" ht="15.75" customHeight="1"/>
    <row r="22362" ht="15.75" customHeight="1"/>
    <row r="22364" ht="15.75" customHeight="1"/>
    <row r="22366" ht="15.75" customHeight="1"/>
    <row r="22368" ht="15.75" customHeight="1"/>
    <row r="22370" ht="15.75" customHeight="1"/>
    <row r="22372" ht="15.75" customHeight="1"/>
    <row r="22374" ht="15.75" customHeight="1"/>
    <row r="22376" ht="15.75" customHeight="1"/>
    <row r="22378" ht="15.75" customHeight="1"/>
    <row r="22380" ht="15.75" customHeight="1"/>
    <row r="22382" ht="15.75" customHeight="1"/>
    <row r="22384" ht="15.75" customHeight="1"/>
    <row r="22386" ht="15.75" customHeight="1"/>
    <row r="22388" ht="15.75" customHeight="1"/>
    <row r="22390" ht="15.75" customHeight="1"/>
    <row r="22392" ht="15.75" customHeight="1"/>
    <row r="22394" ht="15.75" customHeight="1"/>
    <row r="22396" ht="15.75" customHeight="1"/>
    <row r="22398" ht="15.75" customHeight="1"/>
    <row r="22400" ht="15.75" customHeight="1"/>
    <row r="22402" ht="15.75" customHeight="1"/>
    <row r="22404" ht="15.75" customHeight="1"/>
    <row r="22406" ht="15.75" customHeight="1"/>
    <row r="22408" ht="15.75" customHeight="1"/>
    <row r="22410" ht="15.75" customHeight="1"/>
    <row r="22412" ht="15.75" customHeight="1"/>
    <row r="22414" ht="15.75" customHeight="1"/>
    <row r="22416" ht="15.75" customHeight="1"/>
    <row r="22418" ht="15.75" customHeight="1"/>
    <row r="22420" ht="15.75" customHeight="1"/>
    <row r="22422" ht="15.75" customHeight="1"/>
    <row r="22424" ht="15.75" customHeight="1"/>
    <row r="22426" ht="15.75" customHeight="1"/>
    <row r="22428" ht="15.75" customHeight="1"/>
    <row r="22430" ht="15.75" customHeight="1"/>
    <row r="22432" ht="15.75" customHeight="1"/>
    <row r="22434" ht="15.75" customHeight="1"/>
    <row r="22436" ht="15.75" customHeight="1"/>
    <row r="22438" ht="15.75" customHeight="1"/>
    <row r="22440" ht="15.75" customHeight="1"/>
    <row r="22442" ht="15.75" customHeight="1"/>
    <row r="22444" ht="15.75" customHeight="1"/>
    <row r="22446" ht="15.75" customHeight="1"/>
    <row r="22448" ht="15.75" customHeight="1"/>
    <row r="22450" ht="15.75" customHeight="1"/>
    <row r="22452" ht="15.75" customHeight="1"/>
    <row r="22454" ht="15.75" customHeight="1"/>
    <row r="22456" ht="15.75" customHeight="1"/>
    <row r="22458" ht="15.75" customHeight="1"/>
    <row r="22460" ht="15.75" customHeight="1"/>
    <row r="22462" ht="15.75" customHeight="1"/>
    <row r="22464" ht="15.75" customHeight="1"/>
    <row r="22466" ht="15.75" customHeight="1"/>
    <row r="22468" ht="15.75" customHeight="1"/>
    <row r="22470" ht="15.75" customHeight="1"/>
    <row r="22472" ht="15.75" customHeight="1"/>
    <row r="22474" ht="15.75" customHeight="1"/>
    <row r="22476" ht="15.75" customHeight="1"/>
    <row r="22478" ht="15.75" customHeight="1"/>
    <row r="22480" ht="15.75" customHeight="1"/>
    <row r="22482" ht="15.75" customHeight="1"/>
    <row r="22484" ht="15.75" customHeight="1"/>
    <row r="22486" ht="15.75" customHeight="1"/>
    <row r="22488" ht="15.75" customHeight="1"/>
    <row r="22490" ht="15.75" customHeight="1"/>
    <row r="22492" ht="15.75" customHeight="1"/>
    <row r="22494" ht="15.75" customHeight="1"/>
    <row r="22496" ht="15.75" customHeight="1"/>
    <row r="22498" ht="15.75" customHeight="1"/>
    <row r="22500" ht="15.75" customHeight="1"/>
    <row r="22502" ht="15.75" customHeight="1"/>
    <row r="22504" ht="15.75" customHeight="1"/>
    <row r="22506" ht="15.75" customHeight="1"/>
    <row r="22508" ht="15.75" customHeight="1"/>
    <row r="22510" ht="15.75" customHeight="1"/>
    <row r="22512" ht="15.75" customHeight="1"/>
    <row r="22514" ht="15.75" customHeight="1"/>
    <row r="22516" ht="15.75" customHeight="1"/>
    <row r="22518" ht="15.75" customHeight="1"/>
    <row r="22520" ht="15.75" customHeight="1"/>
    <row r="22522" ht="15.75" customHeight="1"/>
    <row r="22524" ht="15.75" customHeight="1"/>
    <row r="22526" ht="15.75" customHeight="1"/>
    <row r="22528" ht="15.75" customHeight="1"/>
    <row r="22530" ht="15.75" customHeight="1"/>
    <row r="22532" ht="15.75" customHeight="1"/>
    <row r="22534" ht="15.75" customHeight="1"/>
    <row r="22536" ht="15.75" customHeight="1"/>
    <row r="22538" ht="15.75" customHeight="1"/>
    <row r="22540" ht="15.75" customHeight="1"/>
    <row r="22542" ht="15.75" customHeight="1"/>
    <row r="22544" ht="15.75" customHeight="1"/>
    <row r="22546" ht="15.75" customHeight="1"/>
    <row r="22548" ht="15.75" customHeight="1"/>
    <row r="22550" ht="15.75" customHeight="1"/>
    <row r="22552" ht="15.75" customHeight="1"/>
    <row r="22554" ht="15.75" customHeight="1"/>
    <row r="22556" ht="15.75" customHeight="1"/>
    <row r="22558" ht="15.75" customHeight="1"/>
    <row r="22560" ht="15.75" customHeight="1"/>
    <row r="22562" ht="15.75" customHeight="1"/>
    <row r="22564" ht="15.75" customHeight="1"/>
    <row r="22566" ht="15.75" customHeight="1"/>
    <row r="22568" ht="15.75" customHeight="1"/>
    <row r="22570" ht="15.75" customHeight="1"/>
    <row r="22572" ht="15.75" customHeight="1"/>
    <row r="22574" ht="15.75" customHeight="1"/>
    <row r="22576" ht="15.75" customHeight="1"/>
    <row r="22578" ht="15.75" customHeight="1"/>
    <row r="22580" ht="15.75" customHeight="1"/>
    <row r="22582" ht="15.75" customHeight="1"/>
    <row r="22584" ht="15.75" customHeight="1"/>
    <row r="22586" ht="15.75" customHeight="1"/>
    <row r="22588" ht="15.75" customHeight="1"/>
    <row r="22590" ht="15.75" customHeight="1"/>
    <row r="22592" ht="15.75" customHeight="1"/>
    <row r="22594" ht="15.75" customHeight="1"/>
    <row r="22596" ht="15.75" customHeight="1"/>
    <row r="22598" ht="15.75" customHeight="1"/>
    <row r="22600" ht="15.75" customHeight="1"/>
    <row r="22602" ht="15.75" customHeight="1"/>
    <row r="22604" ht="15.75" customHeight="1"/>
    <row r="22606" ht="15.75" customHeight="1"/>
    <row r="22608" ht="15.75" customHeight="1"/>
    <row r="22610" ht="15.75" customHeight="1"/>
    <row r="22612" ht="15.75" customHeight="1"/>
    <row r="22614" ht="15.75" customHeight="1"/>
    <row r="22616" ht="15.75" customHeight="1"/>
    <row r="22618" ht="15.75" customHeight="1"/>
    <row r="22620" ht="15.75" customHeight="1"/>
    <row r="22622" ht="15.75" customHeight="1"/>
    <row r="22624" ht="15.75" customHeight="1"/>
    <row r="22626" ht="15.75" customHeight="1"/>
    <row r="22628" ht="15.75" customHeight="1"/>
    <row r="22630" ht="15.75" customHeight="1"/>
    <row r="22632" ht="15.75" customHeight="1"/>
    <row r="22634" ht="15.75" customHeight="1"/>
    <row r="22636" ht="15.75" customHeight="1"/>
    <row r="22638" ht="15.75" customHeight="1"/>
    <row r="22640" ht="15.75" customHeight="1"/>
    <row r="22642" ht="15.75" customHeight="1"/>
    <row r="22644" ht="15.75" customHeight="1"/>
    <row r="22646" ht="15.75" customHeight="1"/>
    <row r="22648" ht="15.75" customHeight="1"/>
    <row r="22650" ht="15.75" customHeight="1"/>
    <row r="22652" ht="15.75" customHeight="1"/>
    <row r="22654" ht="15.75" customHeight="1"/>
    <row r="22656" ht="15.75" customHeight="1"/>
    <row r="22658" ht="15.75" customHeight="1"/>
    <row r="22660" ht="15.75" customHeight="1"/>
    <row r="22662" ht="15.75" customHeight="1"/>
    <row r="22664" ht="15.75" customHeight="1"/>
    <row r="22666" ht="15.75" customHeight="1"/>
    <row r="22668" ht="15.75" customHeight="1"/>
    <row r="22670" ht="15.75" customHeight="1"/>
    <row r="22672" ht="15.75" customHeight="1"/>
    <row r="22674" ht="15.75" customHeight="1"/>
    <row r="22676" ht="15.75" customHeight="1"/>
    <row r="22678" ht="15.75" customHeight="1"/>
    <row r="22680" ht="15.75" customHeight="1"/>
    <row r="22682" ht="15.75" customHeight="1"/>
    <row r="22684" ht="15.75" customHeight="1"/>
    <row r="22686" ht="15.75" customHeight="1"/>
    <row r="22688" ht="15.75" customHeight="1"/>
    <row r="22690" ht="15.75" customHeight="1"/>
    <row r="22692" ht="15.75" customHeight="1"/>
    <row r="22694" ht="15.75" customHeight="1"/>
    <row r="22696" ht="15.75" customHeight="1"/>
    <row r="22698" ht="15.75" customHeight="1"/>
    <row r="22700" ht="15.75" customHeight="1"/>
    <row r="22702" ht="15.75" customHeight="1"/>
    <row r="22704" ht="15.75" customHeight="1"/>
    <row r="22706" ht="15.75" customHeight="1"/>
    <row r="22708" ht="15.75" customHeight="1"/>
    <row r="22710" ht="15.75" customHeight="1"/>
    <row r="22712" ht="15.75" customHeight="1"/>
    <row r="22714" ht="15.75" customHeight="1"/>
    <row r="22716" ht="15.75" customHeight="1"/>
    <row r="22718" ht="15.75" customHeight="1"/>
    <row r="22720" ht="15.75" customHeight="1"/>
    <row r="22722" ht="15.75" customHeight="1"/>
    <row r="22724" ht="15.75" customHeight="1"/>
    <row r="22726" ht="15.75" customHeight="1"/>
    <row r="22728" ht="15.75" customHeight="1"/>
    <row r="22730" ht="15.75" customHeight="1"/>
    <row r="22732" ht="15.75" customHeight="1"/>
    <row r="22734" ht="15.75" customHeight="1"/>
    <row r="22736" ht="15.75" customHeight="1"/>
    <row r="22738" ht="15.75" customHeight="1"/>
    <row r="22740" ht="15.75" customHeight="1"/>
    <row r="22742" ht="15.75" customHeight="1"/>
    <row r="22744" ht="15.75" customHeight="1"/>
    <row r="22746" ht="15.75" customHeight="1"/>
    <row r="22748" ht="15.75" customHeight="1"/>
    <row r="22750" ht="15.75" customHeight="1"/>
    <row r="22752" ht="15.75" customHeight="1"/>
    <row r="22754" ht="15.75" customHeight="1"/>
    <row r="22756" ht="15.75" customHeight="1"/>
    <row r="22758" ht="15.75" customHeight="1"/>
    <row r="22760" ht="15.75" customHeight="1"/>
    <row r="22762" ht="15.75" customHeight="1"/>
    <row r="22764" ht="15.75" customHeight="1"/>
    <row r="22766" ht="15.75" customHeight="1"/>
    <row r="22768" ht="15.75" customHeight="1"/>
    <row r="22770" ht="15.75" customHeight="1"/>
    <row r="22772" ht="15.75" customHeight="1"/>
    <row r="22774" ht="15.75" customHeight="1"/>
    <row r="22776" ht="15.75" customHeight="1"/>
    <row r="22778" ht="15.75" customHeight="1"/>
    <row r="22780" ht="15.75" customHeight="1"/>
    <row r="22782" ht="15.75" customHeight="1"/>
    <row r="22784" ht="15.75" customHeight="1"/>
    <row r="22786" ht="15.75" customHeight="1"/>
    <row r="22788" ht="15.75" customHeight="1"/>
    <row r="22790" ht="15.75" customHeight="1"/>
    <row r="22792" ht="15.75" customHeight="1"/>
    <row r="22794" ht="15.75" customHeight="1"/>
    <row r="22796" ht="15.75" customHeight="1"/>
    <row r="22798" ht="15.75" customHeight="1"/>
    <row r="22800" ht="15.75" customHeight="1"/>
    <row r="22802" ht="15.75" customHeight="1"/>
    <row r="22804" ht="15.75" customHeight="1"/>
    <row r="22806" ht="15.75" customHeight="1"/>
    <row r="22808" ht="15.75" customHeight="1"/>
    <row r="22810" ht="15.75" customHeight="1"/>
    <row r="22812" ht="15.75" customHeight="1"/>
    <row r="22814" ht="15.75" customHeight="1"/>
    <row r="22816" ht="15.75" customHeight="1"/>
    <row r="22818" ht="15.75" customHeight="1"/>
    <row r="22820" ht="15.75" customHeight="1"/>
    <row r="22822" ht="15.75" customHeight="1"/>
    <row r="22824" ht="15.75" customHeight="1"/>
    <row r="22826" ht="15.75" customHeight="1"/>
    <row r="22828" ht="15.75" customHeight="1"/>
    <row r="22830" ht="15.75" customHeight="1"/>
    <row r="22832" ht="15.75" customHeight="1"/>
    <row r="22834" ht="15.75" customHeight="1"/>
    <row r="22836" ht="15.75" customHeight="1"/>
    <row r="22838" ht="15.75" customHeight="1"/>
    <row r="22840" ht="15.75" customHeight="1"/>
    <row r="22842" ht="15.75" customHeight="1"/>
    <row r="22844" ht="15.75" customHeight="1"/>
    <row r="22846" ht="15.75" customHeight="1"/>
    <row r="22848" ht="15.75" customHeight="1"/>
    <row r="22850" ht="15.75" customHeight="1"/>
    <row r="22852" ht="15.75" customHeight="1"/>
    <row r="22854" ht="15.75" customHeight="1"/>
    <row r="22856" ht="15.75" customHeight="1"/>
    <row r="22858" ht="15.75" customHeight="1"/>
    <row r="22860" ht="15.75" customHeight="1"/>
    <row r="22862" ht="15.75" customHeight="1"/>
    <row r="22864" ht="15.75" customHeight="1"/>
    <row r="22866" ht="15.75" customHeight="1"/>
    <row r="22868" ht="15.75" customHeight="1"/>
    <row r="22870" ht="15.75" customHeight="1"/>
    <row r="22872" ht="15.75" customHeight="1"/>
    <row r="22874" ht="15.75" customHeight="1"/>
    <row r="22876" ht="15.75" customHeight="1"/>
    <row r="22878" ht="15.75" customHeight="1"/>
    <row r="22880" ht="15.75" customHeight="1"/>
    <row r="22882" ht="15.75" customHeight="1"/>
    <row r="22884" ht="15.75" customHeight="1"/>
    <row r="22886" ht="15.75" customHeight="1"/>
    <row r="22888" ht="15.75" customHeight="1"/>
    <row r="22890" ht="15.75" customHeight="1"/>
    <row r="22892" ht="15.75" customHeight="1"/>
    <row r="22894" ht="15.75" customHeight="1"/>
    <row r="22896" ht="15.75" customHeight="1"/>
    <row r="22898" ht="15.75" customHeight="1"/>
    <row r="22900" ht="15.75" customHeight="1"/>
    <row r="22902" ht="15.75" customHeight="1"/>
    <row r="22904" ht="15.75" customHeight="1"/>
    <row r="22906" ht="15.75" customHeight="1"/>
    <row r="22908" ht="15.75" customHeight="1"/>
    <row r="22910" ht="15.75" customHeight="1"/>
    <row r="22912" ht="15.75" customHeight="1"/>
    <row r="22914" ht="15.75" customHeight="1"/>
    <row r="22916" ht="15.75" customHeight="1"/>
    <row r="22918" ht="15.75" customHeight="1"/>
    <row r="22920" ht="15.75" customHeight="1"/>
    <row r="22922" ht="15.75" customHeight="1"/>
    <row r="22924" ht="15.75" customHeight="1"/>
    <row r="22926" ht="15.75" customHeight="1"/>
    <row r="22928" ht="15.75" customHeight="1"/>
    <row r="22930" ht="15.75" customHeight="1"/>
    <row r="22932" ht="15.75" customHeight="1"/>
    <row r="22934" ht="15.75" customHeight="1"/>
    <row r="22936" ht="15.75" customHeight="1"/>
    <row r="22938" ht="15.75" customHeight="1"/>
    <row r="22940" ht="15.75" customHeight="1"/>
    <row r="22942" ht="15.75" customHeight="1"/>
    <row r="22944" ht="15.75" customHeight="1"/>
    <row r="22946" ht="15.75" customHeight="1"/>
    <row r="22948" ht="15.75" customHeight="1"/>
    <row r="22950" ht="15.75" customHeight="1"/>
    <row r="22952" ht="15.75" customHeight="1"/>
    <row r="22954" ht="15.75" customHeight="1"/>
    <row r="22956" ht="15.75" customHeight="1"/>
    <row r="22958" ht="15.75" customHeight="1"/>
    <row r="22960" ht="15.75" customHeight="1"/>
    <row r="22962" ht="15.75" customHeight="1"/>
    <row r="22964" ht="15.75" customHeight="1"/>
    <row r="22966" ht="15.75" customHeight="1"/>
    <row r="22968" ht="15.75" customHeight="1"/>
    <row r="22970" ht="15.75" customHeight="1"/>
    <row r="22972" ht="15.75" customHeight="1"/>
    <row r="22974" ht="15.75" customHeight="1"/>
    <row r="22976" ht="15.75" customHeight="1"/>
    <row r="22978" ht="15.75" customHeight="1"/>
    <row r="22980" ht="15.75" customHeight="1"/>
    <row r="22982" ht="15.75" customHeight="1"/>
    <row r="22984" ht="15.75" customHeight="1"/>
    <row r="22986" ht="15.75" customHeight="1"/>
    <row r="22988" ht="15.75" customHeight="1"/>
    <row r="22990" ht="15.75" customHeight="1"/>
    <row r="22992" ht="15.75" customHeight="1"/>
    <row r="22994" ht="15.75" customHeight="1"/>
    <row r="22996" ht="15.75" customHeight="1"/>
    <row r="22998" ht="15.75" customHeight="1"/>
    <row r="23000" ht="15.75" customHeight="1"/>
    <row r="23002" ht="15.75" customHeight="1"/>
    <row r="23004" ht="15.75" customHeight="1"/>
    <row r="23006" ht="15.75" customHeight="1"/>
    <row r="23008" ht="15.75" customHeight="1"/>
    <row r="23010" ht="15.75" customHeight="1"/>
    <row r="23012" ht="15.75" customHeight="1"/>
    <row r="23014" ht="15.75" customHeight="1"/>
    <row r="23016" ht="15.75" customHeight="1"/>
    <row r="23018" ht="15.75" customHeight="1"/>
    <row r="23020" ht="15.75" customHeight="1"/>
    <row r="23022" ht="15.75" customHeight="1"/>
    <row r="23024" ht="15.75" customHeight="1"/>
    <row r="23026" ht="15.75" customHeight="1"/>
    <row r="23028" ht="15.75" customHeight="1"/>
    <row r="23030" ht="15.75" customHeight="1"/>
    <row r="23032" ht="15.75" customHeight="1"/>
    <row r="23034" ht="15.75" customHeight="1"/>
    <row r="23036" ht="15.75" customHeight="1"/>
    <row r="23038" ht="15.75" customHeight="1"/>
    <row r="23040" ht="15.75" customHeight="1"/>
    <row r="23042" ht="15.75" customHeight="1"/>
    <row r="23044" ht="15.75" customHeight="1"/>
    <row r="23046" ht="15.75" customHeight="1"/>
    <row r="23048" ht="15.75" customHeight="1"/>
    <row r="23050" ht="15.75" customHeight="1"/>
    <row r="23052" ht="15.75" customHeight="1"/>
    <row r="23054" ht="15.75" customHeight="1"/>
    <row r="23056" ht="15.75" customHeight="1"/>
    <row r="23058" ht="15.75" customHeight="1"/>
    <row r="23060" ht="15.75" customHeight="1"/>
    <row r="23062" ht="15.75" customHeight="1"/>
    <row r="23064" ht="15.75" customHeight="1"/>
    <row r="23066" ht="15.75" customHeight="1"/>
    <row r="23068" ht="15.75" customHeight="1"/>
    <row r="23070" ht="15.75" customHeight="1"/>
    <row r="23072" ht="15.75" customHeight="1"/>
    <row r="23074" ht="15.75" customHeight="1"/>
    <row r="23076" ht="15.75" customHeight="1"/>
    <row r="23078" ht="15.75" customHeight="1"/>
    <row r="23080" ht="15.75" customHeight="1"/>
    <row r="23082" ht="15.75" customHeight="1"/>
    <row r="23084" ht="15.75" customHeight="1"/>
    <row r="23086" ht="15.75" customHeight="1"/>
    <row r="23088" ht="15.75" customHeight="1"/>
    <row r="23090" ht="15.75" customHeight="1"/>
    <row r="23092" ht="15.75" customHeight="1"/>
    <row r="23094" ht="15.75" customHeight="1"/>
    <row r="23096" ht="15.75" customHeight="1"/>
    <row r="23098" ht="15.75" customHeight="1"/>
    <row r="23100" ht="15.75" customHeight="1"/>
    <row r="23102" ht="15.75" customHeight="1"/>
    <row r="23104" ht="15.75" customHeight="1"/>
    <row r="23106" ht="15.75" customHeight="1"/>
    <row r="23108" ht="15.75" customHeight="1"/>
    <row r="23110" ht="15.75" customHeight="1"/>
    <row r="23112" ht="15.75" customHeight="1"/>
    <row r="23114" ht="15.75" customHeight="1"/>
    <row r="23116" ht="15.75" customHeight="1"/>
    <row r="23118" ht="15.75" customHeight="1"/>
    <row r="23120" ht="15.75" customHeight="1"/>
    <row r="23122" ht="15.75" customHeight="1"/>
    <row r="23124" ht="15.75" customHeight="1"/>
    <row r="23126" ht="15.75" customHeight="1"/>
    <row r="23128" ht="15.75" customHeight="1"/>
    <row r="23130" ht="15.75" customHeight="1"/>
    <row r="23132" ht="15.75" customHeight="1"/>
    <row r="23134" ht="15.75" customHeight="1"/>
    <row r="23136" ht="15.75" customHeight="1"/>
    <row r="23138" ht="15.75" customHeight="1"/>
    <row r="23140" ht="15.75" customHeight="1"/>
    <row r="23142" ht="15.75" customHeight="1"/>
    <row r="23144" ht="15.75" customHeight="1"/>
    <row r="23146" ht="15.75" customHeight="1"/>
    <row r="23148" ht="15.75" customHeight="1"/>
    <row r="23150" ht="15.75" customHeight="1"/>
    <row r="23152" ht="15.75" customHeight="1"/>
    <row r="23154" ht="15.75" customHeight="1"/>
    <row r="23156" ht="15.75" customHeight="1"/>
    <row r="23158" ht="15.75" customHeight="1"/>
    <row r="23160" ht="15.75" customHeight="1"/>
    <row r="23162" ht="15.75" customHeight="1"/>
    <row r="23164" ht="15.75" customHeight="1"/>
    <row r="23166" ht="15.75" customHeight="1"/>
    <row r="23168" ht="15.75" customHeight="1"/>
    <row r="23170" ht="15.75" customHeight="1"/>
    <row r="23172" ht="15.75" customHeight="1"/>
    <row r="23174" ht="15.75" customHeight="1"/>
    <row r="23176" ht="15.75" customHeight="1"/>
    <row r="23178" ht="15.75" customHeight="1"/>
    <row r="23180" ht="15.75" customHeight="1"/>
    <row r="23182" ht="15.75" customHeight="1"/>
    <row r="23184" ht="15.75" customHeight="1"/>
    <row r="23186" ht="15.75" customHeight="1"/>
    <row r="23188" ht="15.75" customHeight="1"/>
    <row r="23190" ht="15.75" customHeight="1"/>
    <row r="23192" ht="15.75" customHeight="1"/>
    <row r="23194" ht="15.75" customHeight="1"/>
    <row r="23196" ht="15.75" customHeight="1"/>
    <row r="23198" ht="15.75" customHeight="1"/>
    <row r="23200" ht="15.75" customHeight="1"/>
    <row r="23202" ht="15.75" customHeight="1"/>
    <row r="23204" ht="15.75" customHeight="1"/>
    <row r="23206" ht="15.75" customHeight="1"/>
    <row r="23208" ht="15.75" customHeight="1"/>
    <row r="23210" ht="15.75" customHeight="1"/>
    <row r="23212" ht="15.75" customHeight="1"/>
    <row r="23214" ht="15.75" customHeight="1"/>
    <row r="23216" ht="15.75" customHeight="1"/>
    <row r="23218" ht="15.75" customHeight="1"/>
    <row r="23220" ht="15.75" customHeight="1"/>
    <row r="23222" ht="15.75" customHeight="1"/>
    <row r="23224" ht="15.75" customHeight="1"/>
    <row r="23226" ht="15.75" customHeight="1"/>
    <row r="23228" ht="15.75" customHeight="1"/>
    <row r="23230" ht="15.75" customHeight="1"/>
    <row r="23232" ht="15.75" customHeight="1"/>
    <row r="23234" ht="15.75" customHeight="1"/>
    <row r="23236" ht="15.75" customHeight="1"/>
    <row r="23238" ht="15.75" customHeight="1"/>
    <row r="23240" ht="15.75" customHeight="1"/>
    <row r="23242" ht="15.75" customHeight="1"/>
    <row r="23244" ht="15.75" customHeight="1"/>
    <row r="23246" ht="15.75" customHeight="1"/>
    <row r="23248" ht="15.75" customHeight="1"/>
    <row r="23250" ht="15.75" customHeight="1"/>
    <row r="23252" ht="15.75" customHeight="1"/>
    <row r="23254" ht="15.75" customHeight="1"/>
    <row r="23256" ht="15.75" customHeight="1"/>
    <row r="23258" ht="15.75" customHeight="1"/>
    <row r="23260" ht="15.75" customHeight="1"/>
    <row r="23262" ht="15.75" customHeight="1"/>
    <row r="23264" ht="15.75" customHeight="1"/>
    <row r="23266" ht="15.75" customHeight="1"/>
    <row r="23268" ht="15.75" customHeight="1"/>
    <row r="23270" ht="15.75" customHeight="1"/>
    <row r="23272" ht="15.75" customHeight="1"/>
    <row r="23274" ht="15.75" customHeight="1"/>
    <row r="23276" ht="15.75" customHeight="1"/>
    <row r="23278" ht="15.75" customHeight="1"/>
    <row r="23280" ht="15.75" customHeight="1"/>
    <row r="23282" ht="15.75" customHeight="1"/>
    <row r="23284" ht="15.75" customHeight="1"/>
    <row r="23286" ht="15.75" customHeight="1"/>
    <row r="23288" ht="15.75" customHeight="1"/>
    <row r="23290" ht="15.75" customHeight="1"/>
    <row r="23292" ht="15.75" customHeight="1"/>
    <row r="23294" ht="15.75" customHeight="1"/>
    <row r="23296" ht="15.75" customHeight="1"/>
    <row r="23298" ht="15.75" customHeight="1"/>
    <row r="23300" ht="15.75" customHeight="1"/>
    <row r="23302" ht="15.75" customHeight="1"/>
    <row r="23304" ht="15.75" customHeight="1"/>
    <row r="23306" ht="15.75" customHeight="1"/>
    <row r="23308" ht="15.75" customHeight="1"/>
    <row r="23310" ht="15.75" customHeight="1"/>
    <row r="23312" ht="15.75" customHeight="1"/>
    <row r="23314" ht="15.75" customHeight="1"/>
    <row r="23316" ht="15.75" customHeight="1"/>
    <row r="23318" ht="15.75" customHeight="1"/>
    <row r="23320" ht="15.75" customHeight="1"/>
    <row r="23322" ht="15.75" customHeight="1"/>
    <row r="23324" ht="15.75" customHeight="1"/>
    <row r="23326" ht="15.75" customHeight="1"/>
    <row r="23328" ht="15.75" customHeight="1"/>
    <row r="23330" ht="15.75" customHeight="1"/>
    <row r="23332" ht="15.75" customHeight="1"/>
    <row r="23334" ht="15.75" customHeight="1"/>
    <row r="23336" ht="15.75" customHeight="1"/>
    <row r="23338" ht="15.75" customHeight="1"/>
    <row r="23340" ht="15.75" customHeight="1"/>
    <row r="23342" ht="15.75" customHeight="1"/>
    <row r="23344" ht="15.75" customHeight="1"/>
    <row r="23346" ht="15.75" customHeight="1"/>
    <row r="23348" ht="15.75" customHeight="1"/>
    <row r="23350" ht="15.75" customHeight="1"/>
    <row r="23352" ht="15.75" customHeight="1"/>
    <row r="23354" ht="15.75" customHeight="1"/>
    <row r="23356" ht="15.75" customHeight="1"/>
    <row r="23358" ht="15.75" customHeight="1"/>
    <row r="23360" ht="15.75" customHeight="1"/>
    <row r="23362" ht="15.75" customHeight="1"/>
    <row r="23364" ht="15.75" customHeight="1"/>
    <row r="23366" ht="15.75" customHeight="1"/>
    <row r="23368" ht="15.75" customHeight="1"/>
    <row r="23370" ht="15.75" customHeight="1"/>
    <row r="23372" ht="15.75" customHeight="1"/>
    <row r="23374" ht="15.75" customHeight="1"/>
    <row r="23376" ht="15.75" customHeight="1"/>
    <row r="23378" ht="15.75" customHeight="1"/>
    <row r="23380" ht="15.75" customHeight="1"/>
    <row r="23382" ht="15.75" customHeight="1"/>
    <row r="23384" ht="15.75" customHeight="1"/>
    <row r="23386" ht="15.75" customHeight="1"/>
    <row r="23388" ht="15.75" customHeight="1"/>
    <row r="23390" ht="15.75" customHeight="1"/>
    <row r="23392" ht="15.75" customHeight="1"/>
    <row r="23394" ht="15.75" customHeight="1"/>
    <row r="23396" ht="15.75" customHeight="1"/>
    <row r="23398" ht="15.75" customHeight="1"/>
    <row r="23400" ht="15.75" customHeight="1"/>
    <row r="23402" ht="15.75" customHeight="1"/>
    <row r="23404" ht="15.75" customHeight="1"/>
    <row r="23406" ht="15.75" customHeight="1"/>
    <row r="23408" ht="15.75" customHeight="1"/>
    <row r="23410" ht="15.75" customHeight="1"/>
    <row r="23412" ht="15.75" customHeight="1"/>
    <row r="23414" ht="15.75" customHeight="1"/>
    <row r="23416" ht="15.75" customHeight="1"/>
    <row r="23418" ht="15.75" customHeight="1"/>
    <row r="23420" ht="15.75" customHeight="1"/>
    <row r="23422" ht="15.75" customHeight="1"/>
    <row r="23424" ht="15.75" customHeight="1"/>
    <row r="23426" ht="15.75" customHeight="1"/>
    <row r="23428" ht="15.75" customHeight="1"/>
    <row r="23430" ht="15.75" customHeight="1"/>
    <row r="23432" ht="15.75" customHeight="1"/>
    <row r="23434" ht="15.75" customHeight="1"/>
    <row r="23436" ht="15.75" customHeight="1"/>
    <row r="23438" ht="15.75" customHeight="1"/>
    <row r="23440" ht="15.75" customHeight="1"/>
    <row r="23442" ht="15.75" customHeight="1"/>
    <row r="23444" ht="15.75" customHeight="1"/>
    <row r="23446" ht="15.75" customHeight="1"/>
    <row r="23448" ht="15.75" customHeight="1"/>
    <row r="23450" ht="15.75" customHeight="1"/>
    <row r="23452" ht="15.75" customHeight="1"/>
    <row r="23454" ht="15.75" customHeight="1"/>
    <row r="23456" ht="15.75" customHeight="1"/>
    <row r="23458" ht="15.75" customHeight="1"/>
    <row r="23460" ht="15.75" customHeight="1"/>
    <row r="23462" ht="15.75" customHeight="1"/>
    <row r="23464" ht="15.75" customHeight="1"/>
    <row r="23466" ht="15.75" customHeight="1"/>
    <row r="23468" ht="15.75" customHeight="1"/>
    <row r="23470" ht="15.75" customHeight="1"/>
    <row r="23472" ht="15.75" customHeight="1"/>
    <row r="23474" ht="15.75" customHeight="1"/>
    <row r="23476" ht="15.75" customHeight="1"/>
    <row r="23478" ht="15.75" customHeight="1"/>
    <row r="23480" ht="15.75" customHeight="1"/>
    <row r="23482" ht="15.75" customHeight="1"/>
    <row r="23484" ht="15.75" customHeight="1"/>
    <row r="23486" ht="15.75" customHeight="1"/>
    <row r="23488" ht="15.75" customHeight="1"/>
    <row r="23490" ht="15.75" customHeight="1"/>
    <row r="23492" ht="15.75" customHeight="1"/>
    <row r="23494" ht="15.75" customHeight="1"/>
    <row r="23496" ht="15.75" customHeight="1"/>
    <row r="23498" ht="15.75" customHeight="1"/>
    <row r="23500" ht="15.75" customHeight="1"/>
    <row r="23502" ht="15.75" customHeight="1"/>
    <row r="23504" ht="15.75" customHeight="1"/>
    <row r="23506" ht="15.75" customHeight="1"/>
    <row r="23508" ht="15.75" customHeight="1"/>
    <row r="23510" ht="15.75" customHeight="1"/>
    <row r="23512" ht="15.75" customHeight="1"/>
    <row r="23514" ht="15.75" customHeight="1"/>
    <row r="23516" ht="15.75" customHeight="1"/>
    <row r="23518" ht="15.75" customHeight="1"/>
    <row r="23520" ht="15.75" customHeight="1"/>
    <row r="23522" ht="15.75" customHeight="1"/>
    <row r="23524" ht="15.75" customHeight="1"/>
    <row r="23526" ht="15.75" customHeight="1"/>
    <row r="23528" ht="15.75" customHeight="1"/>
    <row r="23530" ht="15.75" customHeight="1"/>
    <row r="23532" ht="15.75" customHeight="1"/>
    <row r="23534" ht="15.75" customHeight="1"/>
    <row r="23536" ht="15.75" customHeight="1"/>
    <row r="23538" ht="15.75" customHeight="1"/>
    <row r="23540" ht="15.75" customHeight="1"/>
    <row r="23542" ht="15.75" customHeight="1"/>
    <row r="23544" ht="15.75" customHeight="1"/>
    <row r="23546" ht="15.75" customHeight="1"/>
    <row r="23548" ht="15.75" customHeight="1"/>
    <row r="23550" ht="15.75" customHeight="1"/>
    <row r="23552" ht="15.75" customHeight="1"/>
    <row r="23554" ht="15.75" customHeight="1"/>
    <row r="23556" ht="15.75" customHeight="1"/>
    <row r="23558" ht="15.75" customHeight="1"/>
    <row r="23560" ht="15.75" customHeight="1"/>
    <row r="23562" ht="15.75" customHeight="1"/>
    <row r="23564" ht="15.75" customHeight="1"/>
    <row r="23566" ht="15.75" customHeight="1"/>
    <row r="23568" ht="15.75" customHeight="1"/>
    <row r="23570" ht="15.75" customHeight="1"/>
    <row r="23572" ht="15.75" customHeight="1"/>
    <row r="23574" ht="15.75" customHeight="1"/>
    <row r="23576" ht="15.75" customHeight="1"/>
    <row r="23578" ht="15.75" customHeight="1"/>
    <row r="23580" ht="15.75" customHeight="1"/>
    <row r="23582" ht="15.75" customHeight="1"/>
    <row r="23584" ht="15.75" customHeight="1"/>
    <row r="23586" ht="15.75" customHeight="1"/>
    <row r="23588" ht="15.75" customHeight="1"/>
    <row r="23590" ht="15.75" customHeight="1"/>
    <row r="23592" ht="15.75" customHeight="1"/>
    <row r="23594" ht="15.75" customHeight="1"/>
    <row r="23596" ht="15.75" customHeight="1"/>
    <row r="23598" ht="15.75" customHeight="1"/>
    <row r="23600" ht="15.75" customHeight="1"/>
    <row r="23602" ht="15.75" customHeight="1"/>
    <row r="23604" ht="15.75" customHeight="1"/>
    <row r="23606" ht="15.75" customHeight="1"/>
    <row r="23608" ht="15.75" customHeight="1"/>
    <row r="23610" ht="15.75" customHeight="1"/>
    <row r="23612" ht="15.75" customHeight="1"/>
    <row r="23614" ht="15.75" customHeight="1"/>
    <row r="23616" ht="15.75" customHeight="1"/>
    <row r="23618" ht="15.75" customHeight="1"/>
    <row r="23620" ht="15.75" customHeight="1"/>
    <row r="23622" ht="15.75" customHeight="1"/>
    <row r="23624" ht="15.75" customHeight="1"/>
    <row r="23626" ht="15.75" customHeight="1"/>
    <row r="23628" ht="15.75" customHeight="1"/>
    <row r="23630" ht="15.75" customHeight="1"/>
    <row r="23632" ht="15.75" customHeight="1"/>
    <row r="23634" ht="15.75" customHeight="1"/>
    <row r="23636" ht="15.75" customHeight="1"/>
    <row r="23638" ht="15.75" customHeight="1"/>
    <row r="23640" ht="15.75" customHeight="1"/>
    <row r="23642" ht="15.75" customHeight="1"/>
    <row r="23644" ht="15.75" customHeight="1"/>
    <row r="23646" ht="15.75" customHeight="1"/>
    <row r="23648" ht="15.75" customHeight="1"/>
    <row r="23650" ht="15.75" customHeight="1"/>
    <row r="23652" ht="15.75" customHeight="1"/>
    <row r="23654" ht="15.75" customHeight="1"/>
    <row r="23656" ht="15.75" customHeight="1"/>
    <row r="23658" ht="15.75" customHeight="1"/>
    <row r="23660" ht="15.75" customHeight="1"/>
    <row r="23662" ht="15.75" customHeight="1"/>
    <row r="23664" ht="15.75" customHeight="1"/>
    <row r="23666" ht="15.75" customHeight="1"/>
    <row r="23668" ht="15.75" customHeight="1"/>
    <row r="23670" ht="15.75" customHeight="1"/>
    <row r="23672" ht="15.75" customHeight="1"/>
    <row r="23674" ht="15.75" customHeight="1"/>
    <row r="23676" ht="15.75" customHeight="1"/>
    <row r="23678" ht="15.75" customHeight="1"/>
    <row r="23680" ht="15.75" customHeight="1"/>
    <row r="23682" ht="15.75" customHeight="1"/>
    <row r="23684" ht="15.75" customHeight="1"/>
    <row r="23686" ht="15.75" customHeight="1"/>
    <row r="23688" ht="15.75" customHeight="1"/>
    <row r="23690" ht="15.75" customHeight="1"/>
    <row r="23692" ht="15.75" customHeight="1"/>
    <row r="23694" ht="15.75" customHeight="1"/>
    <row r="23696" ht="15.75" customHeight="1"/>
    <row r="23698" ht="15.75" customHeight="1"/>
    <row r="23700" ht="15.75" customHeight="1"/>
    <row r="23702" ht="15.75" customHeight="1"/>
    <row r="23704" ht="15.75" customHeight="1"/>
    <row r="23706" ht="15.75" customHeight="1"/>
    <row r="23708" ht="15.75" customHeight="1"/>
    <row r="23710" ht="15.75" customHeight="1"/>
    <row r="23712" ht="15.75" customHeight="1"/>
    <row r="23714" ht="15.75" customHeight="1"/>
    <row r="23716" ht="15.75" customHeight="1"/>
    <row r="23718" ht="15.75" customHeight="1"/>
    <row r="23720" ht="15.75" customHeight="1"/>
    <row r="23722" ht="15.75" customHeight="1"/>
    <row r="23724" ht="15.75" customHeight="1"/>
    <row r="23726" ht="15.75" customHeight="1"/>
    <row r="23728" ht="15.75" customHeight="1"/>
    <row r="23730" ht="15.75" customHeight="1"/>
    <row r="23732" ht="15.75" customHeight="1"/>
    <row r="23734" ht="15.75" customHeight="1"/>
    <row r="23736" ht="15.75" customHeight="1"/>
    <row r="23738" ht="15.75" customHeight="1"/>
    <row r="23740" ht="15.75" customHeight="1"/>
    <row r="23742" ht="15.75" customHeight="1"/>
    <row r="23744" ht="15.75" customHeight="1"/>
    <row r="23746" ht="15.75" customHeight="1"/>
    <row r="23748" ht="15.75" customHeight="1"/>
    <row r="23750" ht="15.75" customHeight="1"/>
    <row r="23752" ht="15.75" customHeight="1"/>
    <row r="23754" ht="15.75" customHeight="1"/>
    <row r="23756" ht="15.75" customHeight="1"/>
    <row r="23758" ht="15.75" customHeight="1"/>
    <row r="23760" ht="15.75" customHeight="1"/>
    <row r="23762" ht="15.75" customHeight="1"/>
    <row r="23764" ht="15.75" customHeight="1"/>
    <row r="23766" ht="15.75" customHeight="1"/>
    <row r="23768" ht="15.75" customHeight="1"/>
    <row r="23770" ht="15.75" customHeight="1"/>
    <row r="23772" ht="15.75" customHeight="1"/>
    <row r="23774" ht="15.75" customHeight="1"/>
    <row r="23776" ht="15.75" customHeight="1"/>
    <row r="23778" ht="15.75" customHeight="1"/>
    <row r="23780" ht="15.75" customHeight="1"/>
    <row r="23782" ht="15.75" customHeight="1"/>
    <row r="23784" ht="15.75" customHeight="1"/>
    <row r="23786" ht="15.75" customHeight="1"/>
    <row r="23788" ht="15.75" customHeight="1"/>
    <row r="23790" ht="15.75" customHeight="1"/>
    <row r="23792" ht="15.75" customHeight="1"/>
    <row r="23794" ht="15.75" customHeight="1"/>
    <row r="23796" ht="15.75" customHeight="1"/>
    <row r="23798" ht="15.75" customHeight="1"/>
    <row r="23800" ht="15.75" customHeight="1"/>
    <row r="23802" ht="15.75" customHeight="1"/>
    <row r="23804" ht="15.75" customHeight="1"/>
    <row r="23806" ht="15.75" customHeight="1"/>
    <row r="23808" ht="15.75" customHeight="1"/>
    <row r="23810" ht="15.75" customHeight="1"/>
    <row r="23812" ht="15.75" customHeight="1"/>
    <row r="23814" ht="15.75" customHeight="1"/>
    <row r="23816" ht="15.75" customHeight="1"/>
    <row r="23818" ht="15.75" customHeight="1"/>
    <row r="23820" ht="15.75" customHeight="1"/>
    <row r="23822" ht="15.75" customHeight="1"/>
    <row r="23824" ht="15.75" customHeight="1"/>
    <row r="23826" ht="15.75" customHeight="1"/>
    <row r="23828" ht="15.75" customHeight="1"/>
    <row r="23830" ht="15.75" customHeight="1"/>
    <row r="23832" ht="15.75" customHeight="1"/>
    <row r="23834" ht="15.75" customHeight="1"/>
    <row r="23836" ht="15.75" customHeight="1"/>
    <row r="23838" ht="15.75" customHeight="1"/>
    <row r="23840" ht="15.75" customHeight="1"/>
    <row r="23842" ht="15.75" customHeight="1"/>
    <row r="23844" ht="15.75" customHeight="1"/>
    <row r="23846" ht="15.75" customHeight="1"/>
    <row r="23848" ht="15.75" customHeight="1"/>
    <row r="23850" ht="15.75" customHeight="1"/>
    <row r="23852" ht="15.75" customHeight="1"/>
    <row r="23854" ht="15.75" customHeight="1"/>
    <row r="23856" ht="15.75" customHeight="1"/>
    <row r="23858" ht="15.75" customHeight="1"/>
    <row r="23860" ht="15.75" customHeight="1"/>
    <row r="23862" ht="15.75" customHeight="1"/>
    <row r="23864" ht="15.75" customHeight="1"/>
    <row r="23866" ht="15.75" customHeight="1"/>
    <row r="23868" ht="15.75" customHeight="1"/>
    <row r="23870" ht="15.75" customHeight="1"/>
    <row r="23872" ht="15.75" customHeight="1"/>
    <row r="23874" ht="15.75" customHeight="1"/>
    <row r="23876" ht="15.75" customHeight="1"/>
    <row r="23878" ht="15.75" customHeight="1"/>
    <row r="23880" ht="15.75" customHeight="1"/>
    <row r="23882" ht="15.75" customHeight="1"/>
    <row r="23884" ht="15.75" customHeight="1"/>
    <row r="23886" ht="15.75" customHeight="1"/>
    <row r="23888" ht="15.75" customHeight="1"/>
    <row r="23890" ht="15.75" customHeight="1"/>
    <row r="23892" ht="15.75" customHeight="1"/>
    <row r="23894" ht="15.75" customHeight="1"/>
    <row r="23896" ht="15.75" customHeight="1"/>
    <row r="23898" ht="15.75" customHeight="1"/>
    <row r="23900" ht="15.75" customHeight="1"/>
    <row r="23902" ht="15.75" customHeight="1"/>
    <row r="23904" ht="15.75" customHeight="1"/>
    <row r="23906" ht="15.75" customHeight="1"/>
    <row r="23908" ht="15.75" customHeight="1"/>
    <row r="23910" ht="15.75" customHeight="1"/>
    <row r="23912" ht="15.75" customHeight="1"/>
    <row r="23914" ht="15.75" customHeight="1"/>
    <row r="23916" ht="15.75" customHeight="1"/>
    <row r="23918" ht="15.75" customHeight="1"/>
    <row r="23920" ht="15.75" customHeight="1"/>
    <row r="23922" ht="15.75" customHeight="1"/>
    <row r="23924" ht="15.75" customHeight="1"/>
    <row r="23926" ht="15.75" customHeight="1"/>
    <row r="23928" ht="15.75" customHeight="1"/>
    <row r="23930" ht="15.75" customHeight="1"/>
    <row r="23932" ht="15.75" customHeight="1"/>
    <row r="23934" ht="15.75" customHeight="1"/>
    <row r="23936" ht="15.75" customHeight="1"/>
    <row r="23938" ht="15.75" customHeight="1"/>
    <row r="23940" ht="15.75" customHeight="1"/>
    <row r="23942" ht="15.75" customHeight="1"/>
    <row r="23944" ht="15.75" customHeight="1"/>
    <row r="23946" ht="15.75" customHeight="1"/>
    <row r="23948" ht="15.75" customHeight="1"/>
    <row r="23950" ht="15.75" customHeight="1"/>
    <row r="23952" ht="15.75" customHeight="1"/>
    <row r="23954" ht="15.75" customHeight="1"/>
    <row r="23956" ht="15.75" customHeight="1"/>
    <row r="23958" ht="15.75" customHeight="1"/>
    <row r="23960" ht="15.75" customHeight="1"/>
    <row r="23962" ht="15.75" customHeight="1"/>
    <row r="23964" ht="15.75" customHeight="1"/>
    <row r="23966" ht="15.75" customHeight="1"/>
    <row r="23968" ht="15.75" customHeight="1"/>
    <row r="23970" ht="15.75" customHeight="1"/>
    <row r="23972" ht="15.75" customHeight="1"/>
    <row r="23974" ht="15.75" customHeight="1"/>
    <row r="23976" ht="15.75" customHeight="1"/>
    <row r="23978" ht="15.75" customHeight="1"/>
    <row r="23980" ht="15.75" customHeight="1"/>
    <row r="23982" ht="15.75" customHeight="1"/>
    <row r="23984" ht="15.75" customHeight="1"/>
    <row r="23986" ht="15.75" customHeight="1"/>
    <row r="23988" ht="15.75" customHeight="1"/>
    <row r="23990" ht="15.75" customHeight="1"/>
    <row r="23992" ht="15.75" customHeight="1"/>
    <row r="23994" ht="15.75" customHeight="1"/>
    <row r="23996" ht="15.75" customHeight="1"/>
    <row r="23998" ht="15.75" customHeight="1"/>
    <row r="24000" ht="15.75" customHeight="1"/>
    <row r="24002" ht="15.75" customHeight="1"/>
    <row r="24004" ht="15.75" customHeight="1"/>
    <row r="24006" ht="15.75" customHeight="1"/>
    <row r="24008" ht="15.75" customHeight="1"/>
    <row r="24010" ht="15.75" customHeight="1"/>
    <row r="24012" ht="15.75" customHeight="1"/>
    <row r="24014" ht="15.75" customHeight="1"/>
    <row r="24016" ht="15.75" customHeight="1"/>
    <row r="24018" ht="15.75" customHeight="1"/>
    <row r="24020" ht="15.75" customHeight="1"/>
    <row r="24022" ht="15.75" customHeight="1"/>
    <row r="24024" ht="15.75" customHeight="1"/>
    <row r="24026" ht="15.75" customHeight="1"/>
    <row r="24028" ht="15.75" customHeight="1"/>
    <row r="24030" ht="15.75" customHeight="1"/>
    <row r="24032" ht="15.75" customHeight="1"/>
    <row r="24034" ht="15.75" customHeight="1"/>
    <row r="24036" ht="15.75" customHeight="1"/>
    <row r="24038" ht="15.75" customHeight="1"/>
    <row r="24040" ht="15.75" customHeight="1"/>
    <row r="24042" ht="15.75" customHeight="1"/>
    <row r="24044" ht="15.75" customHeight="1"/>
    <row r="24046" ht="15.75" customHeight="1"/>
    <row r="24048" ht="15.75" customHeight="1"/>
    <row r="24050" ht="15.75" customHeight="1"/>
    <row r="24052" ht="15.75" customHeight="1"/>
    <row r="24054" ht="15.75" customHeight="1"/>
    <row r="24056" ht="15.75" customHeight="1"/>
    <row r="24058" ht="15.75" customHeight="1"/>
    <row r="24060" ht="15.75" customHeight="1"/>
    <row r="24062" ht="15.75" customHeight="1"/>
    <row r="24064" ht="15.75" customHeight="1"/>
    <row r="24066" ht="15.75" customHeight="1"/>
    <row r="24068" ht="15.75" customHeight="1"/>
    <row r="24070" ht="15.75" customHeight="1"/>
    <row r="24072" ht="15.75" customHeight="1"/>
    <row r="24074" ht="15.75" customHeight="1"/>
    <row r="24076" ht="15.75" customHeight="1"/>
    <row r="24078" ht="15.75" customHeight="1"/>
    <row r="24080" ht="15.75" customHeight="1"/>
    <row r="24082" ht="15.75" customHeight="1"/>
    <row r="24084" ht="15.75" customHeight="1"/>
    <row r="24086" ht="15.75" customHeight="1"/>
    <row r="24088" ht="15.75" customHeight="1"/>
    <row r="24090" ht="15.75" customHeight="1"/>
    <row r="24092" ht="15.75" customHeight="1"/>
    <row r="24094" ht="15.75" customHeight="1"/>
    <row r="24096" ht="15.75" customHeight="1"/>
    <row r="24098" ht="15.75" customHeight="1"/>
    <row r="24100" ht="15.75" customHeight="1"/>
    <row r="24102" ht="15.75" customHeight="1"/>
    <row r="24104" ht="15.75" customHeight="1"/>
    <row r="24106" ht="15.75" customHeight="1"/>
    <row r="24108" ht="15.75" customHeight="1"/>
    <row r="24110" ht="15.75" customHeight="1"/>
    <row r="24112" ht="15.75" customHeight="1"/>
    <row r="24114" ht="15.75" customHeight="1"/>
    <row r="24116" ht="15.75" customHeight="1"/>
    <row r="24118" ht="15.75" customHeight="1"/>
    <row r="24120" ht="15.75" customHeight="1"/>
    <row r="24122" ht="15.75" customHeight="1"/>
    <row r="24124" ht="15.75" customHeight="1"/>
    <row r="24126" ht="15.75" customHeight="1"/>
    <row r="24128" ht="15.75" customHeight="1"/>
    <row r="24130" ht="15.75" customHeight="1"/>
    <row r="24132" ht="15.75" customHeight="1"/>
    <row r="24134" ht="15.75" customHeight="1"/>
    <row r="24136" ht="15.75" customHeight="1"/>
    <row r="24138" ht="15.75" customHeight="1"/>
    <row r="24140" ht="15.75" customHeight="1"/>
    <row r="24142" ht="15.75" customHeight="1"/>
    <row r="24144" ht="15.75" customHeight="1"/>
    <row r="24146" ht="15.75" customHeight="1"/>
    <row r="24148" ht="15.75" customHeight="1"/>
    <row r="24150" ht="15.75" customHeight="1"/>
    <row r="24152" ht="15.75" customHeight="1"/>
    <row r="24154" ht="15.75" customHeight="1"/>
    <row r="24156" ht="15.75" customHeight="1"/>
    <row r="24158" ht="15.75" customHeight="1"/>
    <row r="24160" ht="15.75" customHeight="1"/>
    <row r="24162" ht="15.75" customHeight="1"/>
    <row r="24164" ht="15.75" customHeight="1"/>
    <row r="24166" ht="15.75" customHeight="1"/>
    <row r="24168" ht="15.75" customHeight="1"/>
    <row r="24170" ht="15.75" customHeight="1"/>
    <row r="24172" ht="15.75" customHeight="1"/>
    <row r="24174" ht="15.75" customHeight="1"/>
    <row r="24176" ht="15.75" customHeight="1"/>
    <row r="24178" ht="15.75" customHeight="1"/>
    <row r="24180" ht="15.75" customHeight="1"/>
    <row r="24182" ht="15.75" customHeight="1"/>
    <row r="24184" ht="15.75" customHeight="1"/>
    <row r="24186" ht="15.75" customHeight="1"/>
    <row r="24188" ht="15.75" customHeight="1"/>
    <row r="24190" ht="15.75" customHeight="1"/>
    <row r="24192" ht="15.75" customHeight="1"/>
    <row r="24194" ht="15.75" customHeight="1"/>
    <row r="24196" ht="15.75" customHeight="1"/>
    <row r="24198" ht="15.75" customHeight="1"/>
    <row r="24200" ht="15.75" customHeight="1"/>
    <row r="24202" ht="15.75" customHeight="1"/>
    <row r="24204" ht="15.75" customHeight="1"/>
    <row r="24206" ht="15.75" customHeight="1"/>
    <row r="24208" ht="15.75" customHeight="1"/>
    <row r="24210" ht="15.75" customHeight="1"/>
    <row r="24212" ht="15.75" customHeight="1"/>
    <row r="24214" ht="15.75" customHeight="1"/>
    <row r="24216" ht="15.75" customHeight="1"/>
    <row r="24218" ht="15.75" customHeight="1"/>
    <row r="24220" ht="15.75" customHeight="1"/>
    <row r="24222" ht="15.75" customHeight="1"/>
    <row r="24224" ht="15.75" customHeight="1"/>
    <row r="24226" ht="15.75" customHeight="1"/>
    <row r="24228" ht="15.75" customHeight="1"/>
    <row r="24230" ht="15.75" customHeight="1"/>
    <row r="24232" ht="15.75" customHeight="1"/>
    <row r="24234" ht="15.75" customHeight="1"/>
    <row r="24236" ht="15.75" customHeight="1"/>
    <row r="24238" ht="15.75" customHeight="1"/>
    <row r="24240" ht="15.75" customHeight="1"/>
    <row r="24242" ht="15.75" customHeight="1"/>
    <row r="24244" ht="15.75" customHeight="1"/>
    <row r="24246" ht="15.75" customHeight="1"/>
    <row r="24248" ht="15.75" customHeight="1"/>
    <row r="24250" ht="15.75" customHeight="1"/>
    <row r="24252" ht="15.75" customHeight="1"/>
    <row r="24254" ht="15.75" customHeight="1"/>
    <row r="24256" ht="15.75" customHeight="1"/>
    <row r="24258" ht="15.75" customHeight="1"/>
    <row r="24260" ht="15.75" customHeight="1"/>
    <row r="24262" ht="15.75" customHeight="1"/>
    <row r="24264" ht="15.75" customHeight="1"/>
    <row r="24266" ht="15.75" customHeight="1"/>
    <row r="24268" ht="15.75" customHeight="1"/>
    <row r="24270" ht="15.75" customHeight="1"/>
    <row r="24272" ht="15.75" customHeight="1"/>
    <row r="24274" ht="15.75" customHeight="1"/>
    <row r="24276" ht="15.75" customHeight="1"/>
    <row r="24278" ht="15.75" customHeight="1"/>
    <row r="24280" ht="15.75" customHeight="1"/>
    <row r="24282" ht="15.75" customHeight="1"/>
    <row r="24284" ht="15.75" customHeight="1"/>
    <row r="24286" ht="15.75" customHeight="1"/>
    <row r="24288" ht="15.75" customHeight="1"/>
    <row r="24290" ht="15.75" customHeight="1"/>
    <row r="24292" ht="15.75" customHeight="1"/>
    <row r="24294" ht="15.75" customHeight="1"/>
    <row r="24296" ht="15.75" customHeight="1"/>
    <row r="24298" ht="15.75" customHeight="1"/>
    <row r="24300" ht="15.75" customHeight="1"/>
    <row r="24302" ht="15.75" customHeight="1"/>
    <row r="24304" ht="15.75" customHeight="1"/>
    <row r="24306" ht="15.75" customHeight="1"/>
    <row r="24308" ht="15.75" customHeight="1"/>
    <row r="24310" ht="15.75" customHeight="1"/>
    <row r="24312" ht="15.75" customHeight="1"/>
    <row r="24314" ht="15.75" customHeight="1"/>
    <row r="24316" ht="15.75" customHeight="1"/>
    <row r="24318" ht="15.75" customHeight="1"/>
    <row r="24320" ht="15.75" customHeight="1"/>
    <row r="24322" ht="15.75" customHeight="1"/>
    <row r="24324" ht="15.75" customHeight="1"/>
    <row r="24326" ht="15.75" customHeight="1"/>
    <row r="24328" ht="15.75" customHeight="1"/>
    <row r="24330" ht="15.75" customHeight="1"/>
    <row r="24332" ht="15.75" customHeight="1"/>
    <row r="24334" ht="15.75" customHeight="1"/>
    <row r="24336" ht="15.75" customHeight="1"/>
    <row r="24338" ht="15.75" customHeight="1"/>
    <row r="24340" ht="15.75" customHeight="1"/>
    <row r="24342" ht="15.75" customHeight="1"/>
    <row r="24344" ht="15.75" customHeight="1"/>
    <row r="24346" ht="15.75" customHeight="1"/>
    <row r="24348" ht="15.75" customHeight="1"/>
    <row r="24350" ht="15.75" customHeight="1"/>
    <row r="24352" ht="15.75" customHeight="1"/>
    <row r="24354" ht="15.75" customHeight="1"/>
    <row r="24356" ht="15.75" customHeight="1"/>
    <row r="24358" ht="15.75" customHeight="1"/>
    <row r="24360" ht="15.75" customHeight="1"/>
    <row r="24362" ht="15.75" customHeight="1"/>
    <row r="24364" ht="15.75" customHeight="1"/>
    <row r="24366" ht="15.75" customHeight="1"/>
    <row r="24368" ht="15.75" customHeight="1"/>
    <row r="24370" ht="15.75" customHeight="1"/>
    <row r="24372" ht="15.75" customHeight="1"/>
    <row r="24374" ht="15.75" customHeight="1"/>
    <row r="24376" ht="15.75" customHeight="1"/>
    <row r="24378" ht="15.75" customHeight="1"/>
    <row r="24380" ht="15.75" customHeight="1"/>
    <row r="24382" ht="15.75" customHeight="1"/>
    <row r="24384" ht="15.75" customHeight="1"/>
    <row r="24386" ht="15.75" customHeight="1"/>
    <row r="24388" ht="15.75" customHeight="1"/>
    <row r="24390" ht="15.75" customHeight="1"/>
    <row r="24392" ht="15.75" customHeight="1"/>
    <row r="24394" ht="15.75" customHeight="1"/>
    <row r="24396" ht="15.75" customHeight="1"/>
    <row r="24398" ht="15.75" customHeight="1"/>
    <row r="24400" ht="15.75" customHeight="1"/>
    <row r="24402" ht="15.75" customHeight="1"/>
    <row r="24404" ht="15.75" customHeight="1"/>
    <row r="24406" ht="15.75" customHeight="1"/>
    <row r="24408" ht="15.75" customHeight="1"/>
    <row r="24410" ht="15.75" customHeight="1"/>
    <row r="24412" ht="15.75" customHeight="1"/>
    <row r="24414" ht="15.75" customHeight="1"/>
    <row r="24416" ht="15.75" customHeight="1"/>
    <row r="24418" ht="15.75" customHeight="1"/>
    <row r="24420" ht="15.75" customHeight="1"/>
    <row r="24422" ht="15.75" customHeight="1"/>
    <row r="24424" ht="15.75" customHeight="1"/>
    <row r="24426" ht="15.75" customHeight="1"/>
    <row r="24428" ht="15.75" customHeight="1"/>
    <row r="24430" ht="15.75" customHeight="1"/>
    <row r="24432" ht="15.75" customHeight="1"/>
    <row r="24434" ht="15.75" customHeight="1"/>
    <row r="24436" ht="15.75" customHeight="1"/>
    <row r="24438" ht="15.75" customHeight="1"/>
    <row r="24440" ht="15.75" customHeight="1"/>
    <row r="24442" ht="15.75" customHeight="1"/>
    <row r="24444" ht="15.75" customHeight="1"/>
    <row r="24446" ht="15.75" customHeight="1"/>
    <row r="24448" ht="15.75" customHeight="1"/>
    <row r="24450" ht="15.75" customHeight="1"/>
    <row r="24452" ht="15.75" customHeight="1"/>
    <row r="24454" ht="15.75" customHeight="1"/>
    <row r="24456" ht="15.75" customHeight="1"/>
    <row r="24458" ht="15.75" customHeight="1"/>
    <row r="24460" ht="15.75" customHeight="1"/>
    <row r="24462" ht="15.75" customHeight="1"/>
    <row r="24464" ht="15.75" customHeight="1"/>
    <row r="24466" ht="15.75" customHeight="1"/>
    <row r="24468" ht="15.75" customHeight="1"/>
    <row r="24470" ht="15.75" customHeight="1"/>
    <row r="24472" ht="15.75" customHeight="1"/>
    <row r="24474" ht="15.75" customHeight="1"/>
    <row r="24476" ht="15.75" customHeight="1"/>
    <row r="24478" ht="15.75" customHeight="1"/>
    <row r="24480" ht="15.75" customHeight="1"/>
    <row r="24482" ht="15.75" customHeight="1"/>
    <row r="24484" ht="15.75" customHeight="1"/>
    <row r="24486" ht="15.75" customHeight="1"/>
    <row r="24488" ht="15.75" customHeight="1"/>
    <row r="24490" ht="15.75" customHeight="1"/>
    <row r="24492" ht="15.75" customHeight="1"/>
    <row r="24494" ht="15.75" customHeight="1"/>
    <row r="24496" ht="15.75" customHeight="1"/>
    <row r="24498" ht="15.75" customHeight="1"/>
    <row r="24500" ht="15.75" customHeight="1"/>
    <row r="24502" ht="15.75" customHeight="1"/>
    <row r="24504" ht="15.75" customHeight="1"/>
    <row r="24506" ht="15.75" customHeight="1"/>
    <row r="24508" ht="15.75" customHeight="1"/>
    <row r="24510" ht="15.75" customHeight="1"/>
    <row r="24512" ht="15.75" customHeight="1"/>
    <row r="24514" ht="15.75" customHeight="1"/>
    <row r="24516" ht="15.75" customHeight="1"/>
    <row r="24518" ht="15.75" customHeight="1"/>
    <row r="24520" ht="15.75" customHeight="1"/>
    <row r="24522" ht="15.75" customHeight="1"/>
    <row r="24524" ht="15.75" customHeight="1"/>
    <row r="24526" ht="15.75" customHeight="1"/>
    <row r="24528" ht="15.75" customHeight="1"/>
    <row r="24530" ht="15.75" customHeight="1"/>
    <row r="24532" ht="15.75" customHeight="1"/>
    <row r="24534" ht="15.75" customHeight="1"/>
    <row r="24536" ht="15.75" customHeight="1"/>
    <row r="24538" ht="15.75" customHeight="1"/>
    <row r="24540" ht="15.75" customHeight="1"/>
    <row r="24542" ht="15.75" customHeight="1"/>
    <row r="24544" ht="15.75" customHeight="1"/>
    <row r="24546" ht="15.75" customHeight="1"/>
    <row r="24548" ht="15.75" customHeight="1"/>
    <row r="24550" ht="15.75" customHeight="1"/>
    <row r="24552" ht="15.75" customHeight="1"/>
    <row r="24554" ht="15.75" customHeight="1"/>
    <row r="24556" ht="15.75" customHeight="1"/>
    <row r="24558" ht="15.75" customHeight="1"/>
    <row r="24560" ht="15.75" customHeight="1"/>
    <row r="24562" ht="15.75" customHeight="1"/>
    <row r="24564" ht="15.75" customHeight="1"/>
    <row r="24566" ht="15.75" customHeight="1"/>
    <row r="24568" ht="15.75" customHeight="1"/>
    <row r="24570" ht="15.75" customHeight="1"/>
    <row r="24572" ht="15.75" customHeight="1"/>
    <row r="24574" ht="15.75" customHeight="1"/>
    <row r="24576" ht="15.75" customHeight="1"/>
    <row r="24578" ht="15.75" customHeight="1"/>
    <row r="24580" ht="15.75" customHeight="1"/>
    <row r="24582" ht="15.75" customHeight="1"/>
    <row r="24584" ht="15.75" customHeight="1"/>
    <row r="24586" ht="15.75" customHeight="1"/>
    <row r="24588" ht="15.75" customHeight="1"/>
    <row r="24590" ht="15.75" customHeight="1"/>
    <row r="24592" ht="15.75" customHeight="1"/>
    <row r="24594" ht="15.75" customHeight="1"/>
    <row r="24596" ht="15.75" customHeight="1"/>
    <row r="24598" ht="15.75" customHeight="1"/>
    <row r="24600" ht="15.75" customHeight="1"/>
    <row r="24602" ht="15.75" customHeight="1"/>
    <row r="24604" ht="15.75" customHeight="1"/>
    <row r="24606" ht="15.75" customHeight="1"/>
    <row r="24608" ht="15.75" customHeight="1"/>
    <row r="24610" ht="15.75" customHeight="1"/>
    <row r="24612" ht="15.75" customHeight="1"/>
    <row r="24614" ht="15.75" customHeight="1"/>
    <row r="24616" ht="15.75" customHeight="1"/>
    <row r="24618" ht="15.75" customHeight="1"/>
    <row r="24620" ht="15.75" customHeight="1"/>
    <row r="24622" ht="15.75" customHeight="1"/>
    <row r="24624" ht="15.75" customHeight="1"/>
    <row r="24626" ht="15.75" customHeight="1"/>
    <row r="24628" ht="15.75" customHeight="1"/>
    <row r="24630" ht="15.75" customHeight="1"/>
    <row r="24632" ht="15.75" customHeight="1"/>
    <row r="24634" ht="15.75" customHeight="1"/>
    <row r="24636" ht="15.75" customHeight="1"/>
    <row r="24638" ht="15.75" customHeight="1"/>
    <row r="24640" ht="15.75" customHeight="1"/>
    <row r="24642" ht="15.75" customHeight="1"/>
    <row r="24644" ht="15.75" customHeight="1"/>
    <row r="24646" ht="15.75" customHeight="1"/>
    <row r="24648" ht="15.75" customHeight="1"/>
    <row r="24650" ht="15.75" customHeight="1"/>
    <row r="24652" ht="15.75" customHeight="1"/>
    <row r="24654" ht="15.75" customHeight="1"/>
    <row r="24656" ht="15.75" customHeight="1"/>
    <row r="24658" ht="15.75" customHeight="1"/>
    <row r="24660" ht="15.75" customHeight="1"/>
    <row r="24662" ht="15.75" customHeight="1"/>
    <row r="24664" ht="15.75" customHeight="1"/>
    <row r="24666" ht="15.75" customHeight="1"/>
    <row r="24668" ht="15.75" customHeight="1"/>
    <row r="24670" ht="15.75" customHeight="1"/>
    <row r="24672" ht="15.75" customHeight="1"/>
    <row r="24674" ht="15.75" customHeight="1"/>
    <row r="24676" ht="15.75" customHeight="1"/>
    <row r="24678" ht="15.75" customHeight="1"/>
    <row r="24680" ht="15.75" customHeight="1"/>
    <row r="24682" ht="15.75" customHeight="1"/>
    <row r="24684" ht="15.75" customHeight="1"/>
    <row r="24686" ht="15.75" customHeight="1"/>
    <row r="24688" ht="15.75" customHeight="1"/>
    <row r="24690" ht="15.75" customHeight="1"/>
    <row r="24692" ht="15.75" customHeight="1"/>
    <row r="24694" ht="15.75" customHeight="1"/>
    <row r="24696" ht="15.75" customHeight="1"/>
    <row r="24698" ht="15.75" customHeight="1"/>
    <row r="24700" ht="15.75" customHeight="1"/>
    <row r="24702" ht="15.75" customHeight="1"/>
    <row r="24704" ht="15.75" customHeight="1"/>
    <row r="24706" ht="15.75" customHeight="1"/>
    <row r="24708" ht="15.75" customHeight="1"/>
    <row r="24710" ht="15.75" customHeight="1"/>
    <row r="24712" ht="15.75" customHeight="1"/>
    <row r="24714" ht="15.75" customHeight="1"/>
    <row r="24716" ht="15.75" customHeight="1"/>
    <row r="24718" ht="15.75" customHeight="1"/>
    <row r="24720" ht="15.75" customHeight="1"/>
    <row r="24722" ht="15.75" customHeight="1"/>
    <row r="24724" ht="15.75" customHeight="1"/>
    <row r="24726" ht="15.75" customHeight="1"/>
    <row r="24728" ht="15.75" customHeight="1"/>
    <row r="24730" ht="15.75" customHeight="1"/>
    <row r="24732" ht="15.75" customHeight="1"/>
    <row r="24734" ht="15.75" customHeight="1"/>
    <row r="24736" ht="15.75" customHeight="1"/>
    <row r="24738" ht="15.75" customHeight="1"/>
    <row r="24740" ht="15.75" customHeight="1"/>
    <row r="24742" ht="15.75" customHeight="1"/>
    <row r="24744" ht="15.75" customHeight="1"/>
    <row r="24746" ht="15.75" customHeight="1"/>
    <row r="24748" ht="15.75" customHeight="1"/>
    <row r="24750" ht="15.75" customHeight="1"/>
    <row r="24752" ht="15.75" customHeight="1"/>
    <row r="24754" ht="15.75" customHeight="1"/>
    <row r="24756" ht="15.75" customHeight="1"/>
    <row r="24758" ht="15.75" customHeight="1"/>
    <row r="24760" ht="15.75" customHeight="1"/>
    <row r="24762" ht="15.75" customHeight="1"/>
    <row r="24764" ht="15.75" customHeight="1"/>
    <row r="24766" ht="15.75" customHeight="1"/>
    <row r="24768" ht="15.75" customHeight="1"/>
    <row r="24770" ht="15.75" customHeight="1"/>
    <row r="24772" ht="15.75" customHeight="1"/>
    <row r="24774" ht="15.75" customHeight="1"/>
    <row r="24776" ht="15.75" customHeight="1"/>
    <row r="24778" ht="15.75" customHeight="1"/>
    <row r="24780" ht="15.75" customHeight="1"/>
    <row r="24782" ht="15.75" customHeight="1"/>
    <row r="24784" ht="15.75" customHeight="1"/>
    <row r="24786" ht="15.75" customHeight="1"/>
    <row r="24788" ht="15.75" customHeight="1"/>
    <row r="24790" ht="15.75" customHeight="1"/>
    <row r="24792" ht="15.75" customHeight="1"/>
    <row r="24794" ht="15.75" customHeight="1"/>
    <row r="24796" ht="15.75" customHeight="1"/>
    <row r="24798" ht="15.75" customHeight="1"/>
    <row r="24800" ht="15.75" customHeight="1"/>
    <row r="24802" ht="15.75" customHeight="1"/>
    <row r="24804" ht="15.75" customHeight="1"/>
    <row r="24806" ht="15.75" customHeight="1"/>
    <row r="24808" ht="15.75" customHeight="1"/>
    <row r="24810" ht="15.75" customHeight="1"/>
    <row r="24812" ht="15.75" customHeight="1"/>
    <row r="24814" ht="15.75" customHeight="1"/>
    <row r="24816" ht="15.75" customHeight="1"/>
    <row r="24818" ht="15.75" customHeight="1"/>
    <row r="24820" ht="15.75" customHeight="1"/>
    <row r="24822" ht="15.75" customHeight="1"/>
    <row r="24824" ht="15.75" customHeight="1"/>
    <row r="24826" ht="15.75" customHeight="1"/>
    <row r="24828" ht="15.75" customHeight="1"/>
    <row r="24830" ht="15.75" customHeight="1"/>
    <row r="24832" ht="15.75" customHeight="1"/>
    <row r="24834" ht="15.75" customHeight="1"/>
    <row r="24836" ht="15.75" customHeight="1"/>
    <row r="24838" ht="15.75" customHeight="1"/>
    <row r="24840" ht="15.75" customHeight="1"/>
    <row r="24842" ht="15.75" customHeight="1"/>
    <row r="24844" ht="15.75" customHeight="1"/>
    <row r="24846" ht="15.75" customHeight="1"/>
    <row r="24848" ht="15.75" customHeight="1"/>
    <row r="24850" ht="15.75" customHeight="1"/>
    <row r="24852" ht="15.75" customHeight="1"/>
    <row r="24854" ht="15.75" customHeight="1"/>
    <row r="24856" ht="15.75" customHeight="1"/>
    <row r="24858" ht="15.75" customHeight="1"/>
    <row r="24860" ht="15.75" customHeight="1"/>
    <row r="24862" ht="15.75" customHeight="1"/>
    <row r="24864" ht="15.75" customHeight="1"/>
    <row r="24866" ht="15.75" customHeight="1"/>
    <row r="24868" ht="15.75" customHeight="1"/>
    <row r="24870" ht="15.75" customHeight="1"/>
    <row r="24872" ht="15.75" customHeight="1"/>
    <row r="24874" ht="15.75" customHeight="1"/>
    <row r="24876" ht="15.75" customHeight="1"/>
    <row r="24878" ht="15.75" customHeight="1"/>
    <row r="24880" ht="15.75" customHeight="1"/>
    <row r="24882" ht="15.75" customHeight="1"/>
    <row r="24884" ht="15.75" customHeight="1"/>
    <row r="24886" ht="15.75" customHeight="1"/>
    <row r="24888" ht="15.75" customHeight="1"/>
    <row r="24890" ht="15.75" customHeight="1"/>
    <row r="24892" ht="15.75" customHeight="1"/>
    <row r="24894" ht="15.75" customHeight="1"/>
    <row r="24896" ht="15.75" customHeight="1"/>
    <row r="24898" ht="15.75" customHeight="1"/>
    <row r="24900" ht="15.75" customHeight="1"/>
    <row r="24902" ht="15.75" customHeight="1"/>
    <row r="24904" ht="15.75" customHeight="1"/>
    <row r="24906" ht="15.75" customHeight="1"/>
    <row r="24908" ht="15.75" customHeight="1"/>
    <row r="24910" ht="15.75" customHeight="1"/>
    <row r="24912" ht="15.75" customHeight="1"/>
    <row r="24914" ht="15.75" customHeight="1"/>
    <row r="24916" ht="15.75" customHeight="1"/>
    <row r="24918" ht="15.75" customHeight="1"/>
    <row r="24920" ht="15.75" customHeight="1"/>
    <row r="24922" ht="15.75" customHeight="1"/>
    <row r="24924" ht="15.75" customHeight="1"/>
    <row r="24926" ht="15.75" customHeight="1"/>
    <row r="24928" ht="15.75" customHeight="1"/>
    <row r="24930" ht="15.75" customHeight="1"/>
    <row r="24932" ht="15.75" customHeight="1"/>
    <row r="24934" ht="15.75" customHeight="1"/>
    <row r="24936" ht="15.75" customHeight="1"/>
    <row r="24938" ht="15.75" customHeight="1"/>
    <row r="24940" ht="15.75" customHeight="1"/>
    <row r="24942" ht="15.75" customHeight="1"/>
    <row r="24944" ht="15.75" customHeight="1"/>
    <row r="24946" ht="15.75" customHeight="1"/>
    <row r="24948" ht="15.75" customHeight="1"/>
    <row r="24950" ht="15.75" customHeight="1"/>
    <row r="24952" ht="15.75" customHeight="1"/>
    <row r="24954" ht="15.75" customHeight="1"/>
    <row r="24956" ht="15.75" customHeight="1"/>
    <row r="24958" ht="15.75" customHeight="1"/>
    <row r="24960" ht="15.75" customHeight="1"/>
    <row r="24962" ht="15.75" customHeight="1"/>
    <row r="24964" ht="15.75" customHeight="1"/>
    <row r="24966" ht="15.75" customHeight="1"/>
    <row r="24968" ht="15.75" customHeight="1"/>
    <row r="24970" ht="15.75" customHeight="1"/>
    <row r="24972" ht="15.75" customHeight="1"/>
    <row r="24974" ht="15.75" customHeight="1"/>
    <row r="24976" ht="15.75" customHeight="1"/>
    <row r="24978" ht="15.75" customHeight="1"/>
    <row r="24980" ht="15.75" customHeight="1"/>
    <row r="24982" ht="15.75" customHeight="1"/>
    <row r="24984" ht="15.75" customHeight="1"/>
    <row r="24986" ht="15.75" customHeight="1"/>
    <row r="24988" ht="15.75" customHeight="1"/>
    <row r="24990" ht="15.75" customHeight="1"/>
    <row r="24992" ht="15.75" customHeight="1"/>
    <row r="24994" ht="15.75" customHeight="1"/>
    <row r="24996" ht="15.75" customHeight="1"/>
    <row r="24998" ht="15.75" customHeight="1"/>
    <row r="25000" ht="15.75" customHeight="1"/>
    <row r="25002" ht="15.75" customHeight="1"/>
    <row r="25004" ht="15.75" customHeight="1"/>
    <row r="25006" ht="15.75" customHeight="1"/>
    <row r="25008" ht="15.75" customHeight="1"/>
    <row r="25010" ht="15.75" customHeight="1"/>
    <row r="25012" ht="15.75" customHeight="1"/>
    <row r="25014" ht="15.75" customHeight="1"/>
    <row r="25016" ht="15.75" customHeight="1"/>
    <row r="25018" ht="15.75" customHeight="1"/>
    <row r="25020" ht="15.75" customHeight="1"/>
    <row r="25022" ht="15.75" customHeight="1"/>
    <row r="25024" ht="15.75" customHeight="1"/>
    <row r="25026" ht="15.75" customHeight="1"/>
    <row r="25028" ht="15.75" customHeight="1"/>
    <row r="25030" ht="15.75" customHeight="1"/>
    <row r="25032" ht="15.75" customHeight="1"/>
    <row r="25034" ht="15.75" customHeight="1"/>
    <row r="25036" ht="15.75" customHeight="1"/>
    <row r="25038" ht="15.75" customHeight="1"/>
    <row r="25040" ht="15.75" customHeight="1"/>
    <row r="25042" ht="15.75" customHeight="1"/>
    <row r="25044" ht="15.75" customHeight="1"/>
    <row r="25046" ht="15.75" customHeight="1"/>
    <row r="25048" ht="15.75" customHeight="1"/>
    <row r="25050" ht="15.75" customHeight="1"/>
    <row r="25052" ht="15.75" customHeight="1"/>
    <row r="25054" ht="15.75" customHeight="1"/>
    <row r="25056" ht="15.75" customHeight="1"/>
    <row r="25058" ht="15.75" customHeight="1"/>
    <row r="25060" ht="15.75" customHeight="1"/>
    <row r="25062" ht="15.75" customHeight="1"/>
    <row r="25064" ht="15.75" customHeight="1"/>
    <row r="25066" ht="15.75" customHeight="1"/>
    <row r="25068" ht="15.75" customHeight="1"/>
    <row r="25070" ht="15.75" customHeight="1"/>
    <row r="25072" ht="15.75" customHeight="1"/>
    <row r="25074" ht="15.75" customHeight="1"/>
    <row r="25076" ht="15.75" customHeight="1"/>
    <row r="25078" ht="15.75" customHeight="1"/>
    <row r="25080" ht="15.75" customHeight="1"/>
    <row r="25082" ht="15.75" customHeight="1"/>
    <row r="25084" ht="15.75" customHeight="1"/>
    <row r="25086" ht="15.75" customHeight="1"/>
    <row r="25088" ht="15.75" customHeight="1"/>
    <row r="25090" ht="15.75" customHeight="1"/>
    <row r="25092" ht="15.75" customHeight="1"/>
    <row r="25094" ht="15.75" customHeight="1"/>
    <row r="25096" ht="15.75" customHeight="1"/>
    <row r="25098" ht="15.75" customHeight="1"/>
    <row r="25100" ht="15.75" customHeight="1"/>
    <row r="25102" ht="15.75" customHeight="1"/>
    <row r="25104" ht="15.75" customHeight="1"/>
    <row r="25106" ht="15.75" customHeight="1"/>
    <row r="25108" ht="15.75" customHeight="1"/>
    <row r="25110" ht="15.75" customHeight="1"/>
    <row r="25112" ht="15.75" customHeight="1"/>
    <row r="25114" ht="15.75" customHeight="1"/>
    <row r="25116" ht="15.75" customHeight="1"/>
    <row r="25118" ht="15.75" customHeight="1"/>
    <row r="25120" ht="15.75" customHeight="1"/>
    <row r="25122" ht="15.75" customHeight="1"/>
    <row r="25124" ht="15.75" customHeight="1"/>
    <row r="25126" ht="15.75" customHeight="1"/>
    <row r="25128" ht="15.75" customHeight="1"/>
    <row r="25130" ht="15.75" customHeight="1"/>
    <row r="25132" ht="15.75" customHeight="1"/>
    <row r="25134" ht="15.75" customHeight="1"/>
    <row r="25136" ht="15.75" customHeight="1"/>
    <row r="25138" ht="15.75" customHeight="1"/>
    <row r="25140" ht="15.75" customHeight="1"/>
    <row r="25142" ht="15.75" customHeight="1"/>
    <row r="25144" ht="15.75" customHeight="1"/>
    <row r="25146" ht="15.75" customHeight="1"/>
    <row r="25148" ht="15.75" customHeight="1"/>
    <row r="25150" ht="15.75" customHeight="1"/>
    <row r="25152" ht="15.75" customHeight="1"/>
    <row r="25154" ht="15.75" customHeight="1"/>
    <row r="25156" ht="15.75" customHeight="1"/>
    <row r="25158" ht="15.75" customHeight="1"/>
    <row r="25160" ht="15.75" customHeight="1"/>
    <row r="25162" ht="15.75" customHeight="1"/>
    <row r="25164" ht="15.75" customHeight="1"/>
    <row r="25166" ht="15.75" customHeight="1"/>
    <row r="25168" ht="15.75" customHeight="1"/>
    <row r="25170" ht="15.75" customHeight="1"/>
    <row r="25172" ht="15.75" customHeight="1"/>
    <row r="25174" ht="15.75" customHeight="1"/>
    <row r="25176" ht="15.75" customHeight="1"/>
    <row r="25178" ht="15.75" customHeight="1"/>
    <row r="25180" ht="15.75" customHeight="1"/>
    <row r="25182" ht="15.75" customHeight="1"/>
    <row r="25184" ht="15.75" customHeight="1"/>
    <row r="25186" ht="15.75" customHeight="1"/>
    <row r="25188" ht="15.75" customHeight="1"/>
    <row r="25190" ht="15.75" customHeight="1"/>
    <row r="25192" ht="15.75" customHeight="1"/>
    <row r="25194" ht="15.75" customHeight="1"/>
    <row r="25196" ht="15.75" customHeight="1"/>
    <row r="25198" ht="15.75" customHeight="1"/>
    <row r="25200" ht="15.75" customHeight="1"/>
    <row r="25202" ht="15.75" customHeight="1"/>
    <row r="25204" ht="15.75" customHeight="1"/>
    <row r="25206" ht="15.75" customHeight="1"/>
    <row r="25208" ht="15.75" customHeight="1"/>
    <row r="25210" ht="15.75" customHeight="1"/>
    <row r="25212" ht="15.75" customHeight="1"/>
    <row r="25214" ht="15.75" customHeight="1"/>
    <row r="25216" ht="15.75" customHeight="1"/>
    <row r="25218" ht="15.75" customHeight="1"/>
    <row r="25220" ht="15.75" customHeight="1"/>
    <row r="25222" ht="15.75" customHeight="1"/>
    <row r="25224" ht="15.75" customHeight="1"/>
    <row r="25226" ht="15.75" customHeight="1"/>
    <row r="25228" ht="15.75" customHeight="1"/>
    <row r="25230" ht="15.75" customHeight="1"/>
    <row r="25232" ht="15.75" customHeight="1"/>
    <row r="25234" ht="15.75" customHeight="1"/>
    <row r="25236" ht="15.75" customHeight="1"/>
    <row r="25238" ht="15.75" customHeight="1"/>
    <row r="25240" ht="15.75" customHeight="1"/>
    <row r="25242" ht="15.75" customHeight="1"/>
    <row r="25244" ht="15.75" customHeight="1"/>
    <row r="25246" ht="15.75" customHeight="1"/>
    <row r="25248" ht="15.75" customHeight="1"/>
    <row r="25250" ht="15.75" customHeight="1"/>
    <row r="25252" ht="15.75" customHeight="1"/>
    <row r="25254" ht="15.75" customHeight="1"/>
    <row r="25256" ht="15.75" customHeight="1"/>
    <row r="25258" ht="15.75" customHeight="1"/>
    <row r="25260" ht="15.75" customHeight="1"/>
    <row r="25262" ht="15.75" customHeight="1"/>
    <row r="25264" ht="15.75" customHeight="1"/>
    <row r="25266" ht="15.75" customHeight="1"/>
    <row r="25268" ht="15.75" customHeight="1"/>
    <row r="25270" ht="15.75" customHeight="1"/>
    <row r="25272" ht="15.75" customHeight="1"/>
    <row r="25274" ht="15.75" customHeight="1"/>
    <row r="25276" ht="15.75" customHeight="1"/>
    <row r="25278" ht="15.75" customHeight="1"/>
    <row r="25280" ht="15.75" customHeight="1"/>
    <row r="25282" ht="15.75" customHeight="1"/>
    <row r="25284" ht="15.75" customHeight="1"/>
    <row r="25286" ht="15.75" customHeight="1"/>
    <row r="25288" ht="15.75" customHeight="1"/>
    <row r="25290" ht="15.75" customHeight="1"/>
    <row r="25292" ht="15.75" customHeight="1"/>
    <row r="25294" ht="15.75" customHeight="1"/>
    <row r="25296" ht="15.75" customHeight="1"/>
    <row r="25298" ht="15.75" customHeight="1"/>
    <row r="25300" ht="15.75" customHeight="1"/>
    <row r="25302" ht="15.75" customHeight="1"/>
    <row r="25304" ht="15.75" customHeight="1"/>
    <row r="25306" ht="15.75" customHeight="1"/>
    <row r="25308" ht="15.75" customHeight="1"/>
    <row r="25310" ht="15.75" customHeight="1"/>
    <row r="25312" ht="15.75" customHeight="1"/>
    <row r="25314" ht="15.75" customHeight="1"/>
    <row r="25316" ht="15.75" customHeight="1"/>
    <row r="25318" ht="15.75" customHeight="1"/>
    <row r="25320" ht="15.75" customHeight="1"/>
    <row r="25322" ht="15.75" customHeight="1"/>
    <row r="25324" ht="15.75" customHeight="1"/>
    <row r="25326" ht="15.75" customHeight="1"/>
    <row r="25328" ht="15.75" customHeight="1"/>
    <row r="25330" ht="15.75" customHeight="1"/>
    <row r="25332" ht="15.75" customHeight="1"/>
    <row r="25334" ht="15.75" customHeight="1"/>
    <row r="25336" ht="15.75" customHeight="1"/>
    <row r="25338" ht="15.75" customHeight="1"/>
    <row r="25340" ht="15.75" customHeight="1"/>
    <row r="25342" ht="15.75" customHeight="1"/>
    <row r="25344" ht="15.75" customHeight="1"/>
    <row r="25346" ht="15.75" customHeight="1"/>
    <row r="25348" ht="15.75" customHeight="1"/>
    <row r="25350" ht="15.75" customHeight="1"/>
    <row r="25352" ht="15.75" customHeight="1"/>
    <row r="25354" ht="15.75" customHeight="1"/>
    <row r="25356" ht="15.75" customHeight="1"/>
    <row r="25358" ht="15.75" customHeight="1"/>
    <row r="25360" ht="15.75" customHeight="1"/>
    <row r="25362" ht="15.75" customHeight="1"/>
    <row r="25364" ht="15.75" customHeight="1"/>
    <row r="25366" ht="15.75" customHeight="1"/>
    <row r="25368" ht="15.75" customHeight="1"/>
    <row r="25370" ht="15.75" customHeight="1"/>
    <row r="25372" ht="15.75" customHeight="1"/>
    <row r="25374" ht="15.75" customHeight="1"/>
    <row r="25376" ht="15.75" customHeight="1"/>
    <row r="25378" ht="15.75" customHeight="1"/>
    <row r="25380" ht="15.75" customHeight="1"/>
    <row r="25382" ht="15.75" customHeight="1"/>
    <row r="25384" ht="15.75" customHeight="1"/>
    <row r="25386" ht="15.75" customHeight="1"/>
    <row r="25388" ht="15.75" customHeight="1"/>
    <row r="25390" ht="15.75" customHeight="1"/>
    <row r="25392" ht="15.75" customHeight="1"/>
    <row r="25394" ht="15.75" customHeight="1"/>
    <row r="25396" ht="15.75" customHeight="1"/>
    <row r="25398" ht="15.75" customHeight="1"/>
    <row r="25400" ht="15.75" customHeight="1"/>
    <row r="25402" ht="15.75" customHeight="1"/>
    <row r="25404" ht="15.75" customHeight="1"/>
    <row r="25406" ht="15.75" customHeight="1"/>
    <row r="25408" ht="15.75" customHeight="1"/>
    <row r="25410" ht="15.75" customHeight="1"/>
    <row r="25412" ht="15.75" customHeight="1"/>
    <row r="25414" ht="15.75" customHeight="1"/>
    <row r="25416" ht="15.75" customHeight="1"/>
    <row r="25418" ht="15.75" customHeight="1"/>
    <row r="25420" ht="15.75" customHeight="1"/>
    <row r="25422" ht="15.75" customHeight="1"/>
    <row r="25424" ht="15.75" customHeight="1"/>
    <row r="25426" ht="15.75" customHeight="1"/>
    <row r="25428" ht="15.75" customHeight="1"/>
    <row r="25430" ht="15.75" customHeight="1"/>
    <row r="25432" ht="15.75" customHeight="1"/>
    <row r="25434" ht="15.75" customHeight="1"/>
    <row r="25436" ht="15.75" customHeight="1"/>
    <row r="25438" ht="15.75" customHeight="1"/>
    <row r="25440" ht="15.75" customHeight="1"/>
    <row r="25442" ht="15.75" customHeight="1"/>
    <row r="25444" ht="15.75" customHeight="1"/>
    <row r="25446" ht="15.75" customHeight="1"/>
    <row r="25448" ht="15.75" customHeight="1"/>
    <row r="25450" ht="15.75" customHeight="1"/>
    <row r="25452" ht="15.75" customHeight="1"/>
    <row r="25454" ht="15.75" customHeight="1"/>
    <row r="25456" ht="15.75" customHeight="1"/>
    <row r="25458" ht="15.75" customHeight="1"/>
    <row r="25460" ht="15.75" customHeight="1"/>
    <row r="25462" ht="15.75" customHeight="1"/>
    <row r="25464" ht="15.75" customHeight="1"/>
    <row r="25466" ht="15.75" customHeight="1"/>
    <row r="25468" ht="15.75" customHeight="1"/>
    <row r="25470" ht="15.75" customHeight="1"/>
    <row r="25472" ht="15.75" customHeight="1"/>
    <row r="25474" ht="15.75" customHeight="1"/>
    <row r="25476" ht="15.75" customHeight="1"/>
    <row r="25478" ht="15.75" customHeight="1"/>
    <row r="25480" ht="15.75" customHeight="1"/>
    <row r="25482" ht="15.75" customHeight="1"/>
    <row r="25484" ht="15.75" customHeight="1"/>
    <row r="25486" ht="15.75" customHeight="1"/>
    <row r="25488" ht="15.75" customHeight="1"/>
    <row r="25490" ht="15.75" customHeight="1"/>
    <row r="25492" ht="15.75" customHeight="1"/>
    <row r="25494" ht="15.75" customHeight="1"/>
    <row r="25496" ht="15.75" customHeight="1"/>
    <row r="25498" ht="15.75" customHeight="1"/>
    <row r="25500" ht="15.75" customHeight="1"/>
    <row r="25502" ht="15.75" customHeight="1"/>
    <row r="25504" ht="15.75" customHeight="1"/>
    <row r="25506" ht="15.75" customHeight="1"/>
    <row r="25508" ht="15.75" customHeight="1"/>
    <row r="25510" ht="15.75" customHeight="1"/>
    <row r="25512" ht="15.75" customHeight="1"/>
    <row r="25514" ht="15.75" customHeight="1"/>
    <row r="25516" ht="15.75" customHeight="1"/>
    <row r="25518" ht="15.75" customHeight="1"/>
    <row r="25520" ht="15.75" customHeight="1"/>
    <row r="25522" ht="15.75" customHeight="1"/>
    <row r="25524" ht="15.75" customHeight="1"/>
    <row r="25526" ht="15.75" customHeight="1"/>
    <row r="25528" ht="15.75" customHeight="1"/>
    <row r="25530" ht="15.75" customHeight="1"/>
    <row r="25532" ht="15.75" customHeight="1"/>
    <row r="25534" ht="15.75" customHeight="1"/>
    <row r="25536" ht="15.75" customHeight="1"/>
    <row r="25538" ht="15.75" customHeight="1"/>
    <row r="25540" ht="15.75" customHeight="1"/>
    <row r="25542" ht="15.75" customHeight="1"/>
    <row r="25544" ht="15.75" customHeight="1"/>
    <row r="25546" ht="15.75" customHeight="1"/>
    <row r="25548" ht="15.75" customHeight="1"/>
    <row r="25550" ht="15.75" customHeight="1"/>
    <row r="25552" ht="15.75" customHeight="1"/>
    <row r="25554" ht="15.75" customHeight="1"/>
    <row r="25556" ht="15.75" customHeight="1"/>
    <row r="25558" ht="15.75" customHeight="1"/>
    <row r="25560" ht="15.75" customHeight="1"/>
    <row r="25562" ht="15.75" customHeight="1"/>
    <row r="25564" ht="15.75" customHeight="1"/>
    <row r="25566" ht="15.75" customHeight="1"/>
    <row r="25568" ht="15.75" customHeight="1"/>
    <row r="25570" ht="15.75" customHeight="1"/>
    <row r="25572" ht="15.75" customHeight="1"/>
    <row r="25574" ht="15.75" customHeight="1"/>
    <row r="25576" ht="15.75" customHeight="1"/>
    <row r="25578" ht="15.75" customHeight="1"/>
    <row r="25580" ht="15.75" customHeight="1"/>
    <row r="25582" ht="15.75" customHeight="1"/>
    <row r="25584" ht="15.75" customHeight="1"/>
    <row r="25586" ht="15.75" customHeight="1"/>
    <row r="25588" ht="15.75" customHeight="1"/>
    <row r="25590" ht="15.75" customHeight="1"/>
    <row r="25592" ht="15.75" customHeight="1"/>
    <row r="25594" ht="15.75" customHeight="1"/>
    <row r="25596" ht="15.75" customHeight="1"/>
    <row r="25598" ht="15.75" customHeight="1"/>
    <row r="25600" ht="15.75" customHeight="1"/>
    <row r="25602" ht="15.75" customHeight="1"/>
    <row r="25604" ht="15.75" customHeight="1"/>
    <row r="25606" ht="15.75" customHeight="1"/>
    <row r="25608" ht="15.75" customHeight="1"/>
    <row r="25610" ht="15.75" customHeight="1"/>
    <row r="25612" ht="15.75" customHeight="1"/>
    <row r="25614" ht="15.75" customHeight="1"/>
    <row r="25616" ht="15.75" customHeight="1"/>
    <row r="25618" ht="15.75" customHeight="1"/>
    <row r="25620" ht="15.75" customHeight="1"/>
    <row r="25622" ht="15.75" customHeight="1"/>
    <row r="25624" ht="15.75" customHeight="1"/>
    <row r="25626" ht="15.75" customHeight="1"/>
    <row r="25628" ht="15.75" customHeight="1"/>
    <row r="25630" ht="15.75" customHeight="1"/>
    <row r="25632" ht="15.75" customHeight="1"/>
    <row r="25634" ht="15.75" customHeight="1"/>
    <row r="25636" ht="15.75" customHeight="1"/>
    <row r="25638" ht="15.75" customHeight="1"/>
    <row r="25640" ht="15.75" customHeight="1"/>
    <row r="25642" ht="15.75" customHeight="1"/>
    <row r="25644" ht="15.75" customHeight="1"/>
    <row r="25646" ht="15.75" customHeight="1"/>
    <row r="25648" ht="15.75" customHeight="1"/>
    <row r="25650" ht="15.75" customHeight="1"/>
    <row r="25652" ht="15.75" customHeight="1"/>
    <row r="25654" ht="15.75" customHeight="1"/>
    <row r="25656" ht="15.75" customHeight="1"/>
    <row r="25658" ht="15.75" customHeight="1"/>
    <row r="25660" ht="15.75" customHeight="1"/>
    <row r="25662" ht="15.75" customHeight="1"/>
    <row r="25664" ht="15.75" customHeight="1"/>
    <row r="25666" ht="15.75" customHeight="1"/>
    <row r="25668" ht="15.75" customHeight="1"/>
    <row r="25670" ht="15.75" customHeight="1"/>
    <row r="25672" ht="15.75" customHeight="1"/>
    <row r="25674" ht="15.75" customHeight="1"/>
    <row r="25676" ht="15.75" customHeight="1"/>
    <row r="25678" ht="15.75" customHeight="1"/>
    <row r="25680" ht="15.75" customHeight="1"/>
    <row r="25682" ht="15.75" customHeight="1"/>
    <row r="25684" ht="15.75" customHeight="1"/>
    <row r="25686" ht="15.75" customHeight="1"/>
    <row r="25688" ht="15.75" customHeight="1"/>
    <row r="25690" ht="15.75" customHeight="1"/>
    <row r="25692" ht="15.75" customHeight="1"/>
    <row r="25694" ht="15.75" customHeight="1"/>
    <row r="25696" ht="15.75" customHeight="1"/>
    <row r="25698" ht="15.75" customHeight="1"/>
    <row r="25700" ht="15.75" customHeight="1"/>
    <row r="25702" ht="15.75" customHeight="1"/>
    <row r="25704" ht="15.75" customHeight="1"/>
    <row r="25706" ht="15.75" customHeight="1"/>
    <row r="25708" ht="15.75" customHeight="1"/>
    <row r="25710" ht="15.75" customHeight="1"/>
    <row r="25712" ht="15.75" customHeight="1"/>
    <row r="25714" ht="15.75" customHeight="1"/>
    <row r="25716" ht="15.75" customHeight="1"/>
    <row r="25718" ht="15.75" customHeight="1"/>
    <row r="25720" ht="15.75" customHeight="1"/>
    <row r="25722" ht="15.75" customHeight="1"/>
    <row r="25724" ht="15.75" customHeight="1"/>
    <row r="25726" ht="15.75" customHeight="1"/>
    <row r="25728" ht="15.75" customHeight="1"/>
    <row r="25730" ht="15.75" customHeight="1"/>
    <row r="25732" ht="15.75" customHeight="1"/>
    <row r="25734" ht="15.75" customHeight="1"/>
    <row r="25736" ht="15.75" customHeight="1"/>
    <row r="25738" ht="15.75" customHeight="1"/>
    <row r="25740" ht="15.75" customHeight="1"/>
    <row r="25742" ht="15.75" customHeight="1"/>
    <row r="25744" ht="15.75" customHeight="1"/>
    <row r="25746" ht="15.75" customHeight="1"/>
    <row r="25748" ht="15.75" customHeight="1"/>
    <row r="25750" ht="15.75" customHeight="1"/>
    <row r="25752" ht="15.75" customHeight="1"/>
    <row r="25754" ht="15.75" customHeight="1"/>
    <row r="25756" ht="15.75" customHeight="1"/>
    <row r="25758" ht="15.75" customHeight="1"/>
    <row r="25760" ht="15.75" customHeight="1"/>
    <row r="25762" ht="15.75" customHeight="1"/>
    <row r="25764" ht="15.75" customHeight="1"/>
    <row r="25766" ht="15.75" customHeight="1"/>
    <row r="25768" ht="15.75" customHeight="1"/>
    <row r="25770" ht="15.75" customHeight="1"/>
    <row r="25772" ht="15.75" customHeight="1"/>
    <row r="25774" ht="15.75" customHeight="1"/>
    <row r="25776" ht="15.75" customHeight="1"/>
    <row r="25778" ht="15.75" customHeight="1"/>
    <row r="25780" ht="15.75" customHeight="1"/>
    <row r="25782" ht="15.75" customHeight="1"/>
    <row r="25784" ht="15.75" customHeight="1"/>
    <row r="25786" ht="15.75" customHeight="1"/>
    <row r="25788" ht="15.75" customHeight="1"/>
    <row r="25790" ht="15.75" customHeight="1"/>
    <row r="25792" ht="15.75" customHeight="1"/>
    <row r="25794" ht="15.75" customHeight="1"/>
    <row r="25796" ht="15.75" customHeight="1"/>
    <row r="25798" ht="15.75" customHeight="1"/>
    <row r="25800" ht="15.75" customHeight="1"/>
    <row r="25802" ht="15.75" customHeight="1"/>
    <row r="25804" ht="15.75" customHeight="1"/>
    <row r="25806" ht="15.75" customHeight="1"/>
    <row r="25808" ht="15.75" customHeight="1"/>
    <row r="25810" ht="15.75" customHeight="1"/>
    <row r="25812" ht="15.75" customHeight="1"/>
    <row r="25814" ht="15.75" customHeight="1"/>
    <row r="25816" ht="15.75" customHeight="1"/>
    <row r="25818" ht="15.75" customHeight="1"/>
    <row r="25820" ht="15.75" customHeight="1"/>
    <row r="25822" ht="15.75" customHeight="1"/>
    <row r="25824" ht="15.75" customHeight="1"/>
    <row r="25826" ht="15.75" customHeight="1"/>
    <row r="25828" ht="15.75" customHeight="1"/>
    <row r="25830" ht="15.75" customHeight="1"/>
    <row r="25832" ht="15.75" customHeight="1"/>
    <row r="25834" ht="15.75" customHeight="1"/>
    <row r="25836" ht="15.75" customHeight="1"/>
    <row r="25838" ht="15.75" customHeight="1"/>
    <row r="25840" ht="15.75" customHeight="1"/>
    <row r="25842" ht="15.75" customHeight="1"/>
    <row r="25844" ht="15.75" customHeight="1"/>
    <row r="25846" ht="15.75" customHeight="1"/>
    <row r="25848" ht="15.75" customHeight="1"/>
    <row r="25850" ht="15.75" customHeight="1"/>
    <row r="25852" ht="15.75" customHeight="1"/>
    <row r="25854" ht="15.75" customHeight="1"/>
    <row r="25856" ht="15.75" customHeight="1"/>
    <row r="25858" ht="15.75" customHeight="1"/>
    <row r="25860" ht="15.75" customHeight="1"/>
    <row r="25862" ht="15.75" customHeight="1"/>
    <row r="25864" ht="15.75" customHeight="1"/>
    <row r="25866" ht="15.75" customHeight="1"/>
    <row r="25868" ht="15.75" customHeight="1"/>
    <row r="25870" ht="15.75" customHeight="1"/>
    <row r="25872" ht="15.75" customHeight="1"/>
    <row r="25874" ht="15.75" customHeight="1"/>
    <row r="25876" ht="15.75" customHeight="1"/>
    <row r="25878" ht="15.75" customHeight="1"/>
    <row r="25880" ht="15.75" customHeight="1"/>
    <row r="25882" ht="15.75" customHeight="1"/>
    <row r="25884" ht="15.75" customHeight="1"/>
    <row r="25886" ht="15.75" customHeight="1"/>
    <row r="25888" ht="15.75" customHeight="1"/>
    <row r="25890" ht="15.75" customHeight="1"/>
    <row r="25892" ht="15.75" customHeight="1"/>
    <row r="25894" ht="15.75" customHeight="1"/>
    <row r="25896" ht="15.75" customHeight="1"/>
    <row r="25898" ht="15.75" customHeight="1"/>
    <row r="25900" ht="15.75" customHeight="1"/>
    <row r="25902" ht="15.75" customHeight="1"/>
    <row r="25904" ht="15.75" customHeight="1"/>
    <row r="25906" ht="15.75" customHeight="1"/>
    <row r="25908" ht="15.75" customHeight="1"/>
    <row r="25910" ht="15.75" customHeight="1"/>
    <row r="25912" ht="15.75" customHeight="1"/>
    <row r="25914" ht="15.75" customHeight="1"/>
    <row r="25916" ht="15.75" customHeight="1"/>
    <row r="25918" ht="15.75" customHeight="1"/>
    <row r="25920" ht="15.75" customHeight="1"/>
    <row r="25922" ht="15.75" customHeight="1"/>
    <row r="25924" ht="15.75" customHeight="1"/>
    <row r="25926" ht="15.75" customHeight="1"/>
    <row r="25928" ht="15.75" customHeight="1"/>
    <row r="25930" ht="15.75" customHeight="1"/>
    <row r="25932" ht="15.75" customHeight="1"/>
    <row r="25934" ht="15.75" customHeight="1"/>
    <row r="25936" ht="15.75" customHeight="1"/>
    <row r="25938" ht="15.75" customHeight="1"/>
    <row r="25940" ht="15.75" customHeight="1"/>
    <row r="25942" ht="15.75" customHeight="1"/>
    <row r="25944" ht="15.75" customHeight="1"/>
    <row r="25946" ht="15.75" customHeight="1"/>
    <row r="25948" ht="15.75" customHeight="1"/>
    <row r="25950" ht="15.75" customHeight="1"/>
    <row r="25952" ht="15.75" customHeight="1"/>
    <row r="25954" ht="15.75" customHeight="1"/>
    <row r="25956" ht="15.75" customHeight="1"/>
    <row r="25958" ht="15.75" customHeight="1"/>
    <row r="25960" ht="15.75" customHeight="1"/>
    <row r="25962" ht="15.75" customHeight="1"/>
    <row r="25964" ht="15.75" customHeight="1"/>
    <row r="25966" ht="15.75" customHeight="1"/>
    <row r="25968" ht="15.75" customHeight="1"/>
    <row r="25970" ht="15.75" customHeight="1"/>
    <row r="25972" ht="15.75" customHeight="1"/>
    <row r="25974" ht="15.75" customHeight="1"/>
    <row r="25976" ht="15.75" customHeight="1"/>
    <row r="25978" ht="15.75" customHeight="1"/>
    <row r="25980" ht="15.75" customHeight="1"/>
    <row r="25982" ht="15.75" customHeight="1"/>
    <row r="25984" ht="15.75" customHeight="1"/>
    <row r="25986" ht="15.75" customHeight="1"/>
    <row r="25988" ht="15.75" customHeight="1"/>
    <row r="25990" ht="15.75" customHeight="1"/>
    <row r="25992" ht="15.75" customHeight="1"/>
    <row r="25994" ht="15.75" customHeight="1"/>
    <row r="25996" ht="15.75" customHeight="1"/>
    <row r="25998" ht="15.75" customHeight="1"/>
    <row r="26000" ht="15.75" customHeight="1"/>
    <row r="26002" ht="15.75" customHeight="1"/>
    <row r="26004" ht="15.75" customHeight="1"/>
    <row r="26006" ht="15.75" customHeight="1"/>
    <row r="26008" ht="15.75" customHeight="1"/>
    <row r="26010" ht="15.75" customHeight="1"/>
    <row r="26012" ht="15.75" customHeight="1"/>
    <row r="26014" ht="15.75" customHeight="1"/>
    <row r="26016" ht="15.75" customHeight="1"/>
    <row r="26018" ht="15.75" customHeight="1"/>
    <row r="26020" ht="15.75" customHeight="1"/>
    <row r="26022" ht="15.75" customHeight="1"/>
    <row r="26024" ht="15.75" customHeight="1"/>
    <row r="26026" ht="15.75" customHeight="1"/>
    <row r="26028" ht="15.75" customHeight="1"/>
    <row r="26030" ht="15.75" customHeight="1"/>
    <row r="26032" ht="15.75" customHeight="1"/>
    <row r="26034" ht="15.75" customHeight="1"/>
    <row r="26036" ht="15.75" customHeight="1"/>
    <row r="26038" ht="15.75" customHeight="1"/>
    <row r="26040" ht="15.75" customHeight="1"/>
    <row r="26042" ht="15.75" customHeight="1"/>
    <row r="26044" ht="15.75" customHeight="1"/>
    <row r="26046" ht="15.75" customHeight="1"/>
    <row r="26048" ht="15.75" customHeight="1"/>
    <row r="26050" ht="15.75" customHeight="1"/>
    <row r="26052" ht="15.75" customHeight="1"/>
    <row r="26054" ht="15.75" customHeight="1"/>
    <row r="26056" ht="15.75" customHeight="1"/>
    <row r="26058" ht="15.75" customHeight="1"/>
    <row r="26060" ht="15.75" customHeight="1"/>
    <row r="26062" ht="15.75" customHeight="1"/>
    <row r="26064" ht="15.75" customHeight="1"/>
    <row r="26066" ht="15.75" customHeight="1"/>
    <row r="26068" ht="15.75" customHeight="1"/>
    <row r="26070" ht="15.75" customHeight="1"/>
    <row r="26072" ht="15.75" customHeight="1"/>
    <row r="26074" ht="15.75" customHeight="1"/>
    <row r="26076" ht="15.75" customHeight="1"/>
    <row r="26078" ht="15.75" customHeight="1"/>
    <row r="26080" ht="15.75" customHeight="1"/>
    <row r="26082" ht="15.75" customHeight="1"/>
    <row r="26084" ht="15.75" customHeight="1"/>
    <row r="26086" ht="15.75" customHeight="1"/>
    <row r="26088" ht="15.75" customHeight="1"/>
    <row r="26090" ht="15.75" customHeight="1"/>
    <row r="26092" ht="15.75" customHeight="1"/>
    <row r="26094" ht="15.75" customHeight="1"/>
    <row r="26096" ht="15.75" customHeight="1"/>
    <row r="26098" ht="15.75" customHeight="1"/>
    <row r="26100" ht="15.75" customHeight="1"/>
    <row r="26102" ht="15.75" customHeight="1"/>
    <row r="26104" ht="15.75" customHeight="1"/>
    <row r="26106" ht="15.75" customHeight="1"/>
    <row r="26108" ht="15.75" customHeight="1"/>
    <row r="26110" ht="15.75" customHeight="1"/>
    <row r="26112" ht="15.75" customHeight="1"/>
    <row r="26114" ht="15.75" customHeight="1"/>
    <row r="26116" ht="15.75" customHeight="1"/>
    <row r="26118" ht="15.75" customHeight="1"/>
    <row r="26120" ht="15.75" customHeight="1"/>
    <row r="26122" ht="15.75" customHeight="1"/>
    <row r="26124" ht="15.75" customHeight="1"/>
    <row r="26126" ht="15.75" customHeight="1"/>
    <row r="26128" ht="15.75" customHeight="1"/>
    <row r="26130" ht="15.75" customHeight="1"/>
    <row r="26132" ht="15.75" customHeight="1"/>
    <row r="26134" ht="15.75" customHeight="1"/>
    <row r="26136" ht="15.75" customHeight="1"/>
    <row r="26138" ht="15.75" customHeight="1"/>
    <row r="26140" ht="15.75" customHeight="1"/>
    <row r="26142" ht="15.75" customHeight="1"/>
    <row r="26144" ht="15.75" customHeight="1"/>
    <row r="26146" ht="15.75" customHeight="1"/>
    <row r="26148" ht="15.75" customHeight="1"/>
    <row r="26150" ht="15.75" customHeight="1"/>
    <row r="26152" ht="15.75" customHeight="1"/>
    <row r="26154" ht="15.75" customHeight="1"/>
    <row r="26156" ht="15.75" customHeight="1"/>
    <row r="26158" ht="15.75" customHeight="1"/>
    <row r="26160" ht="15.75" customHeight="1"/>
    <row r="26162" ht="15.75" customHeight="1"/>
    <row r="26164" ht="15.75" customHeight="1"/>
    <row r="26166" ht="15.75" customHeight="1"/>
    <row r="26168" ht="15.75" customHeight="1"/>
    <row r="26170" ht="15.75" customHeight="1"/>
    <row r="26172" ht="15.75" customHeight="1"/>
    <row r="26174" ht="15.75" customHeight="1"/>
    <row r="26176" ht="15.75" customHeight="1"/>
    <row r="26178" ht="15.75" customHeight="1"/>
    <row r="26180" ht="15.75" customHeight="1"/>
    <row r="26182" ht="15.75" customHeight="1"/>
    <row r="26184" ht="15.75" customHeight="1"/>
    <row r="26186" ht="15.75" customHeight="1"/>
    <row r="26188" ht="15.75" customHeight="1"/>
    <row r="26190" ht="15.75" customHeight="1"/>
    <row r="26192" ht="15.75" customHeight="1"/>
    <row r="26194" ht="15.75" customHeight="1"/>
    <row r="26196" ht="15.75" customHeight="1"/>
    <row r="26198" ht="15.75" customHeight="1"/>
    <row r="26200" ht="15.75" customHeight="1"/>
    <row r="26202" ht="15.75" customHeight="1"/>
    <row r="26204" ht="15.75" customHeight="1"/>
    <row r="26206" ht="15.75" customHeight="1"/>
    <row r="26208" ht="15.75" customHeight="1"/>
    <row r="26210" ht="15.75" customHeight="1"/>
    <row r="26212" ht="15.75" customHeight="1"/>
    <row r="26214" ht="15.75" customHeight="1"/>
    <row r="26216" ht="15.75" customHeight="1"/>
    <row r="26218" ht="15.75" customHeight="1"/>
    <row r="26220" ht="15.75" customHeight="1"/>
    <row r="26222" ht="15.75" customHeight="1"/>
    <row r="26224" ht="15.75" customHeight="1"/>
    <row r="26226" ht="15.75" customHeight="1"/>
    <row r="26228" ht="15.75" customHeight="1"/>
    <row r="26230" ht="15.75" customHeight="1"/>
    <row r="26232" ht="15.75" customHeight="1"/>
    <row r="26234" ht="15.75" customHeight="1"/>
    <row r="26236" ht="15.75" customHeight="1"/>
    <row r="26238" ht="15.75" customHeight="1"/>
    <row r="26240" ht="15.75" customHeight="1"/>
    <row r="26242" ht="15.75" customHeight="1"/>
    <row r="26244" ht="15.75" customHeight="1"/>
    <row r="26246" ht="15.75" customHeight="1"/>
    <row r="26248" ht="15.75" customHeight="1"/>
    <row r="26250" ht="15.75" customHeight="1"/>
    <row r="26252" ht="15.75" customHeight="1"/>
    <row r="26254" ht="15.75" customHeight="1"/>
    <row r="26256" ht="15.75" customHeight="1"/>
    <row r="26258" ht="15.75" customHeight="1"/>
    <row r="26260" ht="15.75" customHeight="1"/>
    <row r="26262" ht="15.75" customHeight="1"/>
    <row r="26264" ht="15.75" customHeight="1"/>
    <row r="26266" ht="15.75" customHeight="1"/>
    <row r="26268" ht="15.75" customHeight="1"/>
    <row r="26270" ht="15.75" customHeight="1"/>
    <row r="26272" ht="15.75" customHeight="1"/>
    <row r="26274" ht="15.75" customHeight="1"/>
    <row r="26276" ht="15.75" customHeight="1"/>
    <row r="26278" ht="15.75" customHeight="1"/>
    <row r="26280" ht="15.75" customHeight="1"/>
    <row r="26282" ht="15.75" customHeight="1"/>
    <row r="26284" ht="15.75" customHeight="1"/>
    <row r="26286" ht="15.75" customHeight="1"/>
    <row r="26288" ht="15.75" customHeight="1"/>
    <row r="26290" ht="15.75" customHeight="1"/>
    <row r="26292" ht="15.75" customHeight="1"/>
    <row r="26294" ht="15.75" customHeight="1"/>
    <row r="26296" ht="15.75" customHeight="1"/>
    <row r="26298" ht="15.75" customHeight="1"/>
    <row r="26300" ht="15.75" customHeight="1"/>
    <row r="26302" ht="15.75" customHeight="1"/>
    <row r="26304" ht="15.75" customHeight="1"/>
    <row r="26306" ht="15.75" customHeight="1"/>
    <row r="26308" ht="15.75" customHeight="1"/>
    <row r="26310" ht="15.75" customHeight="1"/>
    <row r="26312" ht="15.75" customHeight="1"/>
    <row r="26314" ht="15.75" customHeight="1"/>
    <row r="26316" ht="15.75" customHeight="1"/>
    <row r="26318" ht="15.75" customHeight="1"/>
    <row r="26320" ht="15.75" customHeight="1"/>
    <row r="26322" ht="15.75" customHeight="1"/>
    <row r="26324" ht="15.75" customHeight="1"/>
    <row r="26326" ht="15.75" customHeight="1"/>
    <row r="26328" ht="15.75" customHeight="1"/>
    <row r="26330" ht="15.75" customHeight="1"/>
    <row r="26332" ht="15.75" customHeight="1"/>
    <row r="26334" ht="15.75" customHeight="1"/>
    <row r="26336" ht="15.75" customHeight="1"/>
    <row r="26338" ht="15.75" customHeight="1"/>
    <row r="26340" ht="15.75" customHeight="1"/>
    <row r="26342" ht="15.75" customHeight="1"/>
    <row r="26344" ht="15.75" customHeight="1"/>
    <row r="26346" ht="15.75" customHeight="1"/>
    <row r="26348" ht="15.75" customHeight="1"/>
    <row r="26350" ht="15.75" customHeight="1"/>
    <row r="26352" ht="15.75" customHeight="1"/>
    <row r="26354" ht="15.75" customHeight="1"/>
    <row r="26356" ht="15.75" customHeight="1"/>
    <row r="26358" ht="15.75" customHeight="1"/>
    <row r="26360" ht="15.75" customHeight="1"/>
    <row r="26362" ht="15.75" customHeight="1"/>
    <row r="26364" ht="15.75" customHeight="1"/>
    <row r="26366" ht="15.75" customHeight="1"/>
    <row r="26368" ht="15.75" customHeight="1"/>
    <row r="26370" ht="15.75" customHeight="1"/>
    <row r="26372" ht="15.75" customHeight="1"/>
    <row r="26374" ht="15.75" customHeight="1"/>
    <row r="26376" ht="15.75" customHeight="1"/>
    <row r="26378" ht="15.75" customHeight="1"/>
    <row r="26380" ht="15.75" customHeight="1"/>
    <row r="26382" ht="15.75" customHeight="1"/>
    <row r="26384" ht="15.75" customHeight="1"/>
    <row r="26386" ht="15.75" customHeight="1"/>
    <row r="26388" ht="15.75" customHeight="1"/>
    <row r="26390" ht="15.75" customHeight="1"/>
    <row r="26392" ht="15.75" customHeight="1"/>
    <row r="26394" ht="15.75" customHeight="1"/>
    <row r="26396" ht="15.75" customHeight="1"/>
    <row r="26398" ht="15.75" customHeight="1"/>
    <row r="26400" ht="15.75" customHeight="1"/>
    <row r="26402" ht="15.75" customHeight="1"/>
    <row r="26404" ht="15.75" customHeight="1"/>
    <row r="26406" ht="15.75" customHeight="1"/>
    <row r="26408" ht="15.75" customHeight="1"/>
    <row r="26410" ht="15.75" customHeight="1"/>
    <row r="26412" ht="15.75" customHeight="1"/>
    <row r="26414" ht="15.75" customHeight="1"/>
    <row r="26416" ht="15.75" customHeight="1"/>
    <row r="26418" ht="15.75" customHeight="1"/>
    <row r="26420" ht="15.75" customHeight="1"/>
    <row r="26422" ht="15.75" customHeight="1"/>
    <row r="26424" ht="15.75" customHeight="1"/>
    <row r="26426" ht="15.75" customHeight="1"/>
    <row r="26428" ht="15.75" customHeight="1"/>
    <row r="26430" ht="15.75" customHeight="1"/>
    <row r="26432" ht="15.75" customHeight="1"/>
    <row r="26434" ht="15.75" customHeight="1"/>
    <row r="26436" ht="15.75" customHeight="1"/>
    <row r="26438" ht="15.75" customHeight="1"/>
    <row r="26440" ht="15.75" customHeight="1"/>
    <row r="26442" ht="15.75" customHeight="1"/>
    <row r="26444" ht="15.75" customHeight="1"/>
    <row r="26446" ht="15.75" customHeight="1"/>
    <row r="26448" ht="15.75" customHeight="1"/>
    <row r="26450" ht="15.75" customHeight="1"/>
    <row r="26452" ht="15.75" customHeight="1"/>
    <row r="26454" ht="15.75" customHeight="1"/>
    <row r="26456" ht="15.75" customHeight="1"/>
    <row r="26458" ht="15.75" customHeight="1"/>
    <row r="26460" ht="15.75" customHeight="1"/>
    <row r="26462" ht="15.75" customHeight="1"/>
    <row r="26464" ht="15.75" customHeight="1"/>
    <row r="26466" ht="15.75" customHeight="1"/>
    <row r="26468" ht="15.75" customHeight="1"/>
    <row r="26470" ht="15.75" customHeight="1"/>
    <row r="26472" ht="15.75" customHeight="1"/>
    <row r="26474" ht="15.75" customHeight="1"/>
    <row r="26476" ht="15.75" customHeight="1"/>
    <row r="26478" ht="15.75" customHeight="1"/>
    <row r="26480" ht="15.75" customHeight="1"/>
    <row r="26482" ht="15.75" customHeight="1"/>
    <row r="26484" ht="15.75" customHeight="1"/>
    <row r="26486" ht="15.75" customHeight="1"/>
    <row r="26488" ht="15.75" customHeight="1"/>
    <row r="26490" ht="15.75" customHeight="1"/>
    <row r="26492" ht="15.75" customHeight="1"/>
    <row r="26494" ht="15.75" customHeight="1"/>
    <row r="26496" ht="15.75" customHeight="1"/>
    <row r="26498" ht="15.75" customHeight="1"/>
    <row r="26500" ht="15.75" customHeight="1"/>
    <row r="26502" ht="15.75" customHeight="1"/>
    <row r="26504" ht="15.75" customHeight="1"/>
    <row r="26506" ht="15.75" customHeight="1"/>
    <row r="26508" ht="15.75" customHeight="1"/>
    <row r="26510" ht="15.75" customHeight="1"/>
    <row r="26512" ht="15.75" customHeight="1"/>
    <row r="26514" ht="15.75" customHeight="1"/>
    <row r="26516" ht="15.75" customHeight="1"/>
    <row r="26518" ht="15.75" customHeight="1"/>
    <row r="26520" ht="15.75" customHeight="1"/>
    <row r="26522" ht="15.75" customHeight="1"/>
    <row r="26524" ht="15.75" customHeight="1"/>
    <row r="26526" ht="15.75" customHeight="1"/>
    <row r="26528" ht="15.75" customHeight="1"/>
    <row r="26530" ht="15.75" customHeight="1"/>
    <row r="26532" ht="15.75" customHeight="1"/>
    <row r="26534" ht="15.75" customHeight="1"/>
    <row r="26536" ht="15.75" customHeight="1"/>
    <row r="26538" ht="15.75" customHeight="1"/>
    <row r="26540" ht="15.75" customHeight="1"/>
    <row r="26542" ht="15.75" customHeight="1"/>
    <row r="26544" ht="15.75" customHeight="1"/>
    <row r="26546" ht="15.75" customHeight="1"/>
    <row r="26548" ht="15.75" customHeight="1"/>
    <row r="26550" ht="15.75" customHeight="1"/>
    <row r="26552" ht="15.75" customHeight="1"/>
    <row r="26554" ht="15.75" customHeight="1"/>
    <row r="26556" ht="15.75" customHeight="1"/>
    <row r="26558" ht="15.75" customHeight="1"/>
    <row r="26560" ht="15.75" customHeight="1"/>
    <row r="26562" ht="15.75" customHeight="1"/>
    <row r="26564" ht="15.75" customHeight="1"/>
    <row r="26566" ht="15.75" customHeight="1"/>
    <row r="26568" ht="15.75" customHeight="1"/>
    <row r="26570" ht="15.75" customHeight="1"/>
    <row r="26572" ht="15.75" customHeight="1"/>
    <row r="26574" ht="15.75" customHeight="1"/>
    <row r="26576" ht="15.75" customHeight="1"/>
    <row r="26578" ht="15.75" customHeight="1"/>
    <row r="26580" ht="15.75" customHeight="1"/>
    <row r="26582" ht="15.75" customHeight="1"/>
    <row r="26584" ht="15.75" customHeight="1"/>
    <row r="26586" ht="15.75" customHeight="1"/>
    <row r="26588" ht="15.75" customHeight="1"/>
    <row r="26590" ht="15.75" customHeight="1"/>
    <row r="26592" ht="15.75" customHeight="1"/>
    <row r="26594" ht="15.75" customHeight="1"/>
    <row r="26596" ht="15.75" customHeight="1"/>
    <row r="26598" ht="15.75" customHeight="1"/>
    <row r="26600" ht="15.75" customHeight="1"/>
    <row r="26602" ht="15.75" customHeight="1"/>
    <row r="26604" ht="15.75" customHeight="1"/>
    <row r="26606" ht="15.75" customHeight="1"/>
    <row r="26608" ht="15.75" customHeight="1"/>
    <row r="26610" ht="15.75" customHeight="1"/>
    <row r="26612" ht="15.75" customHeight="1"/>
    <row r="26614" ht="15.75" customHeight="1"/>
    <row r="26616" ht="15.75" customHeight="1"/>
    <row r="26618" ht="15.75" customHeight="1"/>
    <row r="26620" ht="15.75" customHeight="1"/>
    <row r="26622" ht="15.75" customHeight="1"/>
    <row r="26624" ht="15.75" customHeight="1"/>
    <row r="26626" ht="15.75" customHeight="1"/>
    <row r="26628" ht="15.75" customHeight="1"/>
    <row r="26630" ht="15.75" customHeight="1"/>
    <row r="26632" ht="15.75" customHeight="1"/>
    <row r="26634" ht="15.75" customHeight="1"/>
    <row r="26636" ht="15.75" customHeight="1"/>
    <row r="26638" ht="15.75" customHeight="1"/>
    <row r="26640" ht="15.75" customHeight="1"/>
    <row r="26642" ht="15.75" customHeight="1"/>
    <row r="26644" ht="15.75" customHeight="1"/>
    <row r="26646" ht="15.75" customHeight="1"/>
    <row r="26648" ht="15.75" customHeight="1"/>
    <row r="26650" ht="15.75" customHeight="1"/>
    <row r="26652" ht="15.75" customHeight="1"/>
    <row r="26654" ht="15.75" customHeight="1"/>
    <row r="26656" ht="15.75" customHeight="1"/>
    <row r="26658" ht="15.75" customHeight="1"/>
    <row r="26660" ht="15.75" customHeight="1"/>
    <row r="26662" ht="15.75" customHeight="1"/>
    <row r="26664" ht="15.75" customHeight="1"/>
    <row r="26666" ht="15.75" customHeight="1"/>
    <row r="26668" ht="15.75" customHeight="1"/>
    <row r="26670" ht="15.75" customHeight="1"/>
    <row r="26672" ht="15.75" customHeight="1"/>
    <row r="26674" ht="15.75" customHeight="1"/>
    <row r="26676" ht="15.75" customHeight="1"/>
    <row r="26678" ht="15.75" customHeight="1"/>
    <row r="26680" ht="15.75" customHeight="1"/>
    <row r="26682" ht="15.75" customHeight="1"/>
    <row r="26684" ht="15.75" customHeight="1"/>
    <row r="26686" ht="15.75" customHeight="1"/>
    <row r="26688" ht="15.75" customHeight="1"/>
    <row r="26690" ht="15.75" customHeight="1"/>
    <row r="26692" ht="15.75" customHeight="1"/>
    <row r="26694" ht="15.75" customHeight="1"/>
    <row r="26696" ht="15.75" customHeight="1"/>
    <row r="26698" ht="15.75" customHeight="1"/>
    <row r="26700" ht="15.75" customHeight="1"/>
    <row r="26702" ht="15.75" customHeight="1"/>
    <row r="26704" ht="15.75" customHeight="1"/>
    <row r="26706" ht="15.75" customHeight="1"/>
    <row r="26708" ht="15.75" customHeight="1"/>
    <row r="26710" ht="15.75" customHeight="1"/>
    <row r="26712" ht="15.75" customHeight="1"/>
    <row r="26714" ht="15.75" customHeight="1"/>
    <row r="26716" ht="15.75" customHeight="1"/>
    <row r="26718" ht="15.75" customHeight="1"/>
    <row r="26720" ht="15.75" customHeight="1"/>
    <row r="26722" ht="15.75" customHeight="1"/>
    <row r="26724" ht="15.75" customHeight="1"/>
    <row r="26726" ht="15.75" customHeight="1"/>
    <row r="26728" ht="15.75" customHeight="1"/>
    <row r="26730" ht="15.75" customHeight="1"/>
    <row r="26732" ht="15.75" customHeight="1"/>
    <row r="26734" ht="15.75" customHeight="1"/>
    <row r="26736" ht="15.75" customHeight="1"/>
    <row r="26738" ht="15.75" customHeight="1"/>
    <row r="26740" ht="15.75" customHeight="1"/>
    <row r="26742" ht="15.75" customHeight="1"/>
    <row r="26744" ht="15.75" customHeight="1"/>
    <row r="26746" ht="15.75" customHeight="1"/>
    <row r="26748" ht="15.75" customHeight="1"/>
    <row r="26750" ht="15.75" customHeight="1"/>
    <row r="26752" ht="15.75" customHeight="1"/>
    <row r="26754" ht="15.75" customHeight="1"/>
    <row r="26756" ht="15.75" customHeight="1"/>
    <row r="26758" ht="15.75" customHeight="1"/>
    <row r="26760" ht="15.75" customHeight="1"/>
    <row r="26762" ht="15.75" customHeight="1"/>
    <row r="26764" ht="15.75" customHeight="1"/>
    <row r="26766" ht="15.75" customHeight="1"/>
    <row r="26768" ht="15.75" customHeight="1"/>
    <row r="26770" ht="15.75" customHeight="1"/>
    <row r="26772" ht="15.75" customHeight="1"/>
    <row r="26774" ht="15.75" customHeight="1"/>
    <row r="26776" ht="15.75" customHeight="1"/>
    <row r="26778" ht="15.75" customHeight="1"/>
    <row r="26780" ht="15.75" customHeight="1"/>
    <row r="26782" ht="15.75" customHeight="1"/>
    <row r="26784" ht="15.75" customHeight="1"/>
    <row r="26786" ht="15.75" customHeight="1"/>
    <row r="26788" ht="15.75" customHeight="1"/>
    <row r="26790" ht="15.75" customHeight="1"/>
    <row r="26792" ht="15.75" customHeight="1"/>
    <row r="26794" ht="15.75" customHeight="1"/>
    <row r="26796" ht="15.75" customHeight="1"/>
    <row r="26798" ht="15.75" customHeight="1"/>
    <row r="26800" ht="15.75" customHeight="1"/>
    <row r="26802" ht="15.75" customHeight="1"/>
    <row r="26804" ht="15.75" customHeight="1"/>
    <row r="26806" ht="15.75" customHeight="1"/>
    <row r="26808" ht="15.75" customHeight="1"/>
    <row r="26810" ht="15.75" customHeight="1"/>
    <row r="26812" ht="15.75" customHeight="1"/>
    <row r="26814" ht="15.75" customHeight="1"/>
    <row r="26816" ht="15.75" customHeight="1"/>
    <row r="26818" ht="15.75" customHeight="1"/>
    <row r="26820" ht="15.75" customHeight="1"/>
    <row r="26822" ht="15.75" customHeight="1"/>
    <row r="26824" ht="15.75" customHeight="1"/>
    <row r="26826" ht="15.75" customHeight="1"/>
    <row r="26828" ht="15.75" customHeight="1"/>
    <row r="26830" ht="15.75" customHeight="1"/>
    <row r="26832" ht="15.75" customHeight="1"/>
    <row r="26834" ht="15.75" customHeight="1"/>
    <row r="26836" ht="15.75" customHeight="1"/>
    <row r="26838" ht="15.75" customHeight="1"/>
    <row r="26840" ht="15.75" customHeight="1"/>
    <row r="26842" ht="15.75" customHeight="1"/>
    <row r="26844" ht="15.75" customHeight="1"/>
    <row r="26846" ht="15.75" customHeight="1"/>
    <row r="26848" ht="15.75" customHeight="1"/>
    <row r="26850" ht="15.75" customHeight="1"/>
    <row r="26852" ht="15.75" customHeight="1"/>
    <row r="26854" ht="15.75" customHeight="1"/>
    <row r="26856" ht="15.75" customHeight="1"/>
    <row r="26858" ht="15.75" customHeight="1"/>
    <row r="26860" ht="15.75" customHeight="1"/>
    <row r="26862" ht="15.75" customHeight="1"/>
    <row r="26864" ht="15.75" customHeight="1"/>
    <row r="26866" ht="15.75" customHeight="1"/>
    <row r="26868" ht="15.75" customHeight="1"/>
    <row r="26870" ht="15.75" customHeight="1"/>
    <row r="26872" ht="15.75" customHeight="1"/>
    <row r="26874" ht="15.75" customHeight="1"/>
    <row r="26876" ht="15.75" customHeight="1"/>
    <row r="26878" ht="15.75" customHeight="1"/>
    <row r="26880" ht="15.75" customHeight="1"/>
    <row r="26882" ht="15.75" customHeight="1"/>
    <row r="26884" ht="15.75" customHeight="1"/>
    <row r="26886" ht="15.75" customHeight="1"/>
    <row r="26888" ht="15.75" customHeight="1"/>
    <row r="26890" ht="15.75" customHeight="1"/>
    <row r="26892" ht="15.75" customHeight="1"/>
    <row r="26894" ht="15.75" customHeight="1"/>
    <row r="26896" ht="15.75" customHeight="1"/>
    <row r="26898" ht="15.75" customHeight="1"/>
    <row r="26900" ht="15.75" customHeight="1"/>
    <row r="26902" ht="15.75" customHeight="1"/>
    <row r="26904" ht="15.75" customHeight="1"/>
    <row r="26906" ht="15.75" customHeight="1"/>
    <row r="26908" ht="15.75" customHeight="1"/>
    <row r="26910" ht="15.75" customHeight="1"/>
    <row r="26912" ht="15.75" customHeight="1"/>
    <row r="26914" ht="15.75" customHeight="1"/>
    <row r="26916" ht="15.75" customHeight="1"/>
    <row r="26918" ht="15.75" customHeight="1"/>
    <row r="26920" ht="15.75" customHeight="1"/>
    <row r="26922" ht="15.75" customHeight="1"/>
    <row r="26924" ht="15.75" customHeight="1"/>
    <row r="26926" ht="15.75" customHeight="1"/>
    <row r="26928" ht="15.75" customHeight="1"/>
    <row r="26930" ht="15.75" customHeight="1"/>
    <row r="26932" ht="15.75" customHeight="1"/>
    <row r="26934" ht="15.75" customHeight="1"/>
    <row r="26936" ht="15.75" customHeight="1"/>
    <row r="26938" ht="15.75" customHeight="1"/>
    <row r="26940" ht="15.75" customHeight="1"/>
    <row r="26942" ht="15.75" customHeight="1"/>
    <row r="26944" ht="15.75" customHeight="1"/>
    <row r="26946" ht="15.75" customHeight="1"/>
    <row r="26948" ht="15.75" customHeight="1"/>
    <row r="26950" ht="15.75" customHeight="1"/>
    <row r="26952" ht="15.75" customHeight="1"/>
    <row r="26954" ht="15.75" customHeight="1"/>
    <row r="26956" ht="15.75" customHeight="1"/>
    <row r="26958" ht="15.75" customHeight="1"/>
    <row r="26960" ht="15.75" customHeight="1"/>
    <row r="26962" ht="15.75" customHeight="1"/>
    <row r="26964" ht="15.75" customHeight="1"/>
    <row r="26966" ht="15.75" customHeight="1"/>
    <row r="26968" ht="15.75" customHeight="1"/>
    <row r="26970" ht="15.75" customHeight="1"/>
    <row r="26972" ht="15.75" customHeight="1"/>
    <row r="26974" ht="15.75" customHeight="1"/>
    <row r="26976" ht="15.75" customHeight="1"/>
    <row r="26978" ht="15.75" customHeight="1"/>
    <row r="26980" ht="15.75" customHeight="1"/>
    <row r="26982" ht="15.75" customHeight="1"/>
    <row r="26984" ht="15.75" customHeight="1"/>
    <row r="26986" ht="15.75" customHeight="1"/>
    <row r="26988" ht="15.75" customHeight="1"/>
    <row r="26990" ht="15.75" customHeight="1"/>
    <row r="26992" ht="15.75" customHeight="1"/>
    <row r="26994" ht="15.75" customHeight="1"/>
    <row r="26996" ht="15.75" customHeight="1"/>
    <row r="26998" ht="15.75" customHeight="1"/>
    <row r="27000" ht="15.75" customHeight="1"/>
    <row r="27002" ht="15.75" customHeight="1"/>
    <row r="27004" ht="15.75" customHeight="1"/>
    <row r="27006" ht="15.75" customHeight="1"/>
    <row r="27008" ht="15.75" customHeight="1"/>
    <row r="27010" ht="15.75" customHeight="1"/>
    <row r="27012" ht="15.75" customHeight="1"/>
    <row r="27014" ht="15.75" customHeight="1"/>
    <row r="27016" ht="15.75" customHeight="1"/>
    <row r="27018" ht="15.75" customHeight="1"/>
    <row r="27020" ht="15.75" customHeight="1"/>
    <row r="27022" ht="15.75" customHeight="1"/>
    <row r="27024" ht="15.75" customHeight="1"/>
    <row r="27026" ht="15.75" customHeight="1"/>
    <row r="27028" ht="15.75" customHeight="1"/>
    <row r="27030" ht="15.75" customHeight="1"/>
    <row r="27032" ht="15.75" customHeight="1"/>
    <row r="27034" ht="15.75" customHeight="1"/>
    <row r="27036" ht="15.75" customHeight="1"/>
    <row r="27038" ht="15.75" customHeight="1"/>
    <row r="27040" ht="15.75" customHeight="1"/>
    <row r="27042" ht="15.75" customHeight="1"/>
    <row r="27044" ht="15.75" customHeight="1"/>
    <row r="27046" ht="15.75" customHeight="1"/>
    <row r="27048" ht="15.75" customHeight="1"/>
    <row r="27050" ht="15.75" customHeight="1"/>
    <row r="27052" ht="15.75" customHeight="1"/>
    <row r="27054" ht="15.75" customHeight="1"/>
    <row r="27056" ht="15.75" customHeight="1"/>
    <row r="27058" ht="15.75" customHeight="1"/>
    <row r="27060" ht="15.75" customHeight="1"/>
    <row r="27062" ht="15.75" customHeight="1"/>
    <row r="27064" ht="15.75" customHeight="1"/>
    <row r="27066" ht="15.75" customHeight="1"/>
    <row r="27068" ht="15.75" customHeight="1"/>
    <row r="27070" ht="15.75" customHeight="1"/>
    <row r="27072" ht="15.75" customHeight="1"/>
    <row r="27074" ht="15.75" customHeight="1"/>
    <row r="27076" ht="15.75" customHeight="1"/>
    <row r="27078" ht="15.75" customHeight="1"/>
    <row r="27080" ht="15.75" customHeight="1"/>
    <row r="27082" ht="15.75" customHeight="1"/>
    <row r="27084" ht="15.75" customHeight="1"/>
    <row r="27086" ht="15.75" customHeight="1"/>
    <row r="27088" ht="15.75" customHeight="1"/>
    <row r="27090" ht="15.75" customHeight="1"/>
    <row r="27092" ht="15.75" customHeight="1"/>
    <row r="27094" ht="15.75" customHeight="1"/>
    <row r="27096" ht="15.75" customHeight="1"/>
    <row r="27098" ht="15.75" customHeight="1"/>
    <row r="27100" ht="15.75" customHeight="1"/>
    <row r="27102" ht="15.75" customHeight="1"/>
    <row r="27104" ht="15.75" customHeight="1"/>
    <row r="27106" ht="15.75" customHeight="1"/>
    <row r="27108" ht="15.75" customHeight="1"/>
    <row r="27110" ht="15.75" customHeight="1"/>
    <row r="27112" ht="15.75" customHeight="1"/>
    <row r="27114" ht="15.75" customHeight="1"/>
    <row r="27116" ht="15.75" customHeight="1"/>
    <row r="27118" ht="15.75" customHeight="1"/>
    <row r="27120" ht="15.75" customHeight="1"/>
    <row r="27122" ht="15.75" customHeight="1"/>
    <row r="27124" ht="15.75" customHeight="1"/>
    <row r="27126" ht="15.75" customHeight="1"/>
    <row r="27128" ht="15.75" customHeight="1"/>
    <row r="27130" ht="15.75" customHeight="1"/>
    <row r="27132" ht="15.75" customHeight="1"/>
    <row r="27134" ht="15.75" customHeight="1"/>
    <row r="27136" ht="15.75" customHeight="1"/>
    <row r="27138" ht="15.75" customHeight="1"/>
    <row r="27140" ht="15.75" customHeight="1"/>
    <row r="27142" ht="15.75" customHeight="1"/>
    <row r="27144" ht="15.75" customHeight="1"/>
    <row r="27146" ht="15.75" customHeight="1"/>
    <row r="27148" ht="15.75" customHeight="1"/>
    <row r="27150" ht="15.75" customHeight="1"/>
    <row r="27152" ht="15.75" customHeight="1"/>
    <row r="27154" ht="15.75" customHeight="1"/>
    <row r="27156" ht="15.75" customHeight="1"/>
    <row r="27158" ht="15.75" customHeight="1"/>
    <row r="27160" ht="15.75" customHeight="1"/>
    <row r="27162" ht="15.75" customHeight="1"/>
    <row r="27164" ht="15.75" customHeight="1"/>
    <row r="27166" ht="15.75" customHeight="1"/>
    <row r="27168" ht="15.75" customHeight="1"/>
    <row r="27170" ht="15.75" customHeight="1"/>
    <row r="27172" ht="15.75" customHeight="1"/>
    <row r="27174" ht="15.75" customHeight="1"/>
    <row r="27176" ht="15.75" customHeight="1"/>
    <row r="27178" ht="15.75" customHeight="1"/>
    <row r="27180" ht="15.75" customHeight="1"/>
    <row r="27182" ht="15.75" customHeight="1"/>
    <row r="27184" ht="15.75" customHeight="1"/>
    <row r="27186" ht="15.75" customHeight="1"/>
    <row r="27188" ht="15.75" customHeight="1"/>
    <row r="27190" ht="15.75" customHeight="1"/>
    <row r="27192" ht="15.75" customHeight="1"/>
    <row r="27194" ht="15.75" customHeight="1"/>
    <row r="27196" ht="15.75" customHeight="1"/>
    <row r="27198" ht="15.75" customHeight="1"/>
    <row r="27200" ht="15.75" customHeight="1"/>
    <row r="27202" ht="15.75" customHeight="1"/>
    <row r="27204" ht="15.75" customHeight="1"/>
    <row r="27206" ht="15.75" customHeight="1"/>
    <row r="27208" ht="15.75" customHeight="1"/>
    <row r="27210" ht="15.75" customHeight="1"/>
    <row r="27212" ht="15.75" customHeight="1"/>
    <row r="27214" ht="15.75" customHeight="1"/>
    <row r="27216" ht="15.75" customHeight="1"/>
    <row r="27218" ht="15.75" customHeight="1"/>
    <row r="27220" ht="15.75" customHeight="1"/>
    <row r="27222" ht="15.75" customHeight="1"/>
    <row r="27224" ht="15.75" customHeight="1"/>
    <row r="27226" ht="15.75" customHeight="1"/>
    <row r="27228" ht="15.75" customHeight="1"/>
    <row r="27230" ht="15.75" customHeight="1"/>
    <row r="27232" ht="15.75" customHeight="1"/>
    <row r="27234" ht="15.75" customHeight="1"/>
    <row r="27236" ht="15.75" customHeight="1"/>
    <row r="27238" ht="15.75" customHeight="1"/>
    <row r="27240" ht="15.75" customHeight="1"/>
    <row r="27242" ht="15.75" customHeight="1"/>
    <row r="27244" ht="15.75" customHeight="1"/>
    <row r="27246" ht="15.75" customHeight="1"/>
    <row r="27248" ht="15.75" customHeight="1"/>
    <row r="27250" ht="15.75" customHeight="1"/>
    <row r="27252" ht="15.75" customHeight="1"/>
    <row r="27254" ht="15.75" customHeight="1"/>
    <row r="27256" ht="15.75" customHeight="1"/>
    <row r="27258" ht="15.75" customHeight="1"/>
    <row r="27260" ht="15.75" customHeight="1"/>
    <row r="27262" ht="15.75" customHeight="1"/>
    <row r="27264" ht="15.75" customHeight="1"/>
    <row r="27266" ht="15.75" customHeight="1"/>
    <row r="27268" ht="15.75" customHeight="1"/>
    <row r="27270" ht="15.75" customHeight="1"/>
    <row r="27272" ht="15.75" customHeight="1"/>
    <row r="27274" ht="15.75" customHeight="1"/>
    <row r="27276" ht="15.75" customHeight="1"/>
    <row r="27278" ht="15.75" customHeight="1"/>
    <row r="27280" ht="15.75" customHeight="1"/>
    <row r="27282" ht="15.75" customHeight="1"/>
    <row r="27284" ht="15.75" customHeight="1"/>
    <row r="27286" ht="15.75" customHeight="1"/>
    <row r="27288" ht="15.75" customHeight="1"/>
    <row r="27290" ht="15.75" customHeight="1"/>
    <row r="27292" ht="15.75" customHeight="1"/>
    <row r="27294" ht="15.75" customHeight="1"/>
    <row r="27296" ht="15.75" customHeight="1"/>
    <row r="27298" ht="15.75" customHeight="1"/>
    <row r="27300" ht="15.75" customHeight="1"/>
    <row r="27302" ht="15.75" customHeight="1"/>
    <row r="27304" ht="15.75" customHeight="1"/>
    <row r="27306" ht="15.75" customHeight="1"/>
    <row r="27308" ht="15.75" customHeight="1"/>
    <row r="27310" ht="15.75" customHeight="1"/>
    <row r="27312" ht="15.75" customHeight="1"/>
    <row r="27314" ht="15.75" customHeight="1"/>
    <row r="27316" ht="15.75" customHeight="1"/>
    <row r="27318" ht="15.75" customHeight="1"/>
    <row r="27320" ht="15.75" customHeight="1"/>
    <row r="27322" ht="15.75" customHeight="1"/>
    <row r="27324" ht="15.75" customHeight="1"/>
    <row r="27326" ht="15.75" customHeight="1"/>
    <row r="27328" ht="15.75" customHeight="1"/>
    <row r="27330" ht="15.75" customHeight="1"/>
    <row r="27332" ht="15.75" customHeight="1"/>
    <row r="27334" ht="15.75" customHeight="1"/>
    <row r="27336" ht="15.75" customHeight="1"/>
    <row r="27338" ht="15.75" customHeight="1"/>
    <row r="27340" ht="15.75" customHeight="1"/>
    <row r="27342" ht="15.75" customHeight="1"/>
    <row r="27344" ht="15.75" customHeight="1"/>
    <row r="27346" ht="15.75" customHeight="1"/>
    <row r="27348" ht="15.75" customHeight="1"/>
    <row r="27350" ht="15.75" customHeight="1"/>
    <row r="27352" ht="15.75" customHeight="1"/>
    <row r="27354" ht="15.75" customHeight="1"/>
    <row r="27356" ht="15.75" customHeight="1"/>
    <row r="27358" ht="15.75" customHeight="1"/>
    <row r="27360" ht="15.75" customHeight="1"/>
    <row r="27362" ht="15.75" customHeight="1"/>
    <row r="27364" ht="15.75" customHeight="1"/>
    <row r="27366" ht="15.75" customHeight="1"/>
    <row r="27368" ht="15.75" customHeight="1"/>
    <row r="27370" ht="15.75" customHeight="1"/>
    <row r="27372" ht="15.75" customHeight="1"/>
    <row r="27374" ht="15.75" customHeight="1"/>
    <row r="27376" ht="15.75" customHeight="1"/>
    <row r="27378" ht="15.75" customHeight="1"/>
    <row r="27380" ht="15.75" customHeight="1"/>
    <row r="27382" ht="15.75" customHeight="1"/>
    <row r="27384" ht="15.75" customHeight="1"/>
    <row r="27386" ht="15.75" customHeight="1"/>
    <row r="27388" ht="15.75" customHeight="1"/>
    <row r="27390" ht="15.75" customHeight="1"/>
    <row r="27392" ht="15.75" customHeight="1"/>
    <row r="27394" ht="15.75" customHeight="1"/>
    <row r="27396" ht="15.75" customHeight="1"/>
    <row r="27398" ht="15.75" customHeight="1"/>
    <row r="27400" ht="15.75" customHeight="1"/>
    <row r="27402" ht="15.75" customHeight="1"/>
    <row r="27404" ht="15.75" customHeight="1"/>
    <row r="27406" ht="15.75" customHeight="1"/>
    <row r="27408" ht="15.75" customHeight="1"/>
    <row r="27410" ht="15.75" customHeight="1"/>
    <row r="27412" ht="15.75" customHeight="1"/>
    <row r="27414" ht="15.75" customHeight="1"/>
    <row r="27416" ht="15.75" customHeight="1"/>
    <row r="27418" ht="15.75" customHeight="1"/>
    <row r="27420" ht="15.75" customHeight="1"/>
    <row r="27422" ht="15.75" customHeight="1"/>
    <row r="27424" ht="15.75" customHeight="1"/>
    <row r="27426" ht="15.75" customHeight="1"/>
    <row r="27428" ht="15.75" customHeight="1"/>
    <row r="27430" ht="15.75" customHeight="1"/>
    <row r="27432" ht="15.75" customHeight="1"/>
    <row r="27434" ht="15.75" customHeight="1"/>
    <row r="27436" ht="15.75" customHeight="1"/>
    <row r="27438" ht="15.75" customHeight="1"/>
    <row r="27440" ht="15.75" customHeight="1"/>
    <row r="27442" ht="15.75" customHeight="1"/>
    <row r="27444" ht="15.75" customHeight="1"/>
    <row r="27446" ht="15.75" customHeight="1"/>
    <row r="27448" ht="15.75" customHeight="1"/>
    <row r="27450" ht="15.75" customHeight="1"/>
    <row r="27452" ht="15.75" customHeight="1"/>
    <row r="27454" ht="15.75" customHeight="1"/>
    <row r="27456" ht="15.75" customHeight="1"/>
    <row r="27458" ht="15.75" customHeight="1"/>
    <row r="27460" ht="15.75" customHeight="1"/>
    <row r="27462" ht="15.75" customHeight="1"/>
    <row r="27464" ht="15.75" customHeight="1"/>
    <row r="27466" ht="15.75" customHeight="1"/>
    <row r="27468" ht="15.75" customHeight="1"/>
    <row r="27470" ht="15.75" customHeight="1"/>
    <row r="27472" ht="15.75" customHeight="1"/>
    <row r="27474" ht="15.75" customHeight="1"/>
    <row r="27476" ht="15.75" customHeight="1"/>
    <row r="27478" ht="15.75" customHeight="1"/>
    <row r="27480" ht="15.75" customHeight="1"/>
    <row r="27482" ht="15.75" customHeight="1"/>
    <row r="27484" ht="15.75" customHeight="1"/>
    <row r="27486" ht="15.75" customHeight="1"/>
    <row r="27488" ht="15.75" customHeight="1"/>
    <row r="27490" ht="15.75" customHeight="1"/>
    <row r="27492" ht="15.75" customHeight="1"/>
    <row r="27494" ht="15.75" customHeight="1"/>
    <row r="27496" ht="15.75" customHeight="1"/>
    <row r="27498" ht="15.75" customHeight="1"/>
    <row r="27500" ht="15.75" customHeight="1"/>
    <row r="27502" ht="15.75" customHeight="1"/>
    <row r="27504" ht="15.75" customHeight="1"/>
    <row r="27506" ht="15.75" customHeight="1"/>
    <row r="27508" ht="15.75" customHeight="1"/>
    <row r="27510" ht="15.75" customHeight="1"/>
    <row r="27512" ht="15.75" customHeight="1"/>
    <row r="27514" ht="15.75" customHeight="1"/>
    <row r="27516" ht="15.75" customHeight="1"/>
    <row r="27518" ht="15.75" customHeight="1"/>
    <row r="27520" ht="15.75" customHeight="1"/>
    <row r="27522" ht="15.75" customHeight="1"/>
    <row r="27524" ht="15.75" customHeight="1"/>
    <row r="27526" ht="15.75" customHeight="1"/>
    <row r="27528" ht="15.75" customHeight="1"/>
    <row r="27530" ht="15.75" customHeight="1"/>
    <row r="27532" ht="15.75" customHeight="1"/>
    <row r="27534" ht="15.75" customHeight="1"/>
    <row r="27536" ht="15.75" customHeight="1"/>
    <row r="27538" ht="15.75" customHeight="1"/>
    <row r="27540" ht="15.75" customHeight="1"/>
    <row r="27542" ht="15.75" customHeight="1"/>
    <row r="27544" ht="15.75" customHeight="1"/>
    <row r="27546" ht="15.75" customHeight="1"/>
    <row r="27548" ht="15.75" customHeight="1"/>
    <row r="27550" ht="15.75" customHeight="1"/>
    <row r="27552" ht="15.75" customHeight="1"/>
    <row r="27554" ht="15.75" customHeight="1"/>
    <row r="27556" ht="15.75" customHeight="1"/>
    <row r="27558" ht="15.75" customHeight="1"/>
    <row r="27560" ht="15.75" customHeight="1"/>
    <row r="27562" ht="15.75" customHeight="1"/>
    <row r="27564" ht="15.75" customHeight="1"/>
    <row r="27566" ht="15.75" customHeight="1"/>
    <row r="27568" ht="15.75" customHeight="1"/>
    <row r="27570" ht="15.75" customHeight="1"/>
    <row r="27572" ht="15.75" customHeight="1"/>
    <row r="27574" ht="15.75" customHeight="1"/>
    <row r="27576" ht="15.75" customHeight="1"/>
    <row r="27578" ht="15.75" customHeight="1"/>
    <row r="27580" ht="15.75" customHeight="1"/>
    <row r="27582" ht="15.75" customHeight="1"/>
    <row r="27584" ht="15.75" customHeight="1"/>
    <row r="27586" ht="15.75" customHeight="1"/>
    <row r="27588" ht="15.75" customHeight="1"/>
    <row r="27590" ht="15.75" customHeight="1"/>
    <row r="27592" ht="15.75" customHeight="1"/>
    <row r="27594" ht="15.75" customHeight="1"/>
    <row r="27596" ht="15.75" customHeight="1"/>
    <row r="27598" ht="15.75" customHeight="1"/>
    <row r="27600" ht="15.75" customHeight="1"/>
    <row r="27602" ht="15.75" customHeight="1"/>
    <row r="27604" ht="15.75" customHeight="1"/>
    <row r="27606" ht="15.75" customHeight="1"/>
    <row r="27608" ht="15.75" customHeight="1"/>
    <row r="27610" ht="15.75" customHeight="1"/>
    <row r="27612" ht="15.75" customHeight="1"/>
    <row r="27614" ht="15.75" customHeight="1"/>
    <row r="27616" ht="15.75" customHeight="1"/>
    <row r="27618" ht="15.75" customHeight="1"/>
    <row r="27620" ht="15.75" customHeight="1"/>
    <row r="27622" ht="15.75" customHeight="1"/>
    <row r="27624" ht="15.75" customHeight="1"/>
    <row r="27626" ht="15.75" customHeight="1"/>
    <row r="27628" ht="15.75" customHeight="1"/>
    <row r="27630" ht="15.75" customHeight="1"/>
    <row r="27632" ht="15.75" customHeight="1"/>
    <row r="27634" ht="15.75" customHeight="1"/>
    <row r="27636" ht="15.75" customHeight="1"/>
    <row r="27638" ht="15.75" customHeight="1"/>
    <row r="27640" ht="15.75" customHeight="1"/>
    <row r="27642" ht="15.75" customHeight="1"/>
    <row r="27644" ht="15.75" customHeight="1"/>
    <row r="27646" ht="15.75" customHeight="1"/>
    <row r="27648" ht="15.75" customHeight="1"/>
    <row r="27650" ht="15.75" customHeight="1"/>
    <row r="27652" ht="15.75" customHeight="1"/>
    <row r="27654" ht="15.75" customHeight="1"/>
    <row r="27656" ht="15.75" customHeight="1"/>
    <row r="27658" ht="15.75" customHeight="1"/>
    <row r="27660" ht="15.75" customHeight="1"/>
    <row r="27662" ht="15.75" customHeight="1"/>
    <row r="27664" ht="15.75" customHeight="1"/>
    <row r="27666" ht="15.75" customHeight="1"/>
    <row r="27668" ht="15.75" customHeight="1"/>
    <row r="27670" ht="15.75" customHeight="1"/>
    <row r="27672" ht="15.75" customHeight="1"/>
    <row r="27674" ht="15.75" customHeight="1"/>
    <row r="27676" ht="15.75" customHeight="1"/>
    <row r="27678" ht="15.75" customHeight="1"/>
    <row r="27680" ht="15.75" customHeight="1"/>
    <row r="27682" ht="15.75" customHeight="1"/>
    <row r="27684" ht="15.75" customHeight="1"/>
    <row r="27686" ht="15.75" customHeight="1"/>
    <row r="27688" ht="15.75" customHeight="1"/>
    <row r="27690" ht="15.75" customHeight="1"/>
    <row r="27692" ht="15.75" customHeight="1"/>
    <row r="27694" ht="15.75" customHeight="1"/>
    <row r="27696" ht="15.75" customHeight="1"/>
    <row r="27698" ht="15.75" customHeight="1"/>
    <row r="27700" ht="15.75" customHeight="1"/>
    <row r="27702" ht="15.75" customHeight="1"/>
    <row r="27704" ht="15.75" customHeight="1"/>
    <row r="27706" ht="15.75" customHeight="1"/>
    <row r="27708" ht="15.75" customHeight="1"/>
    <row r="27710" ht="15.75" customHeight="1"/>
    <row r="27712" ht="15.75" customHeight="1"/>
    <row r="27714" ht="15.75" customHeight="1"/>
    <row r="27716" ht="15.75" customHeight="1"/>
    <row r="27718" ht="15.75" customHeight="1"/>
    <row r="27720" ht="15.75" customHeight="1"/>
    <row r="27722" ht="15.75" customHeight="1"/>
    <row r="27724" ht="15.75" customHeight="1"/>
    <row r="27726" ht="15.75" customHeight="1"/>
    <row r="27728" ht="15.75" customHeight="1"/>
    <row r="27730" ht="15.75" customHeight="1"/>
    <row r="27732" ht="15.75" customHeight="1"/>
    <row r="27734" ht="15.75" customHeight="1"/>
    <row r="27736" ht="15.75" customHeight="1"/>
    <row r="27738" ht="15.75" customHeight="1"/>
    <row r="27740" ht="15.75" customHeight="1"/>
    <row r="27742" ht="15.75" customHeight="1"/>
    <row r="27744" ht="15.75" customHeight="1"/>
    <row r="27746" ht="15.75" customHeight="1"/>
    <row r="27748" ht="15.75" customHeight="1"/>
    <row r="27750" ht="15.75" customHeight="1"/>
    <row r="27752" ht="15.75" customHeight="1"/>
    <row r="27754" ht="15.75" customHeight="1"/>
    <row r="27756" ht="15.75" customHeight="1"/>
    <row r="27758" ht="15.75" customHeight="1"/>
    <row r="27760" ht="15.75" customHeight="1"/>
    <row r="27762" ht="15.75" customHeight="1"/>
    <row r="27764" ht="15.75" customHeight="1"/>
    <row r="27766" ht="15.75" customHeight="1"/>
    <row r="27768" ht="15.75" customHeight="1"/>
    <row r="27770" ht="15.75" customHeight="1"/>
    <row r="27772" ht="15.75" customHeight="1"/>
    <row r="27774" ht="15.75" customHeight="1"/>
    <row r="27776" ht="15.75" customHeight="1"/>
    <row r="27778" ht="15.75" customHeight="1"/>
    <row r="27780" ht="15.75" customHeight="1"/>
    <row r="27782" ht="15.75" customHeight="1"/>
    <row r="27784" ht="15.75" customHeight="1"/>
    <row r="27786" ht="15.75" customHeight="1"/>
    <row r="27788" ht="15.75" customHeight="1"/>
    <row r="27790" ht="15.75" customHeight="1"/>
    <row r="27792" ht="15.75" customHeight="1"/>
    <row r="27794" ht="15.75" customHeight="1"/>
    <row r="27796" ht="15.75" customHeight="1"/>
    <row r="27798" ht="15.75" customHeight="1"/>
    <row r="27800" ht="15.75" customHeight="1"/>
    <row r="27802" ht="15.75" customHeight="1"/>
    <row r="27804" ht="15.75" customHeight="1"/>
    <row r="27806" ht="15.75" customHeight="1"/>
    <row r="27808" ht="15.75" customHeight="1"/>
    <row r="27810" ht="15.75" customHeight="1"/>
    <row r="27812" ht="15.75" customHeight="1"/>
    <row r="27814" ht="15.75" customHeight="1"/>
    <row r="27816" ht="15.75" customHeight="1"/>
    <row r="27818" ht="15.75" customHeight="1"/>
    <row r="27820" ht="15.75" customHeight="1"/>
    <row r="27822" ht="15.75" customHeight="1"/>
    <row r="27824" ht="15.75" customHeight="1"/>
    <row r="27826" ht="15.75" customHeight="1"/>
    <row r="27828" ht="15.75" customHeight="1"/>
    <row r="27830" ht="15.75" customHeight="1"/>
    <row r="27832" ht="15.75" customHeight="1"/>
    <row r="27834" ht="15.75" customHeight="1"/>
    <row r="27836" ht="15.75" customHeight="1"/>
    <row r="27838" ht="15.75" customHeight="1"/>
    <row r="27840" ht="15.75" customHeight="1"/>
    <row r="27842" ht="15.75" customHeight="1"/>
    <row r="27844" ht="15.75" customHeight="1"/>
    <row r="27846" ht="15.75" customHeight="1"/>
    <row r="27848" ht="15.75" customHeight="1"/>
    <row r="27850" ht="15.75" customHeight="1"/>
    <row r="27852" ht="15.75" customHeight="1"/>
    <row r="27854" ht="15.75" customHeight="1"/>
    <row r="27856" ht="15.75" customHeight="1"/>
    <row r="27858" ht="15.75" customHeight="1"/>
    <row r="27860" ht="15.75" customHeight="1"/>
    <row r="27862" ht="15.75" customHeight="1"/>
    <row r="27864" ht="15.75" customHeight="1"/>
    <row r="27866" ht="15.75" customHeight="1"/>
    <row r="27868" ht="15.75" customHeight="1"/>
    <row r="27870" ht="15.75" customHeight="1"/>
    <row r="27872" ht="15.75" customHeight="1"/>
    <row r="27874" ht="15.75" customHeight="1"/>
    <row r="27876" ht="15.75" customHeight="1"/>
    <row r="27878" ht="15.75" customHeight="1"/>
    <row r="27880" ht="15.75" customHeight="1"/>
    <row r="27882" ht="15.75" customHeight="1"/>
    <row r="27884" ht="15.75" customHeight="1"/>
    <row r="27886" ht="15.75" customHeight="1"/>
    <row r="27888" ht="15.75" customHeight="1"/>
    <row r="27890" ht="15.75" customHeight="1"/>
    <row r="27892" ht="15.75" customHeight="1"/>
    <row r="27894" ht="15.75" customHeight="1"/>
    <row r="27896" ht="15.75" customHeight="1"/>
    <row r="27898" ht="15.75" customHeight="1"/>
    <row r="27900" ht="15.75" customHeight="1"/>
    <row r="27902" ht="15.75" customHeight="1"/>
    <row r="27904" ht="15.75" customHeight="1"/>
    <row r="27906" ht="15.75" customHeight="1"/>
    <row r="27908" ht="15.75" customHeight="1"/>
    <row r="27910" ht="15.75" customHeight="1"/>
    <row r="27912" ht="15.75" customHeight="1"/>
    <row r="27914" ht="15.75" customHeight="1"/>
    <row r="27916" ht="15.75" customHeight="1"/>
    <row r="27918" ht="15.75" customHeight="1"/>
    <row r="27920" ht="15.75" customHeight="1"/>
    <row r="27922" ht="15.75" customHeight="1"/>
    <row r="27924" ht="15.75" customHeight="1"/>
    <row r="27926" ht="15.75" customHeight="1"/>
    <row r="27928" ht="15.75" customHeight="1"/>
    <row r="27930" ht="15.75" customHeight="1"/>
    <row r="27932" ht="15.75" customHeight="1"/>
    <row r="27934" ht="15.75" customHeight="1"/>
    <row r="27936" ht="15.75" customHeight="1"/>
    <row r="27938" ht="15.75" customHeight="1"/>
    <row r="27940" ht="15.75" customHeight="1"/>
    <row r="27942" ht="15.75" customHeight="1"/>
    <row r="27944" ht="15.75" customHeight="1"/>
    <row r="27946" ht="15.75" customHeight="1"/>
    <row r="27948" ht="15.75" customHeight="1"/>
    <row r="27950" ht="15.75" customHeight="1"/>
    <row r="27952" ht="15.75" customHeight="1"/>
    <row r="27954" ht="15.75" customHeight="1"/>
    <row r="27956" ht="15.75" customHeight="1"/>
    <row r="27958" ht="15.75" customHeight="1"/>
    <row r="27960" ht="15.75" customHeight="1"/>
    <row r="27962" ht="15.75" customHeight="1"/>
    <row r="27964" ht="15.75" customHeight="1"/>
    <row r="27966" ht="15.75" customHeight="1"/>
    <row r="27968" ht="15.75" customHeight="1"/>
    <row r="27970" ht="15.75" customHeight="1"/>
    <row r="27972" ht="15.75" customHeight="1"/>
    <row r="27974" ht="15.75" customHeight="1"/>
    <row r="27976" ht="15.75" customHeight="1"/>
    <row r="27978" ht="15.75" customHeight="1"/>
    <row r="27980" ht="15.75" customHeight="1"/>
    <row r="27982" ht="15.75" customHeight="1"/>
    <row r="27984" ht="15.75" customHeight="1"/>
    <row r="27986" ht="15.75" customHeight="1"/>
    <row r="27988" ht="15.75" customHeight="1"/>
    <row r="27990" ht="15.75" customHeight="1"/>
    <row r="27992" ht="15.75" customHeight="1"/>
    <row r="27994" ht="15.75" customHeight="1"/>
    <row r="27996" ht="15.75" customHeight="1"/>
    <row r="27998" ht="15.75" customHeight="1"/>
    <row r="28000" ht="15.75" customHeight="1"/>
    <row r="28002" ht="15.75" customHeight="1"/>
    <row r="28004" ht="15.75" customHeight="1"/>
    <row r="28006" ht="15.75" customHeight="1"/>
    <row r="28008" ht="15.75" customHeight="1"/>
    <row r="28010" ht="15.75" customHeight="1"/>
    <row r="28012" ht="15.75" customHeight="1"/>
    <row r="28014" ht="15.75" customHeight="1"/>
    <row r="28016" ht="15.75" customHeight="1"/>
    <row r="28018" ht="15.75" customHeight="1"/>
    <row r="28020" ht="15.75" customHeight="1"/>
    <row r="28022" ht="15.75" customHeight="1"/>
    <row r="28024" ht="15.75" customHeight="1"/>
    <row r="28026" ht="15.75" customHeight="1"/>
    <row r="28028" ht="15.75" customHeight="1"/>
    <row r="28030" ht="15.75" customHeight="1"/>
    <row r="28032" ht="15.75" customHeight="1"/>
    <row r="28034" ht="15.75" customHeight="1"/>
    <row r="28036" ht="15.75" customHeight="1"/>
    <row r="28038" ht="15.75" customHeight="1"/>
    <row r="28040" ht="15.75" customHeight="1"/>
    <row r="28042" ht="15.75" customHeight="1"/>
    <row r="28044" ht="15.75" customHeight="1"/>
    <row r="28046" ht="15.75" customHeight="1"/>
    <row r="28048" ht="15.75" customHeight="1"/>
    <row r="28050" ht="15.75" customHeight="1"/>
    <row r="28052" ht="15.75" customHeight="1"/>
    <row r="28054" ht="15.75" customHeight="1"/>
    <row r="28056" ht="15.75" customHeight="1"/>
    <row r="28058" ht="15.75" customHeight="1"/>
    <row r="28060" ht="15.75" customHeight="1"/>
    <row r="28062" ht="15.75" customHeight="1"/>
    <row r="28064" ht="15.75" customHeight="1"/>
    <row r="28066" ht="15.75" customHeight="1"/>
    <row r="28068" ht="15.75" customHeight="1"/>
    <row r="28070" ht="15.75" customHeight="1"/>
    <row r="28072" ht="15.75" customHeight="1"/>
    <row r="28074" ht="15.75" customHeight="1"/>
    <row r="28076" ht="15.75" customHeight="1"/>
    <row r="28078" ht="15.75" customHeight="1"/>
    <row r="28080" ht="15.75" customHeight="1"/>
    <row r="28082" ht="15.75" customHeight="1"/>
    <row r="28084" ht="15.75" customHeight="1"/>
    <row r="28086" ht="15.75" customHeight="1"/>
    <row r="28088" ht="15.75" customHeight="1"/>
    <row r="28090" ht="15.75" customHeight="1"/>
    <row r="28092" ht="15.75" customHeight="1"/>
    <row r="28094" ht="15.75" customHeight="1"/>
    <row r="28096" ht="15.75" customHeight="1"/>
    <row r="28098" ht="15.75" customHeight="1"/>
    <row r="28100" ht="15.75" customHeight="1"/>
    <row r="28102" ht="15.75" customHeight="1"/>
    <row r="28104" ht="15.75" customHeight="1"/>
    <row r="28106" ht="15.75" customHeight="1"/>
    <row r="28108" ht="15.75" customHeight="1"/>
    <row r="28110" ht="15.75" customHeight="1"/>
    <row r="28112" ht="15.75" customHeight="1"/>
    <row r="28114" ht="15.75" customHeight="1"/>
    <row r="28116" ht="15.75" customHeight="1"/>
    <row r="28118" ht="15.75" customHeight="1"/>
    <row r="28120" ht="15.75" customHeight="1"/>
    <row r="28122" ht="15.75" customHeight="1"/>
    <row r="28124" ht="15.75" customHeight="1"/>
    <row r="28126" ht="15.75" customHeight="1"/>
    <row r="28128" ht="15.75" customHeight="1"/>
    <row r="28130" ht="15.75" customHeight="1"/>
    <row r="28132" ht="15.75" customHeight="1"/>
    <row r="28134" ht="15.75" customHeight="1"/>
    <row r="28136" ht="15.75" customHeight="1"/>
    <row r="28138" ht="15.75" customHeight="1"/>
    <row r="28140" ht="15.75" customHeight="1"/>
    <row r="28142" ht="15.75" customHeight="1"/>
    <row r="28144" ht="15.75" customHeight="1"/>
    <row r="28146" ht="15.75" customHeight="1"/>
    <row r="28148" ht="15.75" customHeight="1"/>
    <row r="28150" ht="15.75" customHeight="1"/>
    <row r="28152" ht="15.75" customHeight="1"/>
    <row r="28154" ht="15.75" customHeight="1"/>
    <row r="28156" ht="15.75" customHeight="1"/>
    <row r="28158" ht="15.75" customHeight="1"/>
    <row r="28160" ht="15.75" customHeight="1"/>
    <row r="28162" ht="15.75" customHeight="1"/>
    <row r="28164" ht="15.75" customHeight="1"/>
    <row r="28166" ht="15.75" customHeight="1"/>
    <row r="28168" ht="15.75" customHeight="1"/>
    <row r="28170" ht="15.75" customHeight="1"/>
    <row r="28172" ht="15.75" customHeight="1"/>
    <row r="28174" ht="15.75" customHeight="1"/>
    <row r="28176" ht="15.75" customHeight="1"/>
    <row r="28178" ht="15.75" customHeight="1"/>
    <row r="28180" ht="15.75" customHeight="1"/>
    <row r="28182" ht="15.75" customHeight="1"/>
    <row r="28184" ht="15.75" customHeight="1"/>
    <row r="28186" ht="15.75" customHeight="1"/>
    <row r="28188" ht="15.75" customHeight="1"/>
    <row r="28190" ht="15.75" customHeight="1"/>
    <row r="28192" ht="15.75" customHeight="1"/>
    <row r="28194" ht="15.75" customHeight="1"/>
    <row r="28196" ht="15.75" customHeight="1"/>
    <row r="28198" ht="15.75" customHeight="1"/>
    <row r="28200" ht="15.75" customHeight="1"/>
    <row r="28202" ht="15.75" customHeight="1"/>
    <row r="28204" ht="15.75" customHeight="1"/>
    <row r="28206" ht="15.75" customHeight="1"/>
    <row r="28208" ht="15.75" customHeight="1"/>
    <row r="28210" ht="15.75" customHeight="1"/>
    <row r="28212" ht="15.75" customHeight="1"/>
    <row r="28214" ht="15.75" customHeight="1"/>
    <row r="28216" ht="15.75" customHeight="1"/>
    <row r="28218" ht="15.75" customHeight="1"/>
    <row r="28220" ht="15.75" customHeight="1"/>
    <row r="28222" ht="15.75" customHeight="1"/>
    <row r="28224" ht="15.75" customHeight="1"/>
    <row r="28226" ht="15.75" customHeight="1"/>
    <row r="28228" ht="15.75" customHeight="1"/>
    <row r="28230" ht="15.75" customHeight="1"/>
    <row r="28232" ht="15.75" customHeight="1"/>
    <row r="28234" ht="15.75" customHeight="1"/>
    <row r="28236" ht="15.75" customHeight="1"/>
    <row r="28238" ht="15.75" customHeight="1"/>
    <row r="28240" ht="15.75" customHeight="1"/>
    <row r="28242" ht="15.75" customHeight="1"/>
    <row r="28244" ht="15.75" customHeight="1"/>
    <row r="28246" ht="15.75" customHeight="1"/>
    <row r="28248" ht="15.75" customHeight="1"/>
    <row r="28250" ht="15.75" customHeight="1"/>
    <row r="28252" ht="15.75" customHeight="1"/>
    <row r="28254" ht="15.75" customHeight="1"/>
    <row r="28256" ht="15.75" customHeight="1"/>
    <row r="28258" ht="15.75" customHeight="1"/>
    <row r="28260" ht="15.75" customHeight="1"/>
    <row r="28262" ht="15.75" customHeight="1"/>
    <row r="28264" ht="15.75" customHeight="1"/>
    <row r="28266" ht="15.75" customHeight="1"/>
    <row r="28268" ht="15.75" customHeight="1"/>
    <row r="28270" ht="15.75" customHeight="1"/>
    <row r="28272" ht="15.75" customHeight="1"/>
    <row r="28274" ht="15.75" customHeight="1"/>
    <row r="28276" ht="15.75" customHeight="1"/>
    <row r="28278" ht="15.75" customHeight="1"/>
    <row r="28280" ht="15.75" customHeight="1"/>
    <row r="28282" ht="15.75" customHeight="1"/>
    <row r="28284" ht="15.75" customHeight="1"/>
    <row r="28286" ht="15.75" customHeight="1"/>
    <row r="28288" ht="15.75" customHeight="1"/>
    <row r="28290" ht="15.75" customHeight="1"/>
    <row r="28292" ht="15.75" customHeight="1"/>
    <row r="28294" ht="15.75" customHeight="1"/>
    <row r="28296" ht="15.75" customHeight="1"/>
    <row r="28298" ht="15.75" customHeight="1"/>
    <row r="28300" ht="15.75" customHeight="1"/>
    <row r="28302" ht="15.75" customHeight="1"/>
    <row r="28304" ht="15.75" customHeight="1"/>
    <row r="28306" ht="15.75" customHeight="1"/>
    <row r="28308" ht="15.75" customHeight="1"/>
    <row r="28310" ht="15.75" customHeight="1"/>
    <row r="28312" ht="15.75" customHeight="1"/>
    <row r="28314" ht="15.75" customHeight="1"/>
    <row r="28316" ht="15.75" customHeight="1"/>
    <row r="28318" ht="15.75" customHeight="1"/>
    <row r="28320" ht="15.75" customHeight="1"/>
    <row r="28322" ht="15.75" customHeight="1"/>
    <row r="28324" ht="15.75" customHeight="1"/>
    <row r="28326" ht="15.75" customHeight="1"/>
    <row r="28328" ht="15.75" customHeight="1"/>
    <row r="28330" ht="15.75" customHeight="1"/>
    <row r="28332" ht="15.75" customHeight="1"/>
    <row r="28334" ht="15.75" customHeight="1"/>
    <row r="28336" ht="15.75" customHeight="1"/>
    <row r="28338" ht="15.75" customHeight="1"/>
    <row r="28340" ht="15.75" customHeight="1"/>
    <row r="28342" ht="15.75" customHeight="1"/>
    <row r="28344" ht="15.75" customHeight="1"/>
    <row r="28346" ht="15.75" customHeight="1"/>
    <row r="28348" ht="15.75" customHeight="1"/>
    <row r="28350" ht="15.75" customHeight="1"/>
    <row r="28352" ht="15.75" customHeight="1"/>
    <row r="28354" ht="15.75" customHeight="1"/>
    <row r="28356" ht="15.75" customHeight="1"/>
    <row r="28358" ht="15.75" customHeight="1"/>
    <row r="28360" ht="15.75" customHeight="1"/>
    <row r="28362" ht="15.75" customHeight="1"/>
    <row r="28364" ht="15.75" customHeight="1"/>
    <row r="28366" ht="15.75" customHeight="1"/>
    <row r="28368" ht="15.75" customHeight="1"/>
    <row r="28370" ht="15.75" customHeight="1"/>
    <row r="28372" ht="15.75" customHeight="1"/>
    <row r="28374" ht="15.75" customHeight="1"/>
    <row r="28376" ht="15.75" customHeight="1"/>
    <row r="28378" ht="15.75" customHeight="1"/>
    <row r="28380" ht="15.75" customHeight="1"/>
    <row r="28382" ht="15.75" customHeight="1"/>
    <row r="28384" ht="15.75" customHeight="1"/>
    <row r="28386" ht="15.75" customHeight="1"/>
    <row r="28388" ht="15.75" customHeight="1"/>
    <row r="28390" ht="15.75" customHeight="1"/>
    <row r="28392" ht="15.75" customHeight="1"/>
    <row r="28394" ht="15.75" customHeight="1"/>
    <row r="28396" ht="15.75" customHeight="1"/>
    <row r="28398" ht="15.75" customHeight="1"/>
    <row r="28400" ht="15.75" customHeight="1"/>
    <row r="28402" ht="15.75" customHeight="1"/>
    <row r="28404" ht="15.75" customHeight="1"/>
    <row r="28406" ht="15.75" customHeight="1"/>
    <row r="28408" ht="15.75" customHeight="1"/>
    <row r="28410" ht="15.75" customHeight="1"/>
    <row r="28412" ht="15.75" customHeight="1"/>
    <row r="28414" ht="15.75" customHeight="1"/>
    <row r="28416" ht="15.75" customHeight="1"/>
    <row r="28418" ht="15.75" customHeight="1"/>
    <row r="28420" ht="15.75" customHeight="1"/>
    <row r="28422" ht="15.75" customHeight="1"/>
    <row r="28424" ht="15.75" customHeight="1"/>
    <row r="28426" ht="15.75" customHeight="1"/>
    <row r="28428" ht="15.75" customHeight="1"/>
    <row r="28430" ht="15.75" customHeight="1"/>
    <row r="28432" ht="15.75" customHeight="1"/>
    <row r="28434" ht="15.75" customHeight="1"/>
    <row r="28436" ht="15.75" customHeight="1"/>
    <row r="28438" ht="15.75" customHeight="1"/>
    <row r="28440" ht="15.75" customHeight="1"/>
    <row r="28442" ht="15.75" customHeight="1"/>
    <row r="28444" ht="15.75" customHeight="1"/>
    <row r="28446" ht="15.75" customHeight="1"/>
    <row r="28448" ht="15.75" customHeight="1"/>
    <row r="28450" ht="15.75" customHeight="1"/>
    <row r="28452" ht="15.75" customHeight="1"/>
    <row r="28454" ht="15.75" customHeight="1"/>
    <row r="28456" ht="15.75" customHeight="1"/>
    <row r="28458" ht="15.75" customHeight="1"/>
    <row r="28460" ht="15.75" customHeight="1"/>
    <row r="28462" ht="15.75" customHeight="1"/>
    <row r="28464" ht="15.75" customHeight="1"/>
    <row r="28466" ht="15.75" customHeight="1"/>
    <row r="28468" ht="15.75" customHeight="1"/>
    <row r="28470" ht="15.75" customHeight="1"/>
    <row r="28472" ht="15.75" customHeight="1"/>
    <row r="28474" ht="15.75" customHeight="1"/>
    <row r="28476" ht="15.75" customHeight="1"/>
    <row r="28478" ht="15.75" customHeight="1"/>
    <row r="28480" ht="15.75" customHeight="1"/>
    <row r="28482" ht="15.75" customHeight="1"/>
    <row r="28484" ht="15.75" customHeight="1"/>
    <row r="28486" ht="15.75" customHeight="1"/>
    <row r="28488" ht="15.75" customHeight="1"/>
    <row r="28490" ht="15.75" customHeight="1"/>
    <row r="28492" ht="15.75" customHeight="1"/>
    <row r="28494" ht="15.75" customHeight="1"/>
    <row r="28496" ht="15.75" customHeight="1"/>
    <row r="28498" ht="15.75" customHeight="1"/>
    <row r="28500" ht="15.75" customHeight="1"/>
    <row r="28502" ht="15.75" customHeight="1"/>
    <row r="28504" ht="15.75" customHeight="1"/>
    <row r="28506" ht="15.75" customHeight="1"/>
    <row r="28508" ht="15.75" customHeight="1"/>
    <row r="28510" ht="15.75" customHeight="1"/>
    <row r="28512" ht="15.75" customHeight="1"/>
    <row r="28514" ht="15.75" customHeight="1"/>
    <row r="28516" ht="15.75" customHeight="1"/>
    <row r="28518" ht="15.75" customHeight="1"/>
    <row r="28520" ht="15.75" customHeight="1"/>
    <row r="28522" ht="15.75" customHeight="1"/>
    <row r="28524" ht="15.75" customHeight="1"/>
    <row r="28526" ht="15.75" customHeight="1"/>
    <row r="28528" ht="15.75" customHeight="1"/>
    <row r="28530" ht="15.75" customHeight="1"/>
    <row r="28532" ht="15.75" customHeight="1"/>
    <row r="28534" ht="15.75" customHeight="1"/>
    <row r="28536" ht="15.75" customHeight="1"/>
    <row r="28538" ht="15.75" customHeight="1"/>
    <row r="28540" ht="15.75" customHeight="1"/>
    <row r="28542" ht="15.75" customHeight="1"/>
    <row r="28544" ht="15.75" customHeight="1"/>
    <row r="28546" ht="15.75" customHeight="1"/>
    <row r="28548" ht="15.75" customHeight="1"/>
    <row r="28550" ht="15.75" customHeight="1"/>
    <row r="28552" ht="15.75" customHeight="1"/>
    <row r="28554" ht="15.75" customHeight="1"/>
    <row r="28556" ht="15.75" customHeight="1"/>
    <row r="28558" ht="15.75" customHeight="1"/>
    <row r="28560" ht="15.75" customHeight="1"/>
    <row r="28562" ht="15.75" customHeight="1"/>
    <row r="28564" ht="15.75" customHeight="1"/>
    <row r="28566" ht="15.75" customHeight="1"/>
    <row r="28568" ht="15.75" customHeight="1"/>
    <row r="28570" ht="15.75" customHeight="1"/>
    <row r="28572" ht="15.75" customHeight="1"/>
    <row r="28574" ht="15.75" customHeight="1"/>
    <row r="28576" ht="15.75" customHeight="1"/>
    <row r="28578" ht="15.75" customHeight="1"/>
    <row r="28580" ht="15.75" customHeight="1"/>
    <row r="28582" ht="15.75" customHeight="1"/>
    <row r="28584" ht="15.75" customHeight="1"/>
    <row r="28586" ht="15.75" customHeight="1"/>
    <row r="28588" ht="15.75" customHeight="1"/>
    <row r="28590" ht="15.75" customHeight="1"/>
    <row r="28592" ht="15.75" customHeight="1"/>
    <row r="28594" ht="15.75" customHeight="1"/>
    <row r="28596" ht="15.75" customHeight="1"/>
    <row r="28598" ht="15.75" customHeight="1"/>
    <row r="28600" ht="15.75" customHeight="1"/>
    <row r="28602" ht="15.75" customHeight="1"/>
    <row r="28604" ht="15.75" customHeight="1"/>
    <row r="28606" ht="15.75" customHeight="1"/>
    <row r="28608" ht="15.75" customHeight="1"/>
    <row r="28610" ht="15.75" customHeight="1"/>
    <row r="28612" ht="15.75" customHeight="1"/>
    <row r="28614" ht="15.75" customHeight="1"/>
    <row r="28616" ht="15.75" customHeight="1"/>
    <row r="28618" ht="15.75" customHeight="1"/>
    <row r="28620" ht="15.75" customHeight="1"/>
    <row r="28622" ht="15.75" customHeight="1"/>
    <row r="28624" ht="15.75" customHeight="1"/>
    <row r="28626" ht="15.75" customHeight="1"/>
    <row r="28628" ht="15.75" customHeight="1"/>
    <row r="28630" ht="15.75" customHeight="1"/>
    <row r="28632" ht="15.75" customHeight="1"/>
    <row r="28634" ht="15.75" customHeight="1"/>
    <row r="28636" ht="15.75" customHeight="1"/>
    <row r="28638" ht="15.75" customHeight="1"/>
    <row r="28640" ht="15.75" customHeight="1"/>
    <row r="28642" ht="15.75" customHeight="1"/>
    <row r="28644" ht="15.75" customHeight="1"/>
    <row r="28646" ht="15.75" customHeight="1"/>
    <row r="28648" ht="15.75" customHeight="1"/>
    <row r="28650" ht="15.75" customHeight="1"/>
    <row r="28652" ht="15.75" customHeight="1"/>
    <row r="28654" ht="15.75" customHeight="1"/>
    <row r="28656" ht="15.75" customHeight="1"/>
    <row r="28658" ht="15.75" customHeight="1"/>
    <row r="28660" ht="15.75" customHeight="1"/>
    <row r="28662" ht="15.75" customHeight="1"/>
    <row r="28664" ht="15.75" customHeight="1"/>
    <row r="28666" ht="15.75" customHeight="1"/>
    <row r="28668" ht="15.75" customHeight="1"/>
    <row r="28670" ht="15.75" customHeight="1"/>
    <row r="28672" ht="15.75" customHeight="1"/>
    <row r="28674" ht="15.75" customHeight="1"/>
    <row r="28676" ht="15.75" customHeight="1"/>
    <row r="28678" ht="15.75" customHeight="1"/>
    <row r="28680" ht="15.75" customHeight="1"/>
    <row r="28682" ht="15.75" customHeight="1"/>
    <row r="28684" ht="15.75" customHeight="1"/>
    <row r="28686" ht="15.75" customHeight="1"/>
    <row r="28688" ht="15.75" customHeight="1"/>
    <row r="28690" ht="15.75" customHeight="1"/>
    <row r="28692" ht="15.75" customHeight="1"/>
    <row r="28694" ht="15.75" customHeight="1"/>
    <row r="28696" ht="15.75" customHeight="1"/>
    <row r="28698" ht="15.75" customHeight="1"/>
    <row r="28700" ht="15.75" customHeight="1"/>
    <row r="28702" ht="15.75" customHeight="1"/>
    <row r="28704" ht="15.75" customHeight="1"/>
    <row r="28706" ht="15.75" customHeight="1"/>
    <row r="28708" ht="15.75" customHeight="1"/>
    <row r="28710" ht="15.75" customHeight="1"/>
    <row r="28712" ht="15.75" customHeight="1"/>
    <row r="28714" ht="15.75" customHeight="1"/>
    <row r="28716" ht="15.75" customHeight="1"/>
    <row r="28718" ht="15.75" customHeight="1"/>
    <row r="28720" ht="15.75" customHeight="1"/>
    <row r="28722" ht="15.75" customHeight="1"/>
    <row r="28724" ht="15.75" customHeight="1"/>
    <row r="28726" ht="15.75" customHeight="1"/>
    <row r="28728" ht="15.75" customHeight="1"/>
    <row r="28730" ht="15.75" customHeight="1"/>
    <row r="28732" ht="15.75" customHeight="1"/>
    <row r="28734" ht="15.75" customHeight="1"/>
    <row r="28736" ht="15.75" customHeight="1"/>
    <row r="28738" ht="15.75" customHeight="1"/>
    <row r="28740" ht="15.75" customHeight="1"/>
    <row r="28742" ht="15.75" customHeight="1"/>
    <row r="28744" ht="15.75" customHeight="1"/>
    <row r="28746" ht="15.75" customHeight="1"/>
    <row r="28748" ht="15.75" customHeight="1"/>
    <row r="28750" ht="15.75" customHeight="1"/>
    <row r="28752" ht="15.75" customHeight="1"/>
    <row r="28754" ht="15.75" customHeight="1"/>
    <row r="28756" ht="15.75" customHeight="1"/>
    <row r="28758" ht="15.75" customHeight="1"/>
    <row r="28760" ht="15.75" customHeight="1"/>
    <row r="28762" ht="15.75" customHeight="1"/>
    <row r="28764" ht="15.75" customHeight="1"/>
    <row r="28766" ht="15.75" customHeight="1"/>
    <row r="28768" ht="15.75" customHeight="1"/>
    <row r="28770" ht="15.75" customHeight="1"/>
    <row r="28772" ht="15.75" customHeight="1"/>
    <row r="28774" ht="15.75" customHeight="1"/>
    <row r="28776" ht="15.75" customHeight="1"/>
    <row r="28778" ht="15.75" customHeight="1"/>
    <row r="28780" ht="15.75" customHeight="1"/>
    <row r="28782" ht="15.75" customHeight="1"/>
    <row r="28784" ht="15.75" customHeight="1"/>
    <row r="28786" ht="15.75" customHeight="1"/>
    <row r="28788" ht="15.75" customHeight="1"/>
    <row r="28790" ht="15.75" customHeight="1"/>
    <row r="28792" ht="15.75" customHeight="1"/>
    <row r="28794" ht="15.75" customHeight="1"/>
    <row r="28796" ht="15.75" customHeight="1"/>
    <row r="28798" ht="15.75" customHeight="1"/>
    <row r="28800" ht="15.75" customHeight="1"/>
    <row r="28802" ht="15.75" customHeight="1"/>
    <row r="28804" ht="15.75" customHeight="1"/>
    <row r="28806" ht="15.75" customHeight="1"/>
    <row r="28808" ht="15.75" customHeight="1"/>
    <row r="28810" ht="15.75" customHeight="1"/>
    <row r="28812" ht="15.75" customHeight="1"/>
    <row r="28814" ht="15.75" customHeight="1"/>
    <row r="28816" ht="15.75" customHeight="1"/>
    <row r="28818" ht="15.75" customHeight="1"/>
    <row r="28820" ht="15.75" customHeight="1"/>
    <row r="28822" ht="15.75" customHeight="1"/>
    <row r="28824" ht="15.75" customHeight="1"/>
    <row r="28826" ht="15.75" customHeight="1"/>
    <row r="28828" ht="15.75" customHeight="1"/>
    <row r="28830" ht="15.75" customHeight="1"/>
    <row r="28832" ht="15.75" customHeight="1"/>
    <row r="28834" ht="15.75" customHeight="1"/>
    <row r="28836" ht="15.75" customHeight="1"/>
    <row r="28838" ht="15.75" customHeight="1"/>
    <row r="28840" ht="15.75" customHeight="1"/>
    <row r="28842" ht="15.75" customHeight="1"/>
    <row r="28844" ht="15.75" customHeight="1"/>
    <row r="28846" ht="15.75" customHeight="1"/>
    <row r="28848" ht="15.75" customHeight="1"/>
    <row r="28850" ht="15.75" customHeight="1"/>
    <row r="28852" ht="15.75" customHeight="1"/>
    <row r="28854" ht="15.75" customHeight="1"/>
    <row r="28856" ht="15.75" customHeight="1"/>
    <row r="28858" ht="15.75" customHeight="1"/>
    <row r="28860" ht="15.75" customHeight="1"/>
    <row r="28862" ht="15.75" customHeight="1"/>
    <row r="28864" ht="15.75" customHeight="1"/>
    <row r="28866" ht="15.75" customHeight="1"/>
    <row r="28868" ht="15.75" customHeight="1"/>
    <row r="28870" ht="15.75" customHeight="1"/>
    <row r="28872" ht="15.75" customHeight="1"/>
    <row r="28874" ht="15.75" customHeight="1"/>
    <row r="28876" ht="15.75" customHeight="1"/>
    <row r="28878" ht="15.75" customHeight="1"/>
    <row r="28880" ht="15.75" customHeight="1"/>
    <row r="28882" ht="15.75" customHeight="1"/>
    <row r="28884" ht="15.75" customHeight="1"/>
    <row r="28886" ht="15.75" customHeight="1"/>
    <row r="28888" ht="15.75" customHeight="1"/>
    <row r="28890" ht="15.75" customHeight="1"/>
    <row r="28892" ht="15.75" customHeight="1"/>
    <row r="28894" ht="15.75" customHeight="1"/>
    <row r="28896" ht="15.75" customHeight="1"/>
    <row r="28898" ht="15.75" customHeight="1"/>
    <row r="28900" ht="15.75" customHeight="1"/>
    <row r="28902" ht="15.75" customHeight="1"/>
    <row r="28904" ht="15.75" customHeight="1"/>
    <row r="28906" ht="15.75" customHeight="1"/>
    <row r="28908" ht="15.75" customHeight="1"/>
    <row r="28910" ht="15.75" customHeight="1"/>
    <row r="28912" ht="15.75" customHeight="1"/>
    <row r="28914" ht="15.75" customHeight="1"/>
    <row r="28916" ht="15.75" customHeight="1"/>
    <row r="28918" ht="15.75" customHeight="1"/>
    <row r="28920" ht="15.75" customHeight="1"/>
    <row r="28922" ht="15.75" customHeight="1"/>
    <row r="28924" ht="15.75" customHeight="1"/>
    <row r="28926" ht="15.75" customHeight="1"/>
    <row r="28928" ht="15.75" customHeight="1"/>
    <row r="28930" ht="15.75" customHeight="1"/>
    <row r="28932" ht="15.75" customHeight="1"/>
    <row r="28934" ht="15.75" customHeight="1"/>
    <row r="28936" ht="15.75" customHeight="1"/>
    <row r="28938" ht="15.75" customHeight="1"/>
    <row r="28940" ht="15.75" customHeight="1"/>
    <row r="28942" ht="15.75" customHeight="1"/>
    <row r="28944" ht="15.75" customHeight="1"/>
    <row r="28946" ht="15.75" customHeight="1"/>
    <row r="28948" ht="15.75" customHeight="1"/>
    <row r="28950" ht="15.75" customHeight="1"/>
    <row r="28952" ht="15.75" customHeight="1"/>
    <row r="28954" ht="15.75" customHeight="1"/>
    <row r="28956" ht="15.75" customHeight="1"/>
    <row r="28958" ht="15.75" customHeight="1"/>
    <row r="28960" ht="15.75" customHeight="1"/>
    <row r="28962" ht="15.75" customHeight="1"/>
    <row r="28964" ht="15.75" customHeight="1"/>
    <row r="28966" ht="15.75" customHeight="1"/>
    <row r="28968" ht="15.75" customHeight="1"/>
    <row r="28970" ht="15.75" customHeight="1"/>
    <row r="28972" ht="15.75" customHeight="1"/>
    <row r="28974" ht="15.75" customHeight="1"/>
    <row r="28976" ht="15.75" customHeight="1"/>
    <row r="28978" ht="15.75" customHeight="1"/>
    <row r="28980" ht="15.75" customHeight="1"/>
    <row r="28982" ht="15.75" customHeight="1"/>
    <row r="28984" ht="15.75" customHeight="1"/>
    <row r="28986" ht="15.75" customHeight="1"/>
    <row r="28988" ht="15.75" customHeight="1"/>
    <row r="28990" ht="15.75" customHeight="1"/>
    <row r="28992" ht="15.75" customHeight="1"/>
    <row r="28994" ht="15.75" customHeight="1"/>
    <row r="28996" ht="15.75" customHeight="1"/>
    <row r="28998" ht="15.75" customHeight="1"/>
    <row r="29000" ht="15.75" customHeight="1"/>
    <row r="29002" ht="15.75" customHeight="1"/>
    <row r="29004" ht="15.75" customHeight="1"/>
    <row r="29006" ht="15.75" customHeight="1"/>
    <row r="29008" ht="15.75" customHeight="1"/>
    <row r="29010" ht="15.75" customHeight="1"/>
    <row r="29012" ht="15.75" customHeight="1"/>
    <row r="29014" ht="15.75" customHeight="1"/>
    <row r="29016" ht="15.75" customHeight="1"/>
    <row r="29018" ht="15.75" customHeight="1"/>
    <row r="29020" ht="15.75" customHeight="1"/>
    <row r="29022" ht="15.75" customHeight="1"/>
    <row r="29024" ht="15.75" customHeight="1"/>
    <row r="29026" ht="15.75" customHeight="1"/>
    <row r="29028" ht="15.75" customHeight="1"/>
    <row r="29030" ht="15.75" customHeight="1"/>
    <row r="29032" ht="15.75" customHeight="1"/>
    <row r="29034" ht="15.75" customHeight="1"/>
    <row r="29036" ht="15.75" customHeight="1"/>
    <row r="29038" ht="15.75" customHeight="1"/>
    <row r="29040" ht="15.75" customHeight="1"/>
    <row r="29042" ht="15.75" customHeight="1"/>
    <row r="29044" ht="15.75" customHeight="1"/>
    <row r="29046" ht="15.75" customHeight="1"/>
    <row r="29048" ht="15.75" customHeight="1"/>
    <row r="29050" ht="15.75" customHeight="1"/>
    <row r="29052" ht="15.75" customHeight="1"/>
    <row r="29054" ht="15.75" customHeight="1"/>
    <row r="29056" ht="15.75" customHeight="1"/>
    <row r="29058" ht="15.75" customHeight="1"/>
    <row r="29060" ht="15.75" customHeight="1"/>
    <row r="29062" ht="15.75" customHeight="1"/>
    <row r="29064" ht="15.75" customHeight="1"/>
    <row r="29066" ht="15.75" customHeight="1"/>
    <row r="29068" ht="15.75" customHeight="1"/>
    <row r="29070" ht="15.75" customHeight="1"/>
    <row r="29072" ht="15.75" customHeight="1"/>
    <row r="29074" ht="15.75" customHeight="1"/>
    <row r="29076" ht="15.75" customHeight="1"/>
    <row r="29078" ht="15.75" customHeight="1"/>
    <row r="29080" ht="15.75" customHeight="1"/>
    <row r="29082" ht="15.75" customHeight="1"/>
    <row r="29084" ht="15.75" customHeight="1"/>
    <row r="29086" ht="15.75" customHeight="1"/>
    <row r="29088" ht="15.75" customHeight="1"/>
    <row r="29090" ht="15.75" customHeight="1"/>
    <row r="29092" ht="15.75" customHeight="1"/>
    <row r="29094" ht="15.75" customHeight="1"/>
    <row r="29096" ht="15.75" customHeight="1"/>
    <row r="29098" ht="15.75" customHeight="1"/>
    <row r="29100" ht="15.75" customHeight="1"/>
    <row r="29102" ht="15.75" customHeight="1"/>
    <row r="29104" ht="15.75" customHeight="1"/>
    <row r="29106" ht="15.75" customHeight="1"/>
    <row r="29108" ht="15.75" customHeight="1"/>
    <row r="29110" ht="15.75" customHeight="1"/>
    <row r="29112" ht="15.75" customHeight="1"/>
    <row r="29114" ht="15.75" customHeight="1"/>
    <row r="29116" ht="15.75" customHeight="1"/>
    <row r="29118" ht="15.75" customHeight="1"/>
    <row r="29120" ht="15.75" customHeight="1"/>
    <row r="29122" ht="15.75" customHeight="1"/>
    <row r="29124" ht="15.75" customHeight="1"/>
    <row r="29126" ht="15.75" customHeight="1"/>
    <row r="29128" ht="15.75" customHeight="1"/>
    <row r="29130" ht="15.75" customHeight="1"/>
    <row r="29132" ht="15.75" customHeight="1"/>
    <row r="29134" ht="15.75" customHeight="1"/>
    <row r="29136" ht="15.75" customHeight="1"/>
    <row r="29138" ht="15.75" customHeight="1"/>
    <row r="29140" ht="15.75" customHeight="1"/>
    <row r="29142" ht="15.75" customHeight="1"/>
    <row r="29144" ht="15.75" customHeight="1"/>
    <row r="29146" ht="15.75" customHeight="1"/>
    <row r="29148" ht="15.75" customHeight="1"/>
    <row r="29150" ht="15.75" customHeight="1"/>
    <row r="29152" ht="15.75" customHeight="1"/>
    <row r="29154" ht="15.75" customHeight="1"/>
    <row r="29156" ht="15.75" customHeight="1"/>
    <row r="29158" ht="15.75" customHeight="1"/>
    <row r="29160" ht="15.75" customHeight="1"/>
    <row r="29162" ht="15.75" customHeight="1"/>
    <row r="29164" ht="15.75" customHeight="1"/>
    <row r="29166" ht="15.75" customHeight="1"/>
    <row r="29168" ht="15.75" customHeight="1"/>
    <row r="29170" ht="15.75" customHeight="1"/>
    <row r="29172" ht="15.75" customHeight="1"/>
    <row r="29174" ht="15.75" customHeight="1"/>
    <row r="29176" ht="15.75" customHeight="1"/>
    <row r="29178" ht="15.75" customHeight="1"/>
    <row r="29180" ht="15.75" customHeight="1"/>
    <row r="29182" ht="15.75" customHeight="1"/>
    <row r="29184" ht="15.75" customHeight="1"/>
    <row r="29186" ht="15.75" customHeight="1"/>
    <row r="29188" ht="15.75" customHeight="1"/>
    <row r="29190" ht="15.75" customHeight="1"/>
    <row r="29192" ht="15.75" customHeight="1"/>
    <row r="29194" ht="15.75" customHeight="1"/>
    <row r="29196" ht="15.75" customHeight="1"/>
    <row r="29198" ht="15.75" customHeight="1"/>
    <row r="29200" ht="15.75" customHeight="1"/>
    <row r="29202" ht="15.75" customHeight="1"/>
    <row r="29204" ht="15.75" customHeight="1"/>
    <row r="29206" ht="15.75" customHeight="1"/>
    <row r="29208" ht="15.75" customHeight="1"/>
    <row r="29210" ht="15.75" customHeight="1"/>
    <row r="29212" ht="15.75" customHeight="1"/>
    <row r="29214" ht="15.75" customHeight="1"/>
    <row r="29216" ht="15.75" customHeight="1"/>
    <row r="29218" ht="15.75" customHeight="1"/>
    <row r="29220" ht="15.75" customHeight="1"/>
    <row r="29222" ht="15.75" customHeight="1"/>
    <row r="29224" ht="15.75" customHeight="1"/>
    <row r="29226" ht="15.75" customHeight="1"/>
    <row r="29228" ht="15.75" customHeight="1"/>
    <row r="29230" ht="15.75" customHeight="1"/>
    <row r="29232" ht="15.75" customHeight="1"/>
    <row r="29234" ht="15.75" customHeight="1"/>
    <row r="29236" ht="15.75" customHeight="1"/>
    <row r="29238" ht="15.75" customHeight="1"/>
    <row r="29240" ht="15.75" customHeight="1"/>
    <row r="29242" ht="15.75" customHeight="1"/>
    <row r="29244" ht="15.75" customHeight="1"/>
    <row r="29246" ht="15.75" customHeight="1"/>
    <row r="29248" ht="15.75" customHeight="1"/>
    <row r="29250" ht="15.75" customHeight="1"/>
    <row r="29252" ht="15.75" customHeight="1"/>
    <row r="29254" ht="15.75" customHeight="1"/>
    <row r="29256" ht="15.75" customHeight="1"/>
    <row r="29258" ht="15.75" customHeight="1"/>
    <row r="29260" ht="15.75" customHeight="1"/>
    <row r="29262" ht="15.75" customHeight="1"/>
    <row r="29264" ht="15.75" customHeight="1"/>
    <row r="29266" ht="15.75" customHeight="1"/>
    <row r="29268" ht="15.75" customHeight="1"/>
    <row r="29270" ht="15.75" customHeight="1"/>
    <row r="29272" ht="15.75" customHeight="1"/>
    <row r="29274" ht="15.75" customHeight="1"/>
    <row r="29276" ht="15.75" customHeight="1"/>
    <row r="29278" ht="15.75" customHeight="1"/>
    <row r="29280" ht="15.75" customHeight="1"/>
    <row r="29282" ht="15.75" customHeight="1"/>
    <row r="29284" ht="15.75" customHeight="1"/>
    <row r="29286" ht="15.75" customHeight="1"/>
    <row r="29288" ht="15.75" customHeight="1"/>
    <row r="29290" ht="15.75" customHeight="1"/>
    <row r="29292" ht="15.75" customHeight="1"/>
    <row r="29294" ht="15.75" customHeight="1"/>
    <row r="29296" ht="15.75" customHeight="1"/>
    <row r="29298" ht="15.75" customHeight="1"/>
    <row r="29300" ht="15.75" customHeight="1"/>
    <row r="29302" ht="15.75" customHeight="1"/>
    <row r="29304" ht="15.75" customHeight="1"/>
    <row r="29306" ht="15.75" customHeight="1"/>
    <row r="29308" ht="15.75" customHeight="1"/>
    <row r="29310" ht="15.75" customHeight="1"/>
    <row r="29312" ht="15.75" customHeight="1"/>
    <row r="29314" ht="15.75" customHeight="1"/>
    <row r="29316" ht="15.75" customHeight="1"/>
    <row r="29318" ht="15.75" customHeight="1"/>
    <row r="29320" ht="15.75" customHeight="1"/>
    <row r="29322" ht="15.75" customHeight="1"/>
    <row r="29324" ht="15.75" customHeight="1"/>
    <row r="29326" ht="15.75" customHeight="1"/>
    <row r="29328" ht="15.75" customHeight="1"/>
    <row r="29330" ht="15.75" customHeight="1"/>
    <row r="29332" ht="15.75" customHeight="1"/>
    <row r="29334" ht="15.75" customHeight="1"/>
    <row r="29336" ht="15.75" customHeight="1"/>
    <row r="29338" ht="15.75" customHeight="1"/>
    <row r="29340" ht="15.75" customHeight="1"/>
    <row r="29342" ht="15.75" customHeight="1"/>
    <row r="29344" ht="15.75" customHeight="1"/>
    <row r="29346" ht="15.75" customHeight="1"/>
    <row r="29348" ht="15.75" customHeight="1"/>
    <row r="29350" ht="15.75" customHeight="1"/>
    <row r="29352" ht="15.75" customHeight="1"/>
    <row r="29354" ht="15.75" customHeight="1"/>
    <row r="29356" ht="15.75" customHeight="1"/>
    <row r="29358" ht="15.75" customHeight="1"/>
    <row r="29360" ht="15.75" customHeight="1"/>
    <row r="29362" ht="15.75" customHeight="1"/>
    <row r="29364" ht="15.75" customHeight="1"/>
    <row r="29366" ht="15.75" customHeight="1"/>
    <row r="29368" ht="15.75" customHeight="1"/>
    <row r="29370" ht="15.75" customHeight="1"/>
    <row r="29372" ht="15.75" customHeight="1"/>
    <row r="29374" ht="15.75" customHeight="1"/>
    <row r="29376" ht="15.75" customHeight="1"/>
    <row r="29378" ht="15.75" customHeight="1"/>
    <row r="29380" ht="15.75" customHeight="1"/>
    <row r="29382" ht="15.75" customHeight="1"/>
    <row r="29384" ht="15.75" customHeight="1"/>
    <row r="29386" ht="15.75" customHeight="1"/>
    <row r="29388" ht="15.75" customHeight="1"/>
    <row r="29390" ht="15.75" customHeight="1"/>
    <row r="29392" ht="15.75" customHeight="1"/>
    <row r="29394" ht="15.75" customHeight="1"/>
    <row r="29396" ht="15.75" customHeight="1"/>
    <row r="29398" ht="15.75" customHeight="1"/>
    <row r="29400" ht="15.75" customHeight="1"/>
    <row r="29402" ht="15.75" customHeight="1"/>
    <row r="29404" ht="15.75" customHeight="1"/>
    <row r="29406" ht="15.75" customHeight="1"/>
    <row r="29408" ht="15.75" customHeight="1"/>
    <row r="29410" ht="15.75" customHeight="1"/>
    <row r="29412" ht="15.75" customHeight="1"/>
    <row r="29414" ht="15.75" customHeight="1"/>
    <row r="29416" ht="15.75" customHeight="1"/>
    <row r="29418" ht="15.75" customHeight="1"/>
    <row r="29420" ht="15.75" customHeight="1"/>
    <row r="29422" ht="15.75" customHeight="1"/>
    <row r="29424" ht="15.75" customHeight="1"/>
    <row r="29426" ht="15.75" customHeight="1"/>
    <row r="29428" ht="15.75" customHeight="1"/>
    <row r="29430" ht="15.75" customHeight="1"/>
    <row r="29432" ht="15.75" customHeight="1"/>
    <row r="29434" ht="15.75" customHeight="1"/>
    <row r="29436" ht="15.75" customHeight="1"/>
    <row r="29438" ht="15.75" customHeight="1"/>
    <row r="29440" ht="15.75" customHeight="1"/>
    <row r="29442" ht="15.75" customHeight="1"/>
    <row r="29444" ht="15.75" customHeight="1"/>
    <row r="29446" ht="15.75" customHeight="1"/>
    <row r="29448" ht="15.75" customHeight="1"/>
    <row r="29450" ht="15.75" customHeight="1"/>
    <row r="29452" ht="15.75" customHeight="1"/>
    <row r="29454" ht="15.75" customHeight="1"/>
    <row r="29456" ht="15.75" customHeight="1"/>
    <row r="29458" ht="15.75" customHeight="1"/>
    <row r="29460" ht="15.75" customHeight="1"/>
    <row r="29462" ht="15.75" customHeight="1"/>
    <row r="29464" ht="15.75" customHeight="1"/>
    <row r="29466" ht="15.75" customHeight="1"/>
    <row r="29468" ht="15.75" customHeight="1"/>
    <row r="29470" ht="15.75" customHeight="1"/>
    <row r="29472" ht="15.75" customHeight="1"/>
    <row r="29474" ht="15.75" customHeight="1"/>
    <row r="29476" ht="15.75" customHeight="1"/>
    <row r="29478" ht="15.75" customHeight="1"/>
    <row r="29480" ht="15.75" customHeight="1"/>
    <row r="29482" ht="15.75" customHeight="1"/>
    <row r="29484" ht="15.75" customHeight="1"/>
    <row r="29486" ht="15.75" customHeight="1"/>
    <row r="29488" ht="15.75" customHeight="1"/>
    <row r="29490" ht="15.75" customHeight="1"/>
    <row r="29492" ht="15.75" customHeight="1"/>
    <row r="29494" ht="15.75" customHeight="1"/>
    <row r="29496" ht="15.75" customHeight="1"/>
    <row r="29498" ht="15.75" customHeight="1"/>
    <row r="29500" ht="15.75" customHeight="1"/>
    <row r="29502" ht="15.75" customHeight="1"/>
    <row r="29504" ht="15.75" customHeight="1"/>
    <row r="29506" ht="15.75" customHeight="1"/>
    <row r="29508" ht="15.75" customHeight="1"/>
    <row r="29510" ht="15.75" customHeight="1"/>
    <row r="29512" ht="15.75" customHeight="1"/>
    <row r="29514" ht="15.75" customHeight="1"/>
    <row r="29516" ht="15.75" customHeight="1"/>
    <row r="29518" ht="15.75" customHeight="1"/>
    <row r="29520" ht="15.75" customHeight="1"/>
    <row r="29522" ht="15.75" customHeight="1"/>
    <row r="29524" ht="15.75" customHeight="1"/>
    <row r="29526" ht="15.75" customHeight="1"/>
    <row r="29528" ht="15.75" customHeight="1"/>
    <row r="29530" ht="15.75" customHeight="1"/>
    <row r="29532" ht="15.75" customHeight="1"/>
    <row r="29534" ht="15.75" customHeight="1"/>
    <row r="29536" ht="15.75" customHeight="1"/>
    <row r="29538" ht="15.75" customHeight="1"/>
    <row r="29540" ht="15.75" customHeight="1"/>
    <row r="29542" ht="15.75" customHeight="1"/>
    <row r="29544" ht="15.75" customHeight="1"/>
    <row r="29546" ht="15.75" customHeight="1"/>
    <row r="29548" ht="15.75" customHeight="1"/>
    <row r="29550" ht="15.75" customHeight="1"/>
    <row r="29552" ht="15.75" customHeight="1"/>
    <row r="29554" ht="15.75" customHeight="1"/>
    <row r="29556" ht="15.75" customHeight="1"/>
    <row r="29558" ht="15.75" customHeight="1"/>
    <row r="29560" ht="15.75" customHeight="1"/>
    <row r="29562" ht="15.75" customHeight="1"/>
    <row r="29564" ht="15.75" customHeight="1"/>
    <row r="29566" ht="15.75" customHeight="1"/>
    <row r="29568" ht="15.75" customHeight="1"/>
    <row r="29570" ht="15.75" customHeight="1"/>
    <row r="29572" ht="15.75" customHeight="1"/>
    <row r="29574" ht="15.75" customHeight="1"/>
    <row r="29576" ht="15.75" customHeight="1"/>
    <row r="29578" ht="15.75" customHeight="1"/>
    <row r="29580" ht="15.75" customHeight="1"/>
    <row r="29582" ht="15.75" customHeight="1"/>
    <row r="29584" ht="15.75" customHeight="1"/>
    <row r="29586" ht="15.75" customHeight="1"/>
    <row r="29588" ht="15.75" customHeight="1"/>
    <row r="29590" ht="15.75" customHeight="1"/>
    <row r="29592" ht="15.75" customHeight="1"/>
    <row r="29594" ht="15.75" customHeight="1"/>
    <row r="29596" ht="15.75" customHeight="1"/>
    <row r="29598" ht="15.75" customHeight="1"/>
    <row r="29600" ht="15.75" customHeight="1"/>
    <row r="29602" ht="15.75" customHeight="1"/>
    <row r="29604" ht="15.75" customHeight="1"/>
    <row r="29606" ht="15.75" customHeight="1"/>
    <row r="29608" ht="15.75" customHeight="1"/>
    <row r="29610" ht="15.75" customHeight="1"/>
    <row r="29612" ht="15.75" customHeight="1"/>
    <row r="29614" ht="15.75" customHeight="1"/>
    <row r="29616" ht="15.75" customHeight="1"/>
    <row r="29618" ht="15.75" customHeight="1"/>
    <row r="29620" ht="15.75" customHeight="1"/>
    <row r="29622" ht="15.75" customHeight="1"/>
    <row r="29624" ht="15.75" customHeight="1"/>
    <row r="29626" ht="15.75" customHeight="1"/>
    <row r="29628" ht="15.75" customHeight="1"/>
    <row r="29630" ht="15.75" customHeight="1"/>
    <row r="29632" ht="15.75" customHeight="1"/>
    <row r="29634" ht="15.75" customHeight="1"/>
    <row r="29636" ht="15.75" customHeight="1"/>
    <row r="29638" ht="15.75" customHeight="1"/>
    <row r="29640" ht="15.75" customHeight="1"/>
    <row r="29642" ht="15.75" customHeight="1"/>
    <row r="29644" ht="15.75" customHeight="1"/>
    <row r="29646" ht="15.75" customHeight="1"/>
    <row r="29648" ht="15.75" customHeight="1"/>
    <row r="29650" ht="15.75" customHeight="1"/>
    <row r="29652" ht="15.75" customHeight="1"/>
    <row r="29654" ht="15.75" customHeight="1"/>
    <row r="29656" ht="15.75" customHeight="1"/>
    <row r="29658" ht="15.75" customHeight="1"/>
    <row r="29660" ht="15.75" customHeight="1"/>
    <row r="29662" ht="15.75" customHeight="1"/>
    <row r="29664" ht="15.75" customHeight="1"/>
    <row r="29666" ht="15.75" customHeight="1"/>
    <row r="29668" ht="15.75" customHeight="1"/>
    <row r="29670" ht="15.75" customHeight="1"/>
    <row r="29672" ht="15.75" customHeight="1"/>
    <row r="29674" ht="15.75" customHeight="1"/>
    <row r="29676" ht="15.75" customHeight="1"/>
    <row r="29678" ht="15.75" customHeight="1"/>
    <row r="29680" ht="15.75" customHeight="1"/>
    <row r="29682" ht="15.75" customHeight="1"/>
    <row r="29684" ht="15.75" customHeight="1"/>
    <row r="29686" ht="15.75" customHeight="1"/>
    <row r="29688" ht="15.75" customHeight="1"/>
    <row r="29690" ht="15.75" customHeight="1"/>
    <row r="29692" ht="15.75" customHeight="1"/>
    <row r="29694" ht="15.75" customHeight="1"/>
    <row r="29696" ht="15.75" customHeight="1"/>
    <row r="29698" ht="15.75" customHeight="1"/>
    <row r="29700" ht="15.75" customHeight="1"/>
    <row r="29702" ht="15.75" customHeight="1"/>
    <row r="29704" ht="15.75" customHeight="1"/>
    <row r="29706" ht="15.75" customHeight="1"/>
    <row r="29708" ht="15.75" customHeight="1"/>
    <row r="29710" ht="15.75" customHeight="1"/>
    <row r="29712" ht="15.75" customHeight="1"/>
    <row r="29714" ht="15.75" customHeight="1"/>
    <row r="29716" ht="15.75" customHeight="1"/>
    <row r="29718" ht="15.75" customHeight="1"/>
    <row r="29720" ht="15.75" customHeight="1"/>
    <row r="29722" ht="15.75" customHeight="1"/>
    <row r="29724" ht="15.75" customHeight="1"/>
    <row r="29726" ht="15.75" customHeight="1"/>
    <row r="29728" ht="15.75" customHeight="1"/>
    <row r="29730" ht="15.75" customHeight="1"/>
    <row r="29732" ht="15.75" customHeight="1"/>
    <row r="29734" ht="15.75" customHeight="1"/>
    <row r="29736" ht="15.75" customHeight="1"/>
    <row r="29738" ht="15.75" customHeight="1"/>
    <row r="29740" ht="15.75" customHeight="1"/>
    <row r="29742" ht="15.75" customHeight="1"/>
    <row r="29744" ht="15.75" customHeight="1"/>
    <row r="29746" ht="15.75" customHeight="1"/>
    <row r="29748" ht="15.75" customHeight="1"/>
    <row r="29750" ht="15.75" customHeight="1"/>
    <row r="29752" ht="15.75" customHeight="1"/>
    <row r="29754" ht="15.75" customHeight="1"/>
    <row r="29756" ht="15.75" customHeight="1"/>
    <row r="29758" ht="15.75" customHeight="1"/>
    <row r="29760" ht="15.75" customHeight="1"/>
    <row r="29762" ht="15.75" customHeight="1"/>
    <row r="29764" ht="15.75" customHeight="1"/>
    <row r="29766" ht="15.75" customHeight="1"/>
    <row r="29768" ht="15.75" customHeight="1"/>
    <row r="29770" ht="15.75" customHeight="1"/>
    <row r="29772" ht="15.75" customHeight="1"/>
    <row r="29774" ht="15.75" customHeight="1"/>
    <row r="29776" ht="15.75" customHeight="1"/>
    <row r="29778" ht="15.75" customHeight="1"/>
    <row r="29780" ht="15.75" customHeight="1"/>
    <row r="29782" ht="15.75" customHeight="1"/>
    <row r="29784" ht="15.75" customHeight="1"/>
    <row r="29786" ht="15.75" customHeight="1"/>
    <row r="29788" ht="15.75" customHeight="1"/>
    <row r="29790" ht="15.75" customHeight="1"/>
    <row r="29792" ht="15.75" customHeight="1"/>
    <row r="29794" ht="15.75" customHeight="1"/>
    <row r="29796" ht="15.75" customHeight="1"/>
    <row r="29798" ht="15.75" customHeight="1"/>
    <row r="29800" ht="15.75" customHeight="1"/>
    <row r="29802" ht="15.75" customHeight="1"/>
    <row r="29804" ht="15.75" customHeight="1"/>
    <row r="29806" ht="15.75" customHeight="1"/>
    <row r="29808" ht="15.75" customHeight="1"/>
    <row r="29810" ht="15.75" customHeight="1"/>
    <row r="29812" ht="15.75" customHeight="1"/>
    <row r="29814" ht="15.75" customHeight="1"/>
    <row r="29816" ht="15.75" customHeight="1"/>
    <row r="29818" ht="15.75" customHeight="1"/>
    <row r="29820" ht="15.75" customHeight="1"/>
    <row r="29822" ht="15.75" customHeight="1"/>
    <row r="29824" ht="15.75" customHeight="1"/>
    <row r="29826" ht="15.75" customHeight="1"/>
    <row r="29828" ht="15.75" customHeight="1"/>
    <row r="29830" ht="15.75" customHeight="1"/>
    <row r="29832" ht="15.75" customHeight="1"/>
    <row r="29834" ht="15.75" customHeight="1"/>
    <row r="29836" ht="15.75" customHeight="1"/>
    <row r="29838" ht="15.75" customHeight="1"/>
    <row r="29840" ht="15.75" customHeight="1"/>
    <row r="29842" ht="15.75" customHeight="1"/>
    <row r="29844" ht="15.75" customHeight="1"/>
    <row r="29846" ht="15.75" customHeight="1"/>
    <row r="29848" ht="15.75" customHeight="1"/>
    <row r="29850" ht="15.75" customHeight="1"/>
    <row r="29852" ht="15.75" customHeight="1"/>
    <row r="29854" ht="15.75" customHeight="1"/>
    <row r="29856" ht="15.75" customHeight="1"/>
    <row r="29858" ht="15.75" customHeight="1"/>
    <row r="29860" ht="15.75" customHeight="1"/>
    <row r="29862" ht="15.75" customHeight="1"/>
    <row r="29864" ht="15.75" customHeight="1"/>
    <row r="29866" ht="15.75" customHeight="1"/>
    <row r="29868" ht="15.75" customHeight="1"/>
    <row r="29870" ht="15.75" customHeight="1"/>
    <row r="29872" ht="15.75" customHeight="1"/>
    <row r="29874" ht="15.75" customHeight="1"/>
    <row r="29876" ht="15.75" customHeight="1"/>
    <row r="29878" ht="15.75" customHeight="1"/>
    <row r="29880" ht="15.75" customHeight="1"/>
    <row r="29882" ht="15.75" customHeight="1"/>
    <row r="29884" ht="15.75" customHeight="1"/>
    <row r="29886" ht="15.75" customHeight="1"/>
    <row r="29888" ht="15.75" customHeight="1"/>
    <row r="29890" ht="15.75" customHeight="1"/>
    <row r="29892" ht="15.75" customHeight="1"/>
    <row r="29894" ht="15.75" customHeight="1"/>
    <row r="29896" ht="15.75" customHeight="1"/>
    <row r="29898" ht="15.75" customHeight="1"/>
    <row r="29900" ht="15.75" customHeight="1"/>
    <row r="29902" ht="15.75" customHeight="1"/>
    <row r="29904" ht="15.75" customHeight="1"/>
    <row r="29906" ht="15.75" customHeight="1"/>
    <row r="29908" ht="15.75" customHeight="1"/>
    <row r="29910" ht="15.75" customHeight="1"/>
    <row r="29912" ht="15.75" customHeight="1"/>
    <row r="29914" ht="15.75" customHeight="1"/>
    <row r="29916" ht="15.75" customHeight="1"/>
    <row r="29918" ht="15.75" customHeight="1"/>
    <row r="29920" ht="15.75" customHeight="1"/>
    <row r="29922" ht="15.75" customHeight="1"/>
    <row r="29924" ht="15.75" customHeight="1"/>
    <row r="29926" ht="15.75" customHeight="1"/>
    <row r="29928" ht="15.75" customHeight="1"/>
    <row r="29930" ht="15.75" customHeight="1"/>
    <row r="29932" ht="15.75" customHeight="1"/>
    <row r="29934" ht="15.75" customHeight="1"/>
    <row r="29936" ht="15.75" customHeight="1"/>
    <row r="29938" ht="15.75" customHeight="1"/>
    <row r="29940" ht="15.75" customHeight="1"/>
    <row r="29942" ht="15.75" customHeight="1"/>
    <row r="29944" ht="15.75" customHeight="1"/>
    <row r="29946" ht="15.75" customHeight="1"/>
    <row r="29948" ht="15.75" customHeight="1"/>
    <row r="29950" ht="15.75" customHeight="1"/>
    <row r="29952" ht="15.75" customHeight="1"/>
    <row r="29954" ht="15.75" customHeight="1"/>
    <row r="29956" ht="15.75" customHeight="1"/>
    <row r="29958" ht="15.75" customHeight="1"/>
    <row r="29960" ht="15.75" customHeight="1"/>
    <row r="29962" ht="15.75" customHeight="1"/>
    <row r="29964" ht="15.75" customHeight="1"/>
    <row r="29966" ht="15.75" customHeight="1"/>
    <row r="29968" ht="15.75" customHeight="1"/>
    <row r="29970" ht="15.75" customHeight="1"/>
    <row r="29972" ht="15.75" customHeight="1"/>
    <row r="29974" ht="15.75" customHeight="1"/>
    <row r="29976" ht="15.75" customHeight="1"/>
    <row r="29978" ht="15.75" customHeight="1"/>
    <row r="29980" ht="15.75" customHeight="1"/>
    <row r="29982" ht="15.75" customHeight="1"/>
    <row r="29984" ht="15.75" customHeight="1"/>
    <row r="29986" ht="15.75" customHeight="1"/>
    <row r="29988" ht="15.75" customHeight="1"/>
    <row r="29990" ht="15.75" customHeight="1"/>
    <row r="29992" ht="15.75" customHeight="1"/>
    <row r="29994" ht="15.75" customHeight="1"/>
    <row r="29996" ht="15.75" customHeight="1"/>
    <row r="29998" ht="15.75" customHeight="1"/>
    <row r="30000" ht="15.75" customHeight="1"/>
    <row r="30002" ht="15.75" customHeight="1"/>
    <row r="30004" ht="15.75" customHeight="1"/>
    <row r="30006" ht="15.75" customHeight="1"/>
    <row r="30008" ht="15.75" customHeight="1"/>
    <row r="30010" ht="15.75" customHeight="1"/>
    <row r="30012" ht="15.75" customHeight="1"/>
    <row r="30014" ht="15.75" customHeight="1"/>
    <row r="30016" ht="15.75" customHeight="1"/>
    <row r="30018" ht="15.75" customHeight="1"/>
    <row r="30020" ht="15.75" customHeight="1"/>
    <row r="30022" ht="15.75" customHeight="1"/>
    <row r="30024" ht="15.75" customHeight="1"/>
    <row r="30026" ht="15.75" customHeight="1"/>
    <row r="30028" ht="15.75" customHeight="1"/>
    <row r="30030" ht="15.75" customHeight="1"/>
    <row r="30032" ht="15.75" customHeight="1"/>
    <row r="30034" ht="15.75" customHeight="1"/>
    <row r="30036" ht="15.75" customHeight="1"/>
    <row r="30038" ht="15.75" customHeight="1"/>
    <row r="30040" ht="15.75" customHeight="1"/>
    <row r="30042" ht="15.75" customHeight="1"/>
    <row r="30044" ht="15.75" customHeight="1"/>
    <row r="30046" ht="15.75" customHeight="1"/>
    <row r="30048" ht="15.75" customHeight="1"/>
    <row r="30050" ht="15.75" customHeight="1"/>
    <row r="30052" ht="15.75" customHeight="1"/>
    <row r="30054" ht="15.75" customHeight="1"/>
    <row r="30056" ht="15.75" customHeight="1"/>
    <row r="30058" ht="15.75" customHeight="1"/>
    <row r="30060" ht="15.75" customHeight="1"/>
    <row r="30062" ht="15.75" customHeight="1"/>
    <row r="30064" ht="15.75" customHeight="1"/>
    <row r="30066" ht="15.75" customHeight="1"/>
    <row r="30068" ht="15.75" customHeight="1"/>
    <row r="30070" ht="15.75" customHeight="1"/>
    <row r="30072" ht="15.75" customHeight="1"/>
    <row r="30074" ht="15.75" customHeight="1"/>
    <row r="30076" ht="15.75" customHeight="1"/>
    <row r="30078" ht="15.75" customHeight="1"/>
    <row r="30080" ht="15.75" customHeight="1"/>
    <row r="30082" ht="15.75" customHeight="1"/>
    <row r="30084" ht="15.75" customHeight="1"/>
    <row r="30086" ht="15.75" customHeight="1"/>
    <row r="30088" ht="15.75" customHeight="1"/>
    <row r="30090" ht="15.75" customHeight="1"/>
    <row r="30092" ht="15.75" customHeight="1"/>
    <row r="30094" ht="15.75" customHeight="1"/>
    <row r="30096" ht="15.75" customHeight="1"/>
    <row r="30098" ht="15.75" customHeight="1"/>
    <row r="30100" ht="15.75" customHeight="1"/>
    <row r="30102" ht="15.75" customHeight="1"/>
    <row r="30104" ht="15.75" customHeight="1"/>
    <row r="30106" ht="15.75" customHeight="1"/>
    <row r="30108" ht="15.75" customHeight="1"/>
    <row r="30110" ht="15.75" customHeight="1"/>
    <row r="30112" ht="15.75" customHeight="1"/>
    <row r="30114" ht="15.75" customHeight="1"/>
    <row r="30116" ht="15.75" customHeight="1"/>
    <row r="30118" ht="15.75" customHeight="1"/>
    <row r="30120" ht="15.75" customHeight="1"/>
    <row r="30122" ht="15.75" customHeight="1"/>
    <row r="30124" ht="15.75" customHeight="1"/>
    <row r="30126" ht="15.75" customHeight="1"/>
    <row r="30128" ht="15.75" customHeight="1"/>
    <row r="30130" ht="15.75" customHeight="1"/>
    <row r="30132" ht="15.75" customHeight="1"/>
    <row r="30134" ht="15.75" customHeight="1"/>
    <row r="30136" ht="15.75" customHeight="1"/>
    <row r="30138" ht="15.75" customHeight="1"/>
    <row r="30140" ht="15.75" customHeight="1"/>
    <row r="30142" ht="15.75" customHeight="1"/>
    <row r="30144" ht="15.75" customHeight="1"/>
    <row r="30146" ht="15.75" customHeight="1"/>
    <row r="30148" ht="15.75" customHeight="1"/>
    <row r="30150" ht="15.75" customHeight="1"/>
    <row r="30152" ht="15.75" customHeight="1"/>
    <row r="30154" ht="15.75" customHeight="1"/>
    <row r="30156" ht="15.75" customHeight="1"/>
    <row r="30158" ht="15.75" customHeight="1"/>
    <row r="30160" ht="15.75" customHeight="1"/>
    <row r="30162" ht="15.75" customHeight="1"/>
    <row r="30164" ht="15.75" customHeight="1"/>
    <row r="30166" ht="15.75" customHeight="1"/>
    <row r="30168" ht="15.75" customHeight="1"/>
    <row r="30170" ht="15.75" customHeight="1"/>
    <row r="30172" ht="15.75" customHeight="1"/>
    <row r="30174" ht="15.75" customHeight="1"/>
    <row r="30176" ht="15.75" customHeight="1"/>
    <row r="30178" ht="15.75" customHeight="1"/>
    <row r="30180" ht="15.75" customHeight="1"/>
    <row r="30182" ht="15.75" customHeight="1"/>
    <row r="30184" ht="15.75" customHeight="1"/>
    <row r="30186" ht="15.75" customHeight="1"/>
    <row r="30188" ht="15.75" customHeight="1"/>
    <row r="30190" ht="15.75" customHeight="1"/>
    <row r="30192" ht="15.75" customHeight="1"/>
    <row r="30194" ht="15.75" customHeight="1"/>
    <row r="30196" ht="15.75" customHeight="1"/>
    <row r="30198" ht="15.75" customHeight="1"/>
    <row r="30200" ht="15.75" customHeight="1"/>
    <row r="30202" ht="15.75" customHeight="1"/>
    <row r="30204" ht="15.75" customHeight="1"/>
    <row r="30206" ht="15.75" customHeight="1"/>
    <row r="30208" ht="15.75" customHeight="1"/>
    <row r="30210" ht="15.75" customHeight="1"/>
    <row r="30212" ht="15.75" customHeight="1"/>
    <row r="30214" ht="15.75" customHeight="1"/>
    <row r="30216" ht="15.75" customHeight="1"/>
    <row r="30218" ht="15.75" customHeight="1"/>
    <row r="30220" ht="15.75" customHeight="1"/>
    <row r="30222" ht="15.75" customHeight="1"/>
    <row r="30224" ht="15.75" customHeight="1"/>
    <row r="30226" ht="15.75" customHeight="1"/>
    <row r="30228" ht="15.75" customHeight="1"/>
    <row r="30230" ht="15.75" customHeight="1"/>
    <row r="30232" ht="15.75" customHeight="1"/>
    <row r="30234" ht="15.75" customHeight="1"/>
    <row r="30236" ht="15.75" customHeight="1"/>
    <row r="30238" ht="15.75" customHeight="1"/>
    <row r="30240" ht="15.75" customHeight="1"/>
    <row r="30242" ht="15.75" customHeight="1"/>
    <row r="30244" ht="15.75" customHeight="1"/>
    <row r="30246" ht="15.75" customHeight="1"/>
    <row r="30248" ht="15.75" customHeight="1"/>
    <row r="30250" ht="15.75" customHeight="1"/>
    <row r="30252" ht="15.75" customHeight="1"/>
    <row r="30254" ht="15.75" customHeight="1"/>
    <row r="30256" ht="15.75" customHeight="1"/>
    <row r="30258" ht="15.75" customHeight="1"/>
    <row r="30260" ht="15.75" customHeight="1"/>
    <row r="30262" ht="15.75" customHeight="1"/>
    <row r="30264" ht="15.75" customHeight="1"/>
    <row r="30266" ht="15.75" customHeight="1"/>
    <row r="30268" ht="15.75" customHeight="1"/>
    <row r="30270" ht="15.75" customHeight="1"/>
    <row r="30272" ht="15.75" customHeight="1"/>
    <row r="30274" ht="15.75" customHeight="1"/>
    <row r="30276" ht="15.75" customHeight="1"/>
    <row r="30278" ht="15.75" customHeight="1"/>
    <row r="30280" ht="15.75" customHeight="1"/>
    <row r="30282" ht="15.75" customHeight="1"/>
    <row r="30284" ht="15.75" customHeight="1"/>
    <row r="30286" ht="15.75" customHeight="1"/>
    <row r="30288" ht="15.75" customHeight="1"/>
    <row r="30290" ht="15.75" customHeight="1"/>
    <row r="30292" ht="15.75" customHeight="1"/>
    <row r="30294" ht="15.75" customHeight="1"/>
    <row r="30296" ht="15.75" customHeight="1"/>
    <row r="30298" ht="15.75" customHeight="1"/>
    <row r="30300" ht="15.75" customHeight="1"/>
    <row r="30302" ht="15.75" customHeight="1"/>
    <row r="30304" ht="15.75" customHeight="1"/>
    <row r="30306" ht="15.75" customHeight="1"/>
    <row r="30308" ht="15.75" customHeight="1"/>
    <row r="30310" ht="15.75" customHeight="1"/>
    <row r="30312" ht="15.75" customHeight="1"/>
    <row r="30314" ht="15.75" customHeight="1"/>
    <row r="30316" ht="15.75" customHeight="1"/>
    <row r="30318" ht="15.75" customHeight="1"/>
    <row r="30320" ht="15.75" customHeight="1"/>
    <row r="30322" ht="15.75" customHeight="1"/>
    <row r="30324" ht="15.75" customHeight="1"/>
    <row r="30326" ht="15.75" customHeight="1"/>
    <row r="30328" ht="15.75" customHeight="1"/>
    <row r="30330" ht="15.75" customHeight="1"/>
    <row r="30332" ht="15.75" customHeight="1"/>
    <row r="30334" ht="15.75" customHeight="1"/>
    <row r="30336" ht="15.75" customHeight="1"/>
    <row r="30338" ht="15.75" customHeight="1"/>
    <row r="30340" ht="15.75" customHeight="1"/>
    <row r="30342" ht="15.75" customHeight="1"/>
    <row r="30344" ht="15.75" customHeight="1"/>
    <row r="30346" ht="15.75" customHeight="1"/>
    <row r="30348" ht="15.75" customHeight="1"/>
    <row r="30350" ht="15.75" customHeight="1"/>
    <row r="30352" ht="15.75" customHeight="1"/>
    <row r="30354" ht="15.75" customHeight="1"/>
    <row r="30356" ht="15.75" customHeight="1"/>
    <row r="30358" ht="15.75" customHeight="1"/>
    <row r="30360" ht="15.75" customHeight="1"/>
    <row r="30362" ht="15.75" customHeight="1"/>
    <row r="30364" ht="15.75" customHeight="1"/>
    <row r="30366" ht="15.75" customHeight="1"/>
    <row r="30368" ht="15.75" customHeight="1"/>
    <row r="30370" ht="15.75" customHeight="1"/>
    <row r="30372" ht="15.75" customHeight="1"/>
    <row r="30374" ht="15.75" customHeight="1"/>
    <row r="30376" ht="15.75" customHeight="1"/>
    <row r="30378" ht="15.75" customHeight="1"/>
    <row r="30380" ht="15.75" customHeight="1"/>
    <row r="30382" ht="15.75" customHeight="1"/>
    <row r="30384" ht="15.75" customHeight="1"/>
    <row r="30386" ht="15.75" customHeight="1"/>
    <row r="30388" ht="15.75" customHeight="1"/>
    <row r="30390" ht="15.75" customHeight="1"/>
    <row r="30392" ht="15.75" customHeight="1"/>
    <row r="30394" ht="15.75" customHeight="1"/>
    <row r="30396" ht="15.75" customHeight="1"/>
    <row r="30398" ht="15.75" customHeight="1"/>
    <row r="30400" ht="15.75" customHeight="1"/>
    <row r="30402" ht="15.75" customHeight="1"/>
    <row r="30404" ht="15.75" customHeight="1"/>
    <row r="30406" ht="15.75" customHeight="1"/>
    <row r="30408" ht="15.75" customHeight="1"/>
    <row r="30410" ht="15.75" customHeight="1"/>
    <row r="30412" ht="15.75" customHeight="1"/>
    <row r="30414" ht="15.75" customHeight="1"/>
    <row r="30416" ht="15.75" customHeight="1"/>
    <row r="30418" ht="15.75" customHeight="1"/>
    <row r="30420" ht="15.75" customHeight="1"/>
    <row r="30422" ht="15.75" customHeight="1"/>
    <row r="30424" ht="15.75" customHeight="1"/>
    <row r="30426" ht="15.75" customHeight="1"/>
    <row r="30428" ht="15.75" customHeight="1"/>
    <row r="30430" ht="15.75" customHeight="1"/>
    <row r="30432" ht="15.75" customHeight="1"/>
    <row r="30434" ht="15.75" customHeight="1"/>
    <row r="30436" ht="15.75" customHeight="1"/>
    <row r="30438" ht="15.75" customHeight="1"/>
    <row r="30440" ht="15.75" customHeight="1"/>
    <row r="30442" ht="15.75" customHeight="1"/>
    <row r="30444" ht="15.75" customHeight="1"/>
    <row r="30446" ht="15.75" customHeight="1"/>
    <row r="30448" ht="15.75" customHeight="1"/>
    <row r="30450" ht="15.75" customHeight="1"/>
    <row r="30452" ht="15.75" customHeight="1"/>
    <row r="30454" ht="15.75" customHeight="1"/>
    <row r="30456" ht="15.75" customHeight="1"/>
    <row r="30458" ht="15.75" customHeight="1"/>
    <row r="30460" ht="15.75" customHeight="1"/>
    <row r="30462" ht="15.75" customHeight="1"/>
    <row r="30464" ht="15.75" customHeight="1"/>
    <row r="30466" ht="15.75" customHeight="1"/>
    <row r="30468" ht="15.75" customHeight="1"/>
    <row r="30470" ht="15.75" customHeight="1"/>
    <row r="30472" ht="15.75" customHeight="1"/>
    <row r="30474" ht="15.75" customHeight="1"/>
    <row r="30476" ht="15.75" customHeight="1"/>
    <row r="30478" ht="15.75" customHeight="1"/>
    <row r="30480" ht="15.75" customHeight="1"/>
    <row r="30482" ht="15.75" customHeight="1"/>
    <row r="30484" ht="15.75" customHeight="1"/>
    <row r="30486" ht="15.75" customHeight="1"/>
    <row r="30488" ht="15.75" customHeight="1"/>
    <row r="30490" ht="15.75" customHeight="1"/>
    <row r="30492" ht="15.75" customHeight="1"/>
    <row r="30494" ht="15.75" customHeight="1"/>
    <row r="30496" ht="15.75" customHeight="1"/>
    <row r="30498" ht="15.75" customHeight="1"/>
    <row r="30500" ht="15.75" customHeight="1"/>
    <row r="30502" ht="15.75" customHeight="1"/>
    <row r="30504" ht="15.75" customHeight="1"/>
    <row r="30506" ht="15.75" customHeight="1"/>
    <row r="30508" ht="15.75" customHeight="1"/>
    <row r="30510" ht="15.75" customHeight="1"/>
    <row r="30512" ht="15.75" customHeight="1"/>
    <row r="30514" ht="15.75" customHeight="1"/>
    <row r="30516" ht="15.75" customHeight="1"/>
    <row r="30518" ht="15.75" customHeight="1"/>
    <row r="30520" ht="15.75" customHeight="1"/>
    <row r="30522" ht="15.75" customHeight="1"/>
    <row r="30524" ht="15.75" customHeight="1"/>
    <row r="30526" ht="15.75" customHeight="1"/>
    <row r="30528" ht="15.75" customHeight="1"/>
    <row r="30530" ht="15.75" customHeight="1"/>
    <row r="30532" ht="15.75" customHeight="1"/>
    <row r="30534" ht="15.75" customHeight="1"/>
    <row r="30536" ht="15.75" customHeight="1"/>
    <row r="30538" ht="15.75" customHeight="1"/>
    <row r="30540" ht="15.75" customHeight="1"/>
    <row r="30542" ht="15.75" customHeight="1"/>
    <row r="30544" ht="15.75" customHeight="1"/>
    <row r="30546" ht="15.75" customHeight="1"/>
    <row r="30548" ht="15.75" customHeight="1"/>
    <row r="30550" ht="15.75" customHeight="1"/>
    <row r="30552" ht="15.75" customHeight="1"/>
    <row r="30554" ht="15.75" customHeight="1"/>
    <row r="30556" ht="15.75" customHeight="1"/>
    <row r="30558" ht="15.75" customHeight="1"/>
    <row r="30560" ht="15.75" customHeight="1"/>
    <row r="30562" ht="15.75" customHeight="1"/>
    <row r="30564" ht="15.75" customHeight="1"/>
    <row r="30566" ht="15.75" customHeight="1"/>
    <row r="30568" ht="15.75" customHeight="1"/>
    <row r="30570" ht="15.75" customHeight="1"/>
    <row r="30572" ht="15.75" customHeight="1"/>
    <row r="30574" ht="15.75" customHeight="1"/>
    <row r="30576" ht="15.75" customHeight="1"/>
    <row r="30578" ht="15.75" customHeight="1"/>
    <row r="30580" ht="15.75" customHeight="1"/>
    <row r="30582" ht="15.75" customHeight="1"/>
    <row r="30584" ht="15.75" customHeight="1"/>
    <row r="30586" ht="15.75" customHeight="1"/>
    <row r="30588" ht="15.75" customHeight="1"/>
    <row r="30590" ht="15.75" customHeight="1"/>
    <row r="30592" ht="15.75" customHeight="1"/>
    <row r="30594" ht="15.75" customHeight="1"/>
    <row r="30596" ht="15.75" customHeight="1"/>
    <row r="30598" ht="15.75" customHeight="1"/>
    <row r="30600" ht="15.75" customHeight="1"/>
    <row r="30602" ht="15.75" customHeight="1"/>
    <row r="30604" ht="15.75" customHeight="1"/>
    <row r="30606" ht="15.75" customHeight="1"/>
    <row r="30608" ht="15.75" customHeight="1"/>
    <row r="30610" ht="15.75" customHeight="1"/>
    <row r="30612" ht="15.75" customHeight="1"/>
    <row r="30614" ht="15.75" customHeight="1"/>
    <row r="30616" ht="15.75" customHeight="1"/>
    <row r="30618" ht="15.75" customHeight="1"/>
    <row r="30620" ht="15.75" customHeight="1"/>
    <row r="30622" ht="15.75" customHeight="1"/>
    <row r="30624" ht="15.75" customHeight="1"/>
    <row r="30626" ht="15.75" customHeight="1"/>
    <row r="30628" ht="15.75" customHeight="1"/>
    <row r="30630" ht="15.75" customHeight="1"/>
    <row r="30632" ht="15.75" customHeight="1"/>
    <row r="30634" ht="15.75" customHeight="1"/>
    <row r="30636" ht="15.75" customHeight="1"/>
    <row r="30638" ht="15.75" customHeight="1"/>
    <row r="30640" ht="15.75" customHeight="1"/>
    <row r="30642" ht="15.75" customHeight="1"/>
    <row r="30644" ht="15.75" customHeight="1"/>
    <row r="30646" ht="15.75" customHeight="1"/>
    <row r="30648" ht="15.75" customHeight="1"/>
    <row r="30650" ht="15.75" customHeight="1"/>
    <row r="30652" ht="15.75" customHeight="1"/>
    <row r="30654" ht="15.75" customHeight="1"/>
    <row r="30656" ht="15.75" customHeight="1"/>
    <row r="30658" ht="15.75" customHeight="1"/>
    <row r="30660" ht="15.75" customHeight="1"/>
    <row r="30662" ht="15.75" customHeight="1"/>
    <row r="30664" ht="15.75" customHeight="1"/>
    <row r="30666" ht="15.75" customHeight="1"/>
    <row r="30668" ht="15.75" customHeight="1"/>
    <row r="30670" ht="15.75" customHeight="1"/>
    <row r="30672" ht="15.75" customHeight="1"/>
    <row r="30674" ht="15.75" customHeight="1"/>
    <row r="30676" ht="15.75" customHeight="1"/>
    <row r="30678" ht="15.75" customHeight="1"/>
    <row r="30680" ht="15.75" customHeight="1"/>
    <row r="30682" ht="15.75" customHeight="1"/>
    <row r="30684" ht="15.75" customHeight="1"/>
    <row r="30686" ht="15.75" customHeight="1"/>
    <row r="30688" ht="15.75" customHeight="1"/>
    <row r="30690" ht="15.75" customHeight="1"/>
    <row r="30692" ht="15.75" customHeight="1"/>
    <row r="30694" ht="15.75" customHeight="1"/>
    <row r="30696" ht="15.75" customHeight="1"/>
    <row r="30698" ht="15.75" customHeight="1"/>
    <row r="30700" ht="15.75" customHeight="1"/>
    <row r="30702" ht="15.75" customHeight="1"/>
    <row r="30704" ht="15.75" customHeight="1"/>
    <row r="30706" ht="15.75" customHeight="1"/>
    <row r="30708" ht="15.75" customHeight="1"/>
    <row r="30710" ht="15.75" customHeight="1"/>
    <row r="30712" ht="15.75" customHeight="1"/>
    <row r="30714" ht="15.75" customHeight="1"/>
    <row r="30716" ht="15.75" customHeight="1"/>
    <row r="30718" ht="15.75" customHeight="1"/>
    <row r="30720" ht="15.75" customHeight="1"/>
    <row r="30722" ht="15.75" customHeight="1"/>
    <row r="30724" ht="15.75" customHeight="1"/>
    <row r="30726" ht="15.75" customHeight="1"/>
    <row r="30728" ht="15.75" customHeight="1"/>
    <row r="30730" ht="15.75" customHeight="1"/>
    <row r="30732" ht="15.75" customHeight="1"/>
    <row r="30734" ht="15.75" customHeight="1"/>
    <row r="30736" ht="15.75" customHeight="1"/>
    <row r="30738" ht="15.75" customHeight="1"/>
    <row r="30740" ht="15.75" customHeight="1"/>
    <row r="30742" ht="15.75" customHeight="1"/>
    <row r="30744" ht="15.75" customHeight="1"/>
    <row r="30746" ht="15.75" customHeight="1"/>
    <row r="30748" ht="15.75" customHeight="1"/>
    <row r="30750" ht="15.75" customHeight="1"/>
    <row r="30752" ht="15.75" customHeight="1"/>
    <row r="30754" ht="15.75" customHeight="1"/>
    <row r="30756" ht="15.75" customHeight="1"/>
    <row r="30758" ht="15.75" customHeight="1"/>
    <row r="30760" ht="15.75" customHeight="1"/>
    <row r="30762" ht="15.75" customHeight="1"/>
    <row r="30764" ht="15.75" customHeight="1"/>
    <row r="30766" ht="15.75" customHeight="1"/>
    <row r="30768" ht="15.75" customHeight="1"/>
    <row r="30770" ht="15.75" customHeight="1"/>
    <row r="30772" ht="15.75" customHeight="1"/>
    <row r="30774" ht="15.75" customHeight="1"/>
    <row r="30776" ht="15.75" customHeight="1"/>
    <row r="30778" ht="15.75" customHeight="1"/>
    <row r="30780" ht="15.75" customHeight="1"/>
    <row r="30782" ht="15.75" customHeight="1"/>
    <row r="30784" ht="15.75" customHeight="1"/>
    <row r="30786" ht="15.75" customHeight="1"/>
    <row r="30788" ht="15.75" customHeight="1"/>
    <row r="30790" ht="15.75" customHeight="1"/>
    <row r="30792" ht="15.75" customHeight="1"/>
    <row r="30794" ht="15.75" customHeight="1"/>
    <row r="30796" ht="15.75" customHeight="1"/>
    <row r="30798" ht="15.75" customHeight="1"/>
    <row r="30800" ht="15.75" customHeight="1"/>
    <row r="30802" ht="15.75" customHeight="1"/>
    <row r="30804" ht="15.75" customHeight="1"/>
    <row r="30806" ht="15.75" customHeight="1"/>
    <row r="30808" ht="15.75" customHeight="1"/>
    <row r="30810" ht="15.75" customHeight="1"/>
    <row r="30812" ht="15.75" customHeight="1"/>
    <row r="30814" ht="15.75" customHeight="1"/>
    <row r="30816" ht="15.75" customHeight="1"/>
    <row r="30818" ht="15.75" customHeight="1"/>
    <row r="30820" ht="15.75" customHeight="1"/>
    <row r="30822" ht="15.75" customHeight="1"/>
    <row r="30824" ht="15.75" customHeight="1"/>
    <row r="30826" ht="15.75" customHeight="1"/>
    <row r="30828" ht="15.75" customHeight="1"/>
    <row r="30830" ht="15.75" customHeight="1"/>
    <row r="30832" ht="15.75" customHeight="1"/>
    <row r="30834" ht="15.75" customHeight="1"/>
    <row r="30836" ht="15.75" customHeight="1"/>
    <row r="30838" ht="15.75" customHeight="1"/>
    <row r="30840" ht="15.75" customHeight="1"/>
    <row r="30842" ht="15.75" customHeight="1"/>
    <row r="30844" ht="15.75" customHeight="1"/>
    <row r="30846" ht="15.75" customHeight="1"/>
    <row r="30848" ht="15.75" customHeight="1"/>
    <row r="30850" ht="15.75" customHeight="1"/>
    <row r="30852" ht="15.75" customHeight="1"/>
    <row r="30854" ht="15.75" customHeight="1"/>
    <row r="30856" ht="15.75" customHeight="1"/>
    <row r="30858" ht="15.75" customHeight="1"/>
    <row r="30860" ht="15.75" customHeight="1"/>
    <row r="30862" ht="15.75" customHeight="1"/>
    <row r="30864" ht="15.75" customHeight="1"/>
    <row r="30866" ht="15.75" customHeight="1"/>
    <row r="30868" ht="15.75" customHeight="1"/>
    <row r="30870" ht="15.75" customHeight="1"/>
    <row r="30872" ht="15.75" customHeight="1"/>
    <row r="30874" ht="15.75" customHeight="1"/>
    <row r="30876" ht="15.75" customHeight="1"/>
    <row r="30878" ht="15.75" customHeight="1"/>
    <row r="30880" ht="15.75" customHeight="1"/>
    <row r="30882" ht="15.75" customHeight="1"/>
    <row r="30884" ht="15.75" customHeight="1"/>
    <row r="30886" ht="15.75" customHeight="1"/>
    <row r="30888" ht="15.75" customHeight="1"/>
    <row r="30890" ht="15.75" customHeight="1"/>
    <row r="30892" ht="15.75" customHeight="1"/>
    <row r="30894" ht="15.75" customHeight="1"/>
    <row r="30896" ht="15.75" customHeight="1"/>
    <row r="30898" ht="15.75" customHeight="1"/>
    <row r="30900" ht="15.75" customHeight="1"/>
    <row r="30902" ht="15.75" customHeight="1"/>
    <row r="30904" ht="15.75" customHeight="1"/>
    <row r="30906" ht="15.75" customHeight="1"/>
    <row r="30908" ht="15.75" customHeight="1"/>
    <row r="30910" ht="15.75" customHeight="1"/>
    <row r="30912" ht="15.75" customHeight="1"/>
    <row r="30914" ht="15.75" customHeight="1"/>
    <row r="30916" ht="15.75" customHeight="1"/>
    <row r="30918" ht="15.75" customHeight="1"/>
    <row r="30920" ht="15.75" customHeight="1"/>
    <row r="30922" ht="15.75" customHeight="1"/>
    <row r="30924" ht="15.75" customHeight="1"/>
    <row r="30926" ht="15.75" customHeight="1"/>
    <row r="30928" ht="15.75" customHeight="1"/>
    <row r="30930" ht="15.75" customHeight="1"/>
    <row r="30932" ht="15.75" customHeight="1"/>
    <row r="30934" ht="15.75" customHeight="1"/>
    <row r="30936" ht="15.75" customHeight="1"/>
    <row r="30938" ht="15.75" customHeight="1"/>
    <row r="30940" ht="15.75" customHeight="1"/>
    <row r="30942" ht="15.75" customHeight="1"/>
    <row r="30944" ht="15.75" customHeight="1"/>
    <row r="30946" ht="15.75" customHeight="1"/>
    <row r="30948" ht="15.75" customHeight="1"/>
    <row r="30950" ht="15.75" customHeight="1"/>
    <row r="30952" ht="15.75" customHeight="1"/>
    <row r="30954" ht="15.75" customHeight="1"/>
    <row r="30956" ht="15.75" customHeight="1"/>
    <row r="30958" ht="15.75" customHeight="1"/>
    <row r="30960" ht="15.75" customHeight="1"/>
    <row r="30962" ht="15.75" customHeight="1"/>
    <row r="30964" ht="15.75" customHeight="1"/>
    <row r="30966" ht="15.75" customHeight="1"/>
    <row r="30968" ht="15.75" customHeight="1"/>
    <row r="30970" ht="15.75" customHeight="1"/>
    <row r="30972" ht="15.75" customHeight="1"/>
    <row r="30974" ht="15.75" customHeight="1"/>
    <row r="30976" ht="15.75" customHeight="1"/>
    <row r="30978" ht="15.75" customHeight="1"/>
    <row r="30980" ht="15.75" customHeight="1"/>
    <row r="30982" ht="15.75" customHeight="1"/>
    <row r="30984" ht="15.75" customHeight="1"/>
    <row r="30986" ht="15.75" customHeight="1"/>
    <row r="30988" ht="15.75" customHeight="1"/>
    <row r="30990" ht="15.75" customHeight="1"/>
    <row r="30992" ht="15.75" customHeight="1"/>
    <row r="30994" ht="15.75" customHeight="1"/>
    <row r="30996" ht="15.75" customHeight="1"/>
    <row r="30998" ht="15.75" customHeight="1"/>
    <row r="31000" ht="15.75" customHeight="1"/>
    <row r="31002" ht="15.75" customHeight="1"/>
    <row r="31004" ht="15.75" customHeight="1"/>
    <row r="31006" ht="15.75" customHeight="1"/>
    <row r="31008" ht="15.75" customHeight="1"/>
    <row r="31010" ht="15.75" customHeight="1"/>
    <row r="31012" ht="15.75" customHeight="1"/>
    <row r="31014" ht="15.75" customHeight="1"/>
    <row r="31016" ht="15.75" customHeight="1"/>
    <row r="31018" ht="15.75" customHeight="1"/>
    <row r="31020" ht="15.75" customHeight="1"/>
    <row r="31022" ht="15.75" customHeight="1"/>
    <row r="31024" ht="15.75" customHeight="1"/>
    <row r="31026" ht="15.75" customHeight="1"/>
    <row r="31028" ht="15.75" customHeight="1"/>
    <row r="31030" ht="15.75" customHeight="1"/>
    <row r="31032" ht="15.75" customHeight="1"/>
    <row r="31034" ht="15.75" customHeight="1"/>
    <row r="31036" ht="15.75" customHeight="1"/>
    <row r="31038" ht="15.75" customHeight="1"/>
    <row r="31040" ht="15.75" customHeight="1"/>
    <row r="31042" ht="15.75" customHeight="1"/>
    <row r="31044" ht="15.75" customHeight="1"/>
    <row r="31046" ht="15.75" customHeight="1"/>
    <row r="31048" ht="15.75" customHeight="1"/>
    <row r="31050" ht="15.75" customHeight="1"/>
    <row r="31052" ht="15.75" customHeight="1"/>
    <row r="31054" ht="15.75" customHeight="1"/>
    <row r="31056" ht="15.75" customHeight="1"/>
    <row r="31058" ht="15.75" customHeight="1"/>
    <row r="31060" ht="15.75" customHeight="1"/>
    <row r="31062" ht="15.75" customHeight="1"/>
    <row r="31064" ht="15.75" customHeight="1"/>
    <row r="31066" ht="15.75" customHeight="1"/>
    <row r="31068" ht="15.75" customHeight="1"/>
    <row r="31070" ht="15.75" customHeight="1"/>
    <row r="31072" ht="15.75" customHeight="1"/>
    <row r="31074" ht="15.75" customHeight="1"/>
    <row r="31076" ht="15.75" customHeight="1"/>
    <row r="31078" ht="15.75" customHeight="1"/>
    <row r="31080" ht="15.75" customHeight="1"/>
    <row r="31082" ht="15.75" customHeight="1"/>
    <row r="31084" ht="15.75" customHeight="1"/>
    <row r="31086" ht="15.75" customHeight="1"/>
    <row r="31088" ht="15.75" customHeight="1"/>
    <row r="31090" ht="15.75" customHeight="1"/>
    <row r="31092" ht="15.75" customHeight="1"/>
    <row r="31094" ht="15.75" customHeight="1"/>
    <row r="31096" ht="15.75" customHeight="1"/>
    <row r="31098" ht="15.75" customHeight="1"/>
    <row r="31100" ht="15.75" customHeight="1"/>
    <row r="31102" ht="15.75" customHeight="1"/>
    <row r="31104" ht="15.75" customHeight="1"/>
    <row r="31106" ht="15.75" customHeight="1"/>
    <row r="31108" ht="15.75" customHeight="1"/>
    <row r="31110" ht="15.75" customHeight="1"/>
    <row r="31112" ht="15.75" customHeight="1"/>
    <row r="31114" ht="15.75" customHeight="1"/>
    <row r="31116" ht="15.75" customHeight="1"/>
    <row r="31118" ht="15.75" customHeight="1"/>
    <row r="31120" ht="15.75" customHeight="1"/>
    <row r="31122" ht="15.75" customHeight="1"/>
    <row r="31124" ht="15.75" customHeight="1"/>
    <row r="31126" ht="15.75" customHeight="1"/>
    <row r="31128" ht="15.75" customHeight="1"/>
    <row r="31130" ht="15.75" customHeight="1"/>
    <row r="31132" ht="15.75" customHeight="1"/>
    <row r="31134" ht="15.75" customHeight="1"/>
    <row r="31136" ht="15.75" customHeight="1"/>
    <row r="31138" ht="15.75" customHeight="1"/>
    <row r="31140" ht="15.75" customHeight="1"/>
    <row r="31142" ht="15.75" customHeight="1"/>
    <row r="31144" ht="15.75" customHeight="1"/>
    <row r="31146" ht="15.75" customHeight="1"/>
    <row r="31148" ht="15.75" customHeight="1"/>
    <row r="31150" ht="15.75" customHeight="1"/>
    <row r="31152" ht="15.75" customHeight="1"/>
    <row r="31154" ht="15.75" customHeight="1"/>
    <row r="31156" ht="15.75" customHeight="1"/>
    <row r="31158" ht="15.75" customHeight="1"/>
    <row r="31160" ht="15.75" customHeight="1"/>
    <row r="31162" ht="15.75" customHeight="1"/>
    <row r="31164" ht="15.75" customHeight="1"/>
    <row r="31166" ht="15.75" customHeight="1"/>
    <row r="31168" ht="15.75" customHeight="1"/>
    <row r="31170" ht="15.75" customHeight="1"/>
    <row r="31172" ht="15.75" customHeight="1"/>
    <row r="31174" ht="15.75" customHeight="1"/>
    <row r="31176" ht="15.75" customHeight="1"/>
    <row r="31178" ht="15.75" customHeight="1"/>
    <row r="31180" ht="15.75" customHeight="1"/>
    <row r="31182" ht="15.75" customHeight="1"/>
    <row r="31184" ht="15.75" customHeight="1"/>
    <row r="31186" ht="15.75" customHeight="1"/>
    <row r="31188" ht="15.75" customHeight="1"/>
    <row r="31190" ht="15.75" customHeight="1"/>
    <row r="31192" ht="15.75" customHeight="1"/>
    <row r="31194" ht="15.75" customHeight="1"/>
    <row r="31196" ht="15.75" customHeight="1"/>
    <row r="31198" ht="15.75" customHeight="1"/>
    <row r="31200" ht="15.75" customHeight="1"/>
    <row r="31202" ht="15.75" customHeight="1"/>
    <row r="31204" ht="15.75" customHeight="1"/>
    <row r="31206" ht="15.75" customHeight="1"/>
    <row r="31208" ht="15.75" customHeight="1"/>
    <row r="31210" ht="15.75" customHeight="1"/>
    <row r="31212" ht="15.75" customHeight="1"/>
    <row r="31214" ht="15.75" customHeight="1"/>
    <row r="31216" ht="15.75" customHeight="1"/>
    <row r="31218" ht="15.75" customHeight="1"/>
    <row r="31220" ht="15.75" customHeight="1"/>
    <row r="31222" ht="15.75" customHeight="1"/>
    <row r="31224" ht="15.75" customHeight="1"/>
    <row r="31226" ht="15.75" customHeight="1"/>
    <row r="31228" ht="15.75" customHeight="1"/>
    <row r="31230" ht="15.75" customHeight="1"/>
    <row r="31232" ht="15.75" customHeight="1"/>
    <row r="31234" ht="15.75" customHeight="1"/>
    <row r="31236" ht="15.75" customHeight="1"/>
    <row r="31238" ht="15.75" customHeight="1"/>
    <row r="31240" ht="15.75" customHeight="1"/>
    <row r="31242" ht="15.75" customHeight="1"/>
    <row r="31244" ht="15.75" customHeight="1"/>
    <row r="31246" ht="15.75" customHeight="1"/>
    <row r="31248" ht="15.75" customHeight="1"/>
    <row r="31250" ht="15.75" customHeight="1"/>
    <row r="31252" ht="15.75" customHeight="1"/>
    <row r="31254" ht="15.75" customHeight="1"/>
    <row r="31256" ht="15.75" customHeight="1"/>
    <row r="31258" ht="15.75" customHeight="1"/>
    <row r="31260" ht="15.75" customHeight="1"/>
    <row r="31262" ht="15.75" customHeight="1"/>
    <row r="31264" ht="15.75" customHeight="1"/>
    <row r="31266" ht="15.75" customHeight="1"/>
    <row r="31268" ht="15.75" customHeight="1"/>
    <row r="31270" ht="15.75" customHeight="1"/>
    <row r="31272" ht="15.75" customHeight="1"/>
    <row r="31274" ht="15.75" customHeight="1"/>
    <row r="31276" ht="15.75" customHeight="1"/>
    <row r="31278" ht="15.75" customHeight="1"/>
    <row r="31280" ht="15.75" customHeight="1"/>
    <row r="31282" ht="15.75" customHeight="1"/>
    <row r="31284" ht="15.75" customHeight="1"/>
    <row r="31286" ht="15.75" customHeight="1"/>
    <row r="31288" ht="15.75" customHeight="1"/>
    <row r="31290" ht="15.75" customHeight="1"/>
    <row r="31292" ht="15.75" customHeight="1"/>
    <row r="31294" ht="15.75" customHeight="1"/>
    <row r="31296" ht="15.75" customHeight="1"/>
    <row r="31298" ht="15.75" customHeight="1"/>
    <row r="31300" ht="15.75" customHeight="1"/>
    <row r="31302" ht="15.75" customHeight="1"/>
    <row r="31304" ht="15.75" customHeight="1"/>
    <row r="31306" ht="15.75" customHeight="1"/>
    <row r="31308" ht="15.75" customHeight="1"/>
    <row r="31310" ht="15.75" customHeight="1"/>
    <row r="31312" ht="15.75" customHeight="1"/>
    <row r="31314" ht="15.75" customHeight="1"/>
    <row r="31316" ht="15.75" customHeight="1"/>
    <row r="31318" ht="15.75" customHeight="1"/>
    <row r="31320" ht="15.75" customHeight="1"/>
    <row r="31322" ht="15.75" customHeight="1"/>
    <row r="31324" ht="15.75" customHeight="1"/>
    <row r="31326" ht="15.75" customHeight="1"/>
    <row r="31328" ht="15.75" customHeight="1"/>
    <row r="31330" ht="15.75" customHeight="1"/>
    <row r="31332" ht="15.75" customHeight="1"/>
    <row r="31334" ht="15.75" customHeight="1"/>
    <row r="31336" ht="15.75" customHeight="1"/>
    <row r="31338" ht="15.75" customHeight="1"/>
    <row r="31340" ht="15.75" customHeight="1"/>
    <row r="31342" ht="15.75" customHeight="1"/>
    <row r="31344" ht="15.75" customHeight="1"/>
    <row r="31346" ht="15.75" customHeight="1"/>
    <row r="31348" ht="15.75" customHeight="1"/>
    <row r="31350" ht="15.75" customHeight="1"/>
    <row r="31352" ht="15.75" customHeight="1"/>
    <row r="31354" ht="15.75" customHeight="1"/>
    <row r="31356" ht="15.75" customHeight="1"/>
    <row r="31358" ht="15.75" customHeight="1"/>
    <row r="31360" ht="15.75" customHeight="1"/>
    <row r="31362" ht="15.75" customHeight="1"/>
    <row r="31364" ht="15.75" customHeight="1"/>
    <row r="31366" ht="15.75" customHeight="1"/>
    <row r="31368" ht="15.75" customHeight="1"/>
    <row r="31370" ht="15.75" customHeight="1"/>
    <row r="31372" ht="15.75" customHeight="1"/>
    <row r="31374" ht="15.75" customHeight="1"/>
    <row r="31376" ht="15.75" customHeight="1"/>
    <row r="31378" ht="15.75" customHeight="1"/>
    <row r="31380" ht="15.75" customHeight="1"/>
    <row r="31382" ht="15.75" customHeight="1"/>
    <row r="31384" ht="15.75" customHeight="1"/>
    <row r="31386" ht="15.75" customHeight="1"/>
    <row r="31388" ht="15.75" customHeight="1"/>
    <row r="31390" ht="15.75" customHeight="1"/>
    <row r="31392" ht="15.75" customHeight="1"/>
    <row r="31394" ht="15.75" customHeight="1"/>
    <row r="31396" ht="15.75" customHeight="1"/>
    <row r="31398" ht="15.75" customHeight="1"/>
    <row r="31400" ht="15.75" customHeight="1"/>
    <row r="31402" ht="15.75" customHeight="1"/>
    <row r="31404" ht="15.75" customHeight="1"/>
    <row r="31406" ht="15.75" customHeight="1"/>
    <row r="31408" ht="15.75" customHeight="1"/>
    <row r="31410" ht="15.75" customHeight="1"/>
    <row r="31412" ht="15.75" customHeight="1"/>
    <row r="31414" ht="15.75" customHeight="1"/>
    <row r="31416" ht="15.75" customHeight="1"/>
    <row r="31418" ht="15.75" customHeight="1"/>
    <row r="31420" ht="15.75" customHeight="1"/>
    <row r="31422" ht="15.75" customHeight="1"/>
    <row r="31424" ht="15.75" customHeight="1"/>
    <row r="31426" ht="15.75" customHeight="1"/>
    <row r="31428" ht="15.75" customHeight="1"/>
    <row r="31430" ht="15.75" customHeight="1"/>
    <row r="31432" ht="15.75" customHeight="1"/>
    <row r="31434" ht="15.75" customHeight="1"/>
    <row r="31436" ht="15.75" customHeight="1"/>
    <row r="31438" ht="15.75" customHeight="1"/>
    <row r="31440" ht="15.75" customHeight="1"/>
    <row r="31442" ht="15.75" customHeight="1"/>
    <row r="31444" ht="15.75" customHeight="1"/>
    <row r="31446" ht="15.75" customHeight="1"/>
    <row r="31448" ht="15.75" customHeight="1"/>
    <row r="31450" ht="15.75" customHeight="1"/>
    <row r="31452" ht="15.75" customHeight="1"/>
    <row r="31454" ht="15.75" customHeight="1"/>
    <row r="31456" ht="15.75" customHeight="1"/>
    <row r="31458" ht="15.75" customHeight="1"/>
    <row r="31460" ht="15.75" customHeight="1"/>
    <row r="31462" ht="15.75" customHeight="1"/>
    <row r="31464" ht="15.75" customHeight="1"/>
    <row r="31466" ht="15.75" customHeight="1"/>
    <row r="31468" ht="15.75" customHeight="1"/>
    <row r="31470" ht="15.75" customHeight="1"/>
    <row r="31472" ht="15.75" customHeight="1"/>
    <row r="31474" ht="15.75" customHeight="1"/>
    <row r="31476" ht="15.75" customHeight="1"/>
    <row r="31478" ht="15.75" customHeight="1"/>
    <row r="31480" ht="15.75" customHeight="1"/>
    <row r="31482" ht="15.75" customHeight="1"/>
    <row r="31484" ht="15.75" customHeight="1"/>
    <row r="31486" ht="15.75" customHeight="1"/>
    <row r="31488" ht="15.75" customHeight="1"/>
    <row r="31490" ht="15.75" customHeight="1"/>
    <row r="31492" ht="15.75" customHeight="1"/>
    <row r="31494" ht="15.75" customHeight="1"/>
    <row r="31496" ht="15.75" customHeight="1"/>
    <row r="31498" ht="15.75" customHeight="1"/>
    <row r="31500" ht="15.75" customHeight="1"/>
    <row r="31502" ht="15.75" customHeight="1"/>
    <row r="31504" ht="15.75" customHeight="1"/>
    <row r="31506" ht="15.75" customHeight="1"/>
    <row r="31508" ht="15.75" customHeight="1"/>
    <row r="31510" ht="15.75" customHeight="1"/>
    <row r="31512" ht="15.75" customHeight="1"/>
    <row r="31514" ht="15.75" customHeight="1"/>
    <row r="31516" ht="15.75" customHeight="1"/>
    <row r="31518" ht="15.75" customHeight="1"/>
    <row r="31520" ht="15.75" customHeight="1"/>
    <row r="31522" ht="15.75" customHeight="1"/>
    <row r="31524" ht="15.75" customHeight="1"/>
    <row r="31526" ht="15.75" customHeight="1"/>
    <row r="31528" ht="15.75" customHeight="1"/>
    <row r="31530" ht="15.75" customHeight="1"/>
    <row r="31532" ht="15.75" customHeight="1"/>
    <row r="31534" ht="15.75" customHeight="1"/>
    <row r="31536" ht="15.75" customHeight="1"/>
    <row r="31538" ht="15.75" customHeight="1"/>
    <row r="31540" ht="15.75" customHeight="1"/>
    <row r="31542" ht="15.75" customHeight="1"/>
    <row r="31544" ht="15.75" customHeight="1"/>
    <row r="31546" ht="15.75" customHeight="1"/>
    <row r="31548" ht="15.75" customHeight="1"/>
    <row r="31550" ht="15.75" customHeight="1"/>
    <row r="31552" ht="15.75" customHeight="1"/>
    <row r="31554" ht="15.75" customHeight="1"/>
    <row r="31556" ht="15.75" customHeight="1"/>
    <row r="31558" ht="15.75" customHeight="1"/>
    <row r="31560" ht="15.75" customHeight="1"/>
    <row r="31562" ht="15.75" customHeight="1"/>
    <row r="31564" ht="15.75" customHeight="1"/>
    <row r="31566" ht="15.75" customHeight="1"/>
    <row r="31568" ht="15.75" customHeight="1"/>
    <row r="31570" ht="15.75" customHeight="1"/>
    <row r="31572" ht="15.75" customHeight="1"/>
    <row r="31574" ht="15.75" customHeight="1"/>
    <row r="31576" ht="15.75" customHeight="1"/>
    <row r="31578" ht="15.75" customHeight="1"/>
    <row r="31580" ht="15.75" customHeight="1"/>
    <row r="31582" ht="15.75" customHeight="1"/>
    <row r="31584" ht="15.75" customHeight="1"/>
    <row r="31586" ht="15.75" customHeight="1"/>
    <row r="31588" ht="15.75" customHeight="1"/>
    <row r="31590" ht="15.75" customHeight="1"/>
    <row r="31592" ht="15.75" customHeight="1"/>
    <row r="31594" ht="15.75" customHeight="1"/>
    <row r="31596" ht="15.75" customHeight="1"/>
    <row r="31598" ht="15.75" customHeight="1"/>
    <row r="31600" ht="15.75" customHeight="1"/>
    <row r="31602" ht="15.75" customHeight="1"/>
    <row r="31604" ht="15.75" customHeight="1"/>
    <row r="31606" ht="15.75" customHeight="1"/>
    <row r="31608" ht="15.75" customHeight="1"/>
    <row r="31610" ht="15.75" customHeight="1"/>
    <row r="31612" ht="15.75" customHeight="1"/>
    <row r="31614" ht="15.75" customHeight="1"/>
    <row r="31616" ht="15.75" customHeight="1"/>
    <row r="31618" ht="15.75" customHeight="1"/>
    <row r="31620" ht="15.75" customHeight="1"/>
    <row r="31622" ht="15.75" customHeight="1"/>
    <row r="31624" ht="15.75" customHeight="1"/>
    <row r="31626" ht="15.75" customHeight="1"/>
    <row r="31628" ht="15.75" customHeight="1"/>
    <row r="31630" ht="15.75" customHeight="1"/>
    <row r="31632" ht="15.75" customHeight="1"/>
    <row r="31634" ht="15.75" customHeight="1"/>
    <row r="31636" ht="15.75" customHeight="1"/>
    <row r="31638" ht="15.75" customHeight="1"/>
    <row r="31640" ht="15.75" customHeight="1"/>
    <row r="31642" ht="15.75" customHeight="1"/>
    <row r="31644" ht="15.75" customHeight="1"/>
    <row r="31646" ht="15.75" customHeight="1"/>
    <row r="31648" ht="15.75" customHeight="1"/>
    <row r="31650" ht="15.75" customHeight="1"/>
    <row r="31652" ht="15.75" customHeight="1"/>
    <row r="31654" ht="15.75" customHeight="1"/>
    <row r="31656" ht="15.75" customHeight="1"/>
    <row r="31658" ht="15.75" customHeight="1"/>
    <row r="31660" ht="15.75" customHeight="1"/>
    <row r="31662" ht="15.75" customHeight="1"/>
    <row r="31664" ht="15.75" customHeight="1"/>
    <row r="31666" ht="15.75" customHeight="1"/>
    <row r="31668" ht="15.75" customHeight="1"/>
    <row r="31670" ht="15.75" customHeight="1"/>
    <row r="31672" ht="15.75" customHeight="1"/>
    <row r="31674" ht="15.75" customHeight="1"/>
    <row r="31676" ht="15.75" customHeight="1"/>
    <row r="31678" ht="15.75" customHeight="1"/>
    <row r="31680" ht="15.75" customHeight="1"/>
    <row r="31682" ht="15.75" customHeight="1"/>
    <row r="31684" ht="15.75" customHeight="1"/>
    <row r="31686" ht="15.75" customHeight="1"/>
    <row r="31688" ht="15.75" customHeight="1"/>
    <row r="31690" ht="15.75" customHeight="1"/>
    <row r="31692" ht="15.75" customHeight="1"/>
    <row r="31694" ht="15.75" customHeight="1"/>
    <row r="31696" ht="15.75" customHeight="1"/>
    <row r="31698" ht="15.75" customHeight="1"/>
    <row r="31700" ht="15.75" customHeight="1"/>
    <row r="31702" ht="15.75" customHeight="1"/>
    <row r="31704" ht="15.75" customHeight="1"/>
    <row r="31706" ht="15.75" customHeight="1"/>
    <row r="31708" ht="15.75" customHeight="1"/>
    <row r="31710" ht="15.75" customHeight="1"/>
    <row r="31712" ht="15.75" customHeight="1"/>
    <row r="31714" ht="15.75" customHeight="1"/>
    <row r="31716" ht="15.75" customHeight="1"/>
    <row r="31718" ht="15.75" customHeight="1"/>
    <row r="31720" ht="15.75" customHeight="1"/>
    <row r="31722" ht="15.75" customHeight="1"/>
    <row r="31724" ht="15.75" customHeight="1"/>
    <row r="31726" ht="15.75" customHeight="1"/>
    <row r="31728" ht="15.75" customHeight="1"/>
    <row r="31730" ht="15.75" customHeight="1"/>
    <row r="31732" ht="15.75" customHeight="1"/>
    <row r="31734" ht="15.75" customHeight="1"/>
    <row r="31736" ht="15.75" customHeight="1"/>
    <row r="31738" ht="15.75" customHeight="1"/>
    <row r="31740" ht="15.75" customHeight="1"/>
    <row r="31742" ht="15.75" customHeight="1"/>
    <row r="31744" ht="15.75" customHeight="1"/>
    <row r="31746" ht="15.75" customHeight="1"/>
    <row r="31748" ht="15.75" customHeight="1"/>
    <row r="31750" ht="15.75" customHeight="1"/>
    <row r="31752" ht="15.75" customHeight="1"/>
    <row r="31754" ht="15.75" customHeight="1"/>
    <row r="31756" ht="15.75" customHeight="1"/>
    <row r="31758" ht="15.75" customHeight="1"/>
    <row r="31760" ht="15.75" customHeight="1"/>
    <row r="31762" ht="15.75" customHeight="1"/>
    <row r="31764" ht="15.75" customHeight="1"/>
    <row r="31766" ht="15.75" customHeight="1"/>
    <row r="31768" ht="15.75" customHeight="1"/>
    <row r="31770" ht="15.75" customHeight="1"/>
    <row r="31772" ht="15.75" customHeight="1"/>
    <row r="31774" ht="15.75" customHeight="1"/>
    <row r="31776" ht="15.75" customHeight="1"/>
    <row r="31778" ht="15.75" customHeight="1"/>
    <row r="31780" ht="15.75" customHeight="1"/>
    <row r="31782" ht="15.75" customHeight="1"/>
    <row r="31784" ht="15.75" customHeight="1"/>
    <row r="31786" ht="15.75" customHeight="1"/>
    <row r="31788" ht="15.75" customHeight="1"/>
    <row r="31790" ht="15.75" customHeight="1"/>
    <row r="31792" ht="15.75" customHeight="1"/>
    <row r="31794" ht="15.75" customHeight="1"/>
    <row r="31796" ht="15.75" customHeight="1"/>
    <row r="31798" ht="15.75" customHeight="1"/>
    <row r="31800" ht="15.75" customHeight="1"/>
    <row r="31802" ht="15.75" customHeight="1"/>
    <row r="31804" ht="15.75" customHeight="1"/>
    <row r="31806" ht="15.75" customHeight="1"/>
    <row r="31808" ht="15.75" customHeight="1"/>
    <row r="31810" ht="15.75" customHeight="1"/>
    <row r="31812" ht="15.75" customHeight="1"/>
    <row r="31814" ht="15.75" customHeight="1"/>
    <row r="31816" ht="15.75" customHeight="1"/>
    <row r="31818" ht="15.75" customHeight="1"/>
    <row r="31820" ht="15.75" customHeight="1"/>
    <row r="31822" ht="15.75" customHeight="1"/>
    <row r="31824" ht="15.75" customHeight="1"/>
    <row r="31826" ht="15.75" customHeight="1"/>
    <row r="31828" ht="15.75" customHeight="1"/>
    <row r="31830" ht="15.75" customHeight="1"/>
    <row r="31832" ht="15.75" customHeight="1"/>
    <row r="31834" ht="15.75" customHeight="1"/>
    <row r="31836" ht="15.75" customHeight="1"/>
    <row r="31838" ht="15.75" customHeight="1"/>
    <row r="31840" ht="15.75" customHeight="1"/>
    <row r="31842" ht="15.75" customHeight="1"/>
    <row r="31844" ht="15.75" customHeight="1"/>
    <row r="31846" ht="15.75" customHeight="1"/>
    <row r="31848" ht="15.75" customHeight="1"/>
    <row r="31850" ht="15.75" customHeight="1"/>
    <row r="31852" ht="15.75" customHeight="1"/>
    <row r="31854" ht="15.75" customHeight="1"/>
    <row r="31856" ht="15.75" customHeight="1"/>
    <row r="31858" ht="15.75" customHeight="1"/>
    <row r="31860" ht="15.75" customHeight="1"/>
    <row r="31862" ht="15.75" customHeight="1"/>
    <row r="31864" ht="15.75" customHeight="1"/>
    <row r="31866" ht="15.75" customHeight="1"/>
    <row r="31868" ht="15.75" customHeight="1"/>
    <row r="31870" ht="15.75" customHeight="1"/>
    <row r="31872" ht="15.75" customHeight="1"/>
    <row r="31874" ht="15.75" customHeight="1"/>
    <row r="31876" ht="15.75" customHeight="1"/>
    <row r="31878" ht="15.75" customHeight="1"/>
    <row r="31880" ht="15.75" customHeight="1"/>
    <row r="31882" ht="15.75" customHeight="1"/>
    <row r="31884" ht="15.75" customHeight="1"/>
    <row r="31886" ht="15.75" customHeight="1"/>
    <row r="31888" ht="15.75" customHeight="1"/>
    <row r="31890" ht="15.75" customHeight="1"/>
    <row r="31892" ht="15.75" customHeight="1"/>
    <row r="31894" ht="15.75" customHeight="1"/>
    <row r="31896" ht="15.75" customHeight="1"/>
    <row r="31898" ht="15.75" customHeight="1"/>
    <row r="31900" ht="15.75" customHeight="1"/>
    <row r="31902" ht="15.75" customHeight="1"/>
    <row r="31904" ht="15.75" customHeight="1"/>
    <row r="31906" ht="15.75" customHeight="1"/>
    <row r="31908" ht="15.75" customHeight="1"/>
    <row r="31910" ht="15.75" customHeight="1"/>
    <row r="31912" ht="15.75" customHeight="1"/>
    <row r="31914" ht="15.75" customHeight="1"/>
    <row r="31916" ht="15.75" customHeight="1"/>
    <row r="31918" ht="15.75" customHeight="1"/>
    <row r="31920" ht="15.75" customHeight="1"/>
    <row r="31922" ht="15.75" customHeight="1"/>
    <row r="31924" ht="15.75" customHeight="1"/>
    <row r="31926" ht="15.75" customHeight="1"/>
    <row r="31928" ht="15.75" customHeight="1"/>
    <row r="31930" ht="15.75" customHeight="1"/>
    <row r="31932" ht="15.75" customHeight="1"/>
    <row r="31934" ht="15.75" customHeight="1"/>
    <row r="31936" ht="15.75" customHeight="1"/>
    <row r="31938" ht="15.75" customHeight="1"/>
    <row r="31940" ht="15.75" customHeight="1"/>
    <row r="31942" ht="15.75" customHeight="1"/>
    <row r="31944" ht="15.75" customHeight="1"/>
    <row r="31946" ht="15.75" customHeight="1"/>
    <row r="31948" ht="15.75" customHeight="1"/>
    <row r="31950" ht="15.75" customHeight="1"/>
    <row r="31952" ht="15.75" customHeight="1"/>
    <row r="31954" ht="15.75" customHeight="1"/>
    <row r="31956" ht="15.75" customHeight="1"/>
    <row r="31958" ht="15.75" customHeight="1"/>
    <row r="31960" ht="15.75" customHeight="1"/>
    <row r="31962" ht="15.75" customHeight="1"/>
    <row r="31964" ht="15.75" customHeight="1"/>
    <row r="31966" ht="15.75" customHeight="1"/>
    <row r="31968" ht="15.75" customHeight="1"/>
    <row r="31970" ht="15.75" customHeight="1"/>
    <row r="31972" ht="15.75" customHeight="1"/>
    <row r="31974" ht="15.75" customHeight="1"/>
    <row r="31976" ht="15.75" customHeight="1"/>
    <row r="31978" ht="15.75" customHeight="1"/>
    <row r="31980" ht="15.75" customHeight="1"/>
    <row r="31982" ht="15.75" customHeight="1"/>
    <row r="31984" ht="15.75" customHeight="1"/>
    <row r="31986" ht="15.75" customHeight="1"/>
    <row r="31988" ht="15.75" customHeight="1"/>
    <row r="31990" ht="15.75" customHeight="1"/>
    <row r="31992" ht="15.75" customHeight="1"/>
    <row r="31994" ht="15.75" customHeight="1"/>
    <row r="31996" ht="15.75" customHeight="1"/>
    <row r="31998" ht="15.75" customHeight="1"/>
    <row r="32000" ht="15.75" customHeight="1"/>
    <row r="32002" ht="15.75" customHeight="1"/>
    <row r="32004" ht="15.75" customHeight="1"/>
    <row r="32006" ht="15.75" customHeight="1"/>
    <row r="32008" ht="15.75" customHeight="1"/>
    <row r="32010" ht="15.75" customHeight="1"/>
    <row r="32012" ht="15.75" customHeight="1"/>
    <row r="32014" ht="15.75" customHeight="1"/>
    <row r="32016" ht="15.75" customHeight="1"/>
    <row r="32018" ht="15.75" customHeight="1"/>
    <row r="32020" ht="15.75" customHeight="1"/>
    <row r="32022" ht="15.75" customHeight="1"/>
    <row r="32024" ht="15.75" customHeight="1"/>
    <row r="32026" ht="15.75" customHeight="1"/>
    <row r="32028" ht="15.75" customHeight="1"/>
    <row r="32030" ht="15.75" customHeight="1"/>
    <row r="32032" ht="15.75" customHeight="1"/>
    <row r="32034" ht="15.75" customHeight="1"/>
    <row r="32036" ht="15.75" customHeight="1"/>
    <row r="32038" ht="15.75" customHeight="1"/>
    <row r="32040" ht="15.75" customHeight="1"/>
    <row r="32042" ht="15.75" customHeight="1"/>
    <row r="32044" ht="15.75" customHeight="1"/>
    <row r="32046" ht="15.75" customHeight="1"/>
    <row r="32048" ht="15.75" customHeight="1"/>
    <row r="32050" ht="15.75" customHeight="1"/>
    <row r="32052" ht="15.75" customHeight="1"/>
    <row r="32054" ht="15.75" customHeight="1"/>
    <row r="32056" ht="15.75" customHeight="1"/>
    <row r="32058" ht="15.75" customHeight="1"/>
    <row r="32060" ht="15.75" customHeight="1"/>
    <row r="32062" ht="15.75" customHeight="1"/>
    <row r="32064" ht="15.75" customHeight="1"/>
    <row r="32066" ht="15.75" customHeight="1"/>
    <row r="32068" ht="15.75" customHeight="1"/>
    <row r="32070" ht="15.75" customHeight="1"/>
    <row r="32072" ht="15.75" customHeight="1"/>
    <row r="32074" ht="15.75" customHeight="1"/>
    <row r="32076" ht="15.75" customHeight="1"/>
    <row r="32078" ht="15.75" customHeight="1"/>
    <row r="32080" ht="15.75" customHeight="1"/>
    <row r="32082" ht="15.75" customHeight="1"/>
    <row r="32084" ht="15.75" customHeight="1"/>
    <row r="32086" ht="15.75" customHeight="1"/>
    <row r="32088" ht="15.75" customHeight="1"/>
    <row r="32090" ht="15.75" customHeight="1"/>
    <row r="32092" ht="15.75" customHeight="1"/>
    <row r="32094" ht="15.75" customHeight="1"/>
    <row r="32096" ht="15.75" customHeight="1"/>
    <row r="32098" ht="15.75" customHeight="1"/>
    <row r="32100" ht="15.75" customHeight="1"/>
    <row r="32102" ht="15.75" customHeight="1"/>
    <row r="32104" ht="15.75" customHeight="1"/>
    <row r="32106" ht="15.75" customHeight="1"/>
    <row r="32108" ht="15.75" customHeight="1"/>
    <row r="32110" ht="15.75" customHeight="1"/>
    <row r="32112" ht="15.75" customHeight="1"/>
    <row r="32114" ht="15.75" customHeight="1"/>
    <row r="32116" ht="15.75" customHeight="1"/>
    <row r="32118" ht="15.75" customHeight="1"/>
    <row r="32120" ht="15.75" customHeight="1"/>
    <row r="32122" ht="15.75" customHeight="1"/>
    <row r="32124" ht="15.75" customHeight="1"/>
    <row r="32126" ht="15.75" customHeight="1"/>
    <row r="32128" ht="15.75" customHeight="1"/>
    <row r="32130" ht="15.75" customHeight="1"/>
    <row r="32132" ht="15.75" customHeight="1"/>
    <row r="32134" ht="15.75" customHeight="1"/>
    <row r="32136" ht="15.75" customHeight="1"/>
    <row r="32138" ht="15.75" customHeight="1"/>
    <row r="32140" ht="15.75" customHeight="1"/>
    <row r="32142" ht="15.75" customHeight="1"/>
    <row r="32144" ht="15.75" customHeight="1"/>
    <row r="32146" ht="15.75" customHeight="1"/>
    <row r="32148" ht="15.75" customHeight="1"/>
    <row r="32150" ht="15.75" customHeight="1"/>
    <row r="32152" ht="15.75" customHeight="1"/>
    <row r="32154" ht="15.75" customHeight="1"/>
    <row r="32156" ht="15.75" customHeight="1"/>
    <row r="32158" ht="15.75" customHeight="1"/>
    <row r="32160" ht="15.75" customHeight="1"/>
    <row r="32162" ht="15.75" customHeight="1"/>
    <row r="32164" ht="15.75" customHeight="1"/>
    <row r="32166" ht="15.75" customHeight="1"/>
    <row r="32168" ht="15.75" customHeight="1"/>
    <row r="32170" ht="15.75" customHeight="1"/>
    <row r="32172" ht="15.75" customHeight="1"/>
    <row r="32174" ht="15.75" customHeight="1"/>
    <row r="32176" ht="15.75" customHeight="1"/>
    <row r="32178" ht="15.75" customHeight="1"/>
    <row r="32180" ht="15.75" customHeight="1"/>
    <row r="32182" ht="15.75" customHeight="1"/>
    <row r="32184" ht="15.75" customHeight="1"/>
    <row r="32186" ht="15.75" customHeight="1"/>
    <row r="32188" ht="15.75" customHeight="1"/>
    <row r="32190" ht="15.75" customHeight="1"/>
    <row r="32192" ht="15.75" customHeight="1"/>
    <row r="32194" ht="15.75" customHeight="1"/>
    <row r="32196" ht="15.75" customHeight="1"/>
    <row r="32198" ht="15.75" customHeight="1"/>
    <row r="32200" ht="15.75" customHeight="1"/>
    <row r="32202" ht="15.75" customHeight="1"/>
    <row r="32204" ht="15.75" customHeight="1"/>
    <row r="32206" ht="15.75" customHeight="1"/>
    <row r="32208" ht="15.75" customHeight="1"/>
    <row r="32210" ht="15.75" customHeight="1"/>
    <row r="32212" ht="15.75" customHeight="1"/>
    <row r="32214" ht="15.75" customHeight="1"/>
    <row r="32216" ht="15.75" customHeight="1"/>
    <row r="32218" ht="15.75" customHeight="1"/>
    <row r="32220" ht="15.75" customHeight="1"/>
    <row r="32222" ht="15.75" customHeight="1"/>
    <row r="32224" ht="15.75" customHeight="1"/>
    <row r="32226" ht="15.75" customHeight="1"/>
    <row r="32228" ht="15.75" customHeight="1"/>
    <row r="32230" ht="15.75" customHeight="1"/>
    <row r="32232" ht="15.75" customHeight="1"/>
    <row r="32234" ht="15.75" customHeight="1"/>
    <row r="32236" ht="15.75" customHeight="1"/>
    <row r="32238" ht="15.75" customHeight="1"/>
    <row r="32240" ht="15.75" customHeight="1"/>
    <row r="32242" ht="15.75" customHeight="1"/>
    <row r="32244" ht="15.75" customHeight="1"/>
    <row r="32246" ht="15.75" customHeight="1"/>
    <row r="32248" ht="15.75" customHeight="1"/>
    <row r="32250" ht="15.75" customHeight="1"/>
    <row r="32252" ht="15.75" customHeight="1"/>
    <row r="32254" ht="15.75" customHeight="1"/>
    <row r="32256" ht="15.75" customHeight="1"/>
    <row r="32258" ht="15.75" customHeight="1"/>
    <row r="32260" ht="15.75" customHeight="1"/>
    <row r="32262" ht="15.75" customHeight="1"/>
    <row r="32264" ht="15.75" customHeight="1"/>
    <row r="32266" ht="15.75" customHeight="1"/>
    <row r="32268" ht="15.75" customHeight="1"/>
    <row r="32270" ht="15.75" customHeight="1"/>
    <row r="32272" ht="15.75" customHeight="1"/>
    <row r="32274" ht="15.75" customHeight="1"/>
    <row r="32276" ht="15.75" customHeight="1"/>
    <row r="32278" ht="15.75" customHeight="1"/>
    <row r="32280" ht="15.75" customHeight="1"/>
    <row r="32282" ht="15.75" customHeight="1"/>
    <row r="32284" ht="15.75" customHeight="1"/>
    <row r="32286" ht="15.75" customHeight="1"/>
    <row r="32288" ht="15.75" customHeight="1"/>
    <row r="32290" ht="15.75" customHeight="1"/>
    <row r="32292" ht="15.75" customHeight="1"/>
    <row r="32294" ht="15.75" customHeight="1"/>
    <row r="32296" ht="15.75" customHeight="1"/>
    <row r="32298" ht="15.75" customHeight="1"/>
    <row r="32300" ht="15.75" customHeight="1"/>
    <row r="32302" ht="15.75" customHeight="1"/>
    <row r="32304" ht="15.75" customHeight="1"/>
    <row r="32306" ht="15.75" customHeight="1"/>
    <row r="32308" ht="15.75" customHeight="1"/>
    <row r="32310" ht="15.75" customHeight="1"/>
    <row r="32312" ht="15.75" customHeight="1"/>
    <row r="32314" ht="15.75" customHeight="1"/>
    <row r="32316" ht="15.75" customHeight="1"/>
    <row r="32318" ht="15.75" customHeight="1"/>
    <row r="32320" ht="15.75" customHeight="1"/>
    <row r="32322" ht="15.75" customHeight="1"/>
    <row r="32324" ht="15.75" customHeight="1"/>
    <row r="32326" ht="15.75" customHeight="1"/>
    <row r="32328" ht="15.75" customHeight="1"/>
    <row r="32330" ht="15.75" customHeight="1"/>
    <row r="32332" ht="15.75" customHeight="1"/>
    <row r="32334" ht="15.75" customHeight="1"/>
    <row r="32336" ht="15.75" customHeight="1"/>
    <row r="32338" ht="15.75" customHeight="1"/>
    <row r="32340" ht="15.75" customHeight="1"/>
    <row r="32342" ht="15.75" customHeight="1"/>
    <row r="32344" ht="15.75" customHeight="1"/>
    <row r="32346" ht="15.75" customHeight="1"/>
    <row r="32348" ht="15.75" customHeight="1"/>
    <row r="32350" ht="15.75" customHeight="1"/>
    <row r="32352" ht="15.75" customHeight="1"/>
    <row r="32354" ht="15.75" customHeight="1"/>
    <row r="32356" ht="15.75" customHeight="1"/>
    <row r="32358" ht="15.75" customHeight="1"/>
    <row r="32360" ht="15.75" customHeight="1"/>
    <row r="32362" ht="15.75" customHeight="1"/>
    <row r="32364" ht="15.75" customHeight="1"/>
    <row r="32366" ht="15.75" customHeight="1"/>
    <row r="32368" ht="15.75" customHeight="1"/>
    <row r="32370" ht="15.75" customHeight="1"/>
    <row r="32372" ht="15.75" customHeight="1"/>
    <row r="32374" ht="15.75" customHeight="1"/>
    <row r="32376" ht="15.75" customHeight="1"/>
    <row r="32378" ht="15.75" customHeight="1"/>
    <row r="32380" ht="15.75" customHeight="1"/>
    <row r="32382" ht="15.75" customHeight="1"/>
    <row r="32384" ht="15.75" customHeight="1"/>
    <row r="32386" ht="15.75" customHeight="1"/>
    <row r="32388" ht="15.75" customHeight="1"/>
    <row r="32390" ht="15.75" customHeight="1"/>
    <row r="32392" ht="15.75" customHeight="1"/>
    <row r="32394" ht="15.75" customHeight="1"/>
    <row r="32396" ht="15.75" customHeight="1"/>
    <row r="32398" ht="15.75" customHeight="1"/>
    <row r="32400" ht="15.75" customHeight="1"/>
    <row r="32402" ht="15.75" customHeight="1"/>
    <row r="32404" ht="15.75" customHeight="1"/>
    <row r="32406" ht="15.75" customHeight="1"/>
    <row r="32408" ht="15.75" customHeight="1"/>
    <row r="32410" ht="15.75" customHeight="1"/>
    <row r="32412" ht="15.75" customHeight="1"/>
    <row r="32414" ht="15.75" customHeight="1"/>
    <row r="32416" ht="15.75" customHeight="1"/>
    <row r="32418" ht="15.75" customHeight="1"/>
    <row r="32420" ht="15.75" customHeight="1"/>
    <row r="32422" ht="15.75" customHeight="1"/>
    <row r="32424" ht="15.75" customHeight="1"/>
    <row r="32426" ht="15.75" customHeight="1"/>
    <row r="32428" ht="15.75" customHeight="1"/>
    <row r="32430" ht="15.75" customHeight="1"/>
    <row r="32432" ht="15.75" customHeight="1"/>
    <row r="32434" ht="15.75" customHeight="1"/>
    <row r="32436" ht="15.75" customHeight="1"/>
    <row r="32438" ht="15.75" customHeight="1"/>
    <row r="32440" ht="15.75" customHeight="1"/>
    <row r="32442" ht="15.75" customHeight="1"/>
    <row r="32444" ht="15.75" customHeight="1"/>
    <row r="32446" ht="15.75" customHeight="1"/>
    <row r="32448" ht="15.75" customHeight="1"/>
    <row r="32450" ht="15.75" customHeight="1"/>
    <row r="32452" ht="15.75" customHeight="1"/>
    <row r="32454" ht="15.75" customHeight="1"/>
    <row r="32456" ht="15.75" customHeight="1"/>
    <row r="32458" ht="15.75" customHeight="1"/>
    <row r="32460" ht="15.75" customHeight="1"/>
    <row r="32462" ht="15.75" customHeight="1"/>
    <row r="32464" ht="15.75" customHeight="1"/>
    <row r="32466" ht="15.75" customHeight="1"/>
    <row r="32468" ht="15.75" customHeight="1"/>
    <row r="32470" ht="15.75" customHeight="1"/>
    <row r="32472" ht="15.75" customHeight="1"/>
    <row r="32474" ht="15.75" customHeight="1"/>
    <row r="32476" ht="15.75" customHeight="1"/>
    <row r="32478" ht="15.75" customHeight="1"/>
    <row r="32480" ht="15.75" customHeight="1"/>
    <row r="32482" ht="15.75" customHeight="1"/>
    <row r="32484" ht="15.75" customHeight="1"/>
    <row r="32486" ht="15.75" customHeight="1"/>
    <row r="32488" ht="15.75" customHeight="1"/>
    <row r="32490" ht="15.75" customHeight="1"/>
    <row r="32492" ht="15.75" customHeight="1"/>
    <row r="32494" ht="15.75" customHeight="1"/>
    <row r="32496" ht="15.75" customHeight="1"/>
    <row r="32498" ht="15.75" customHeight="1"/>
    <row r="32500" ht="15.75" customHeight="1"/>
    <row r="32502" ht="15.75" customHeight="1"/>
    <row r="32504" ht="15.75" customHeight="1"/>
    <row r="32506" ht="15.75" customHeight="1"/>
    <row r="32508" ht="15.75" customHeight="1"/>
    <row r="32510" ht="15.75" customHeight="1"/>
    <row r="32512" ht="15.75" customHeight="1"/>
    <row r="32514" ht="15.75" customHeight="1"/>
    <row r="32516" ht="15.75" customHeight="1"/>
    <row r="32518" ht="15.75" customHeight="1"/>
    <row r="32520" ht="15.75" customHeight="1"/>
    <row r="32522" ht="15.75" customHeight="1"/>
    <row r="32524" ht="15.75" customHeight="1"/>
    <row r="32526" ht="15.75" customHeight="1"/>
    <row r="32528" ht="15.75" customHeight="1"/>
    <row r="32530" ht="15.75" customHeight="1"/>
    <row r="32532" ht="15.75" customHeight="1"/>
    <row r="32534" ht="15.75" customHeight="1"/>
    <row r="32536" ht="15.75" customHeight="1"/>
    <row r="32538" ht="15.75" customHeight="1"/>
    <row r="32540" ht="15.75" customHeight="1"/>
    <row r="32542" ht="15.75" customHeight="1"/>
    <row r="32544" ht="15.75" customHeight="1"/>
    <row r="32546" ht="15.75" customHeight="1"/>
    <row r="32548" ht="15.75" customHeight="1"/>
    <row r="32550" ht="15.75" customHeight="1"/>
    <row r="32552" ht="15.75" customHeight="1"/>
    <row r="32554" ht="15.75" customHeight="1"/>
    <row r="32556" ht="15.75" customHeight="1"/>
    <row r="32558" ht="15.75" customHeight="1"/>
    <row r="32560" ht="15.75" customHeight="1"/>
    <row r="32562" ht="15.75" customHeight="1"/>
    <row r="32564" ht="15.75" customHeight="1"/>
    <row r="32566" ht="15.75" customHeight="1"/>
    <row r="32568" ht="15.75" customHeight="1"/>
    <row r="32570" ht="15.75" customHeight="1"/>
    <row r="32572" ht="15.75" customHeight="1"/>
    <row r="32574" ht="15.75" customHeight="1"/>
    <row r="32576" ht="15.75" customHeight="1"/>
    <row r="32578" ht="15.75" customHeight="1"/>
    <row r="32580" ht="15.75" customHeight="1"/>
    <row r="32582" ht="15.75" customHeight="1"/>
    <row r="32584" ht="15.75" customHeight="1"/>
    <row r="32586" ht="15.75" customHeight="1"/>
    <row r="32588" ht="15.75" customHeight="1"/>
    <row r="32590" ht="15.75" customHeight="1"/>
    <row r="32592" ht="15.75" customHeight="1"/>
    <row r="32594" ht="15.75" customHeight="1"/>
    <row r="32596" ht="15.75" customHeight="1"/>
    <row r="32598" ht="15.75" customHeight="1"/>
    <row r="32600" ht="15.75" customHeight="1"/>
    <row r="32602" ht="15.75" customHeight="1"/>
    <row r="32604" ht="15.75" customHeight="1"/>
    <row r="32606" ht="15.75" customHeight="1"/>
    <row r="32608" ht="15.75" customHeight="1"/>
    <row r="32610" ht="15.75" customHeight="1"/>
    <row r="32612" ht="15.75" customHeight="1"/>
    <row r="32614" ht="15.75" customHeight="1"/>
    <row r="32616" ht="15.75" customHeight="1"/>
    <row r="32618" ht="15.75" customHeight="1"/>
    <row r="32620" ht="15.75" customHeight="1"/>
    <row r="32622" ht="15.75" customHeight="1"/>
    <row r="32624" ht="15.75" customHeight="1"/>
    <row r="32626" ht="15.75" customHeight="1"/>
    <row r="32628" ht="15.75" customHeight="1"/>
    <row r="32630" ht="15.75" customHeight="1"/>
    <row r="32632" ht="15.75" customHeight="1"/>
    <row r="32634" ht="15.75" customHeight="1"/>
    <row r="32636" ht="15.75" customHeight="1"/>
    <row r="32638" ht="15.75" customHeight="1"/>
    <row r="32640" ht="15.75" customHeight="1"/>
    <row r="32642" ht="15.75" customHeight="1"/>
    <row r="32644" ht="15.75" customHeight="1"/>
    <row r="32646" ht="15.75" customHeight="1"/>
    <row r="32648" ht="15.75" customHeight="1"/>
    <row r="32650" ht="15.75" customHeight="1"/>
    <row r="32652" ht="15.75" customHeight="1"/>
    <row r="32654" ht="15.75" customHeight="1"/>
    <row r="32656" ht="15.75" customHeight="1"/>
    <row r="32658" ht="15.75" customHeight="1"/>
    <row r="32660" ht="15.75" customHeight="1"/>
    <row r="32662" ht="15.75" customHeight="1"/>
    <row r="32664" ht="15.75" customHeight="1"/>
    <row r="32666" ht="15.75" customHeight="1"/>
    <row r="32668" ht="15.75" customHeight="1"/>
    <row r="32670" ht="15.75" customHeight="1"/>
    <row r="32672" ht="15.75" customHeight="1"/>
    <row r="32674" ht="15.75" customHeight="1"/>
    <row r="32676" ht="15.75" customHeight="1"/>
    <row r="32678" ht="15.75" customHeight="1"/>
    <row r="32680" ht="15.75" customHeight="1"/>
    <row r="32682" ht="15.75" customHeight="1"/>
    <row r="32684" ht="15.75" customHeight="1"/>
    <row r="32686" ht="15.75" customHeight="1"/>
    <row r="32688" ht="15.75" customHeight="1"/>
    <row r="32690" ht="15.75" customHeight="1"/>
    <row r="32692" ht="15.75" customHeight="1"/>
    <row r="32694" ht="15.75" customHeight="1"/>
    <row r="32696" ht="15.75" customHeight="1"/>
    <row r="32698" ht="15.75" customHeight="1"/>
    <row r="32700" ht="15.75" customHeight="1"/>
    <row r="32702" ht="15.75" customHeight="1"/>
    <row r="32704" ht="15.75" customHeight="1"/>
    <row r="32706" ht="15.75" customHeight="1"/>
    <row r="32708" ht="15.75" customHeight="1"/>
    <row r="32710" ht="15.75" customHeight="1"/>
    <row r="32712" ht="15.75" customHeight="1"/>
    <row r="32714" ht="15.75" customHeight="1"/>
    <row r="32716" ht="15.75" customHeight="1"/>
    <row r="32718" ht="15.75" customHeight="1"/>
    <row r="32720" ht="15.75" customHeight="1"/>
    <row r="32722" ht="15.75" customHeight="1"/>
    <row r="32724" ht="15.75" customHeight="1"/>
    <row r="32726" ht="15.75" customHeight="1"/>
    <row r="32728" ht="15.75" customHeight="1"/>
    <row r="32730" ht="15.75" customHeight="1"/>
    <row r="32732" ht="15.75" customHeight="1"/>
    <row r="32734" ht="15.75" customHeight="1"/>
    <row r="32736" ht="15.75" customHeight="1"/>
    <row r="32738" ht="15.75" customHeight="1"/>
    <row r="32740" ht="15.75" customHeight="1"/>
    <row r="32742" ht="15.75" customHeight="1"/>
    <row r="32744" ht="15.75" customHeight="1"/>
    <row r="32746" ht="15.75" customHeight="1"/>
    <row r="32748" ht="15.75" customHeight="1"/>
    <row r="32750" ht="15.75" customHeight="1"/>
    <row r="32752" ht="15.75" customHeight="1"/>
    <row r="32754" ht="15.75" customHeight="1"/>
    <row r="32756" ht="15.75" customHeight="1"/>
    <row r="32758" ht="15.75" customHeight="1"/>
    <row r="32760" ht="15.75" customHeight="1"/>
    <row r="32762" ht="15.75" customHeight="1"/>
    <row r="32764" ht="15.75" customHeight="1"/>
    <row r="32766" ht="15.75" customHeight="1"/>
    <row r="32768" ht="15.75" customHeight="1"/>
    <row r="32770" ht="15.75" customHeight="1"/>
    <row r="32772" ht="15.75" customHeight="1"/>
    <row r="32774" ht="15.75" customHeight="1"/>
    <row r="32776" ht="15.75" customHeight="1"/>
    <row r="32778" ht="15.75" customHeight="1"/>
    <row r="32780" ht="15.75" customHeight="1"/>
    <row r="32782" ht="15.75" customHeight="1"/>
    <row r="32784" ht="15.75" customHeight="1"/>
    <row r="32786" ht="15.75" customHeight="1"/>
    <row r="32788" ht="15.75" customHeight="1"/>
    <row r="32790" ht="15.75" customHeight="1"/>
    <row r="32792" ht="15.75" customHeight="1"/>
    <row r="32794" ht="15.75" customHeight="1"/>
    <row r="32796" ht="15.75" customHeight="1"/>
    <row r="32798" ht="15.75" customHeight="1"/>
    <row r="32800" ht="15.75" customHeight="1"/>
    <row r="32802" ht="15.75" customHeight="1"/>
    <row r="32804" ht="15.75" customHeight="1"/>
    <row r="32806" ht="15.75" customHeight="1"/>
    <row r="32808" ht="15.75" customHeight="1"/>
    <row r="32810" ht="15.75" customHeight="1"/>
    <row r="32812" ht="15.75" customHeight="1"/>
    <row r="32814" ht="15.75" customHeight="1"/>
    <row r="32816" ht="15.75" customHeight="1"/>
    <row r="32818" ht="15.75" customHeight="1"/>
    <row r="32820" ht="15.75" customHeight="1"/>
    <row r="32822" ht="15.75" customHeight="1"/>
    <row r="32824" ht="15.75" customHeight="1"/>
    <row r="32826" ht="15.75" customHeight="1"/>
    <row r="32828" ht="15.75" customHeight="1"/>
    <row r="32830" ht="15.75" customHeight="1"/>
    <row r="32832" ht="15.75" customHeight="1"/>
    <row r="32834" ht="15.75" customHeight="1"/>
    <row r="32836" ht="15.75" customHeight="1"/>
    <row r="32838" ht="15.75" customHeight="1"/>
    <row r="32840" ht="15.75" customHeight="1"/>
    <row r="32842" ht="15.75" customHeight="1"/>
    <row r="32844" ht="15.75" customHeight="1"/>
    <row r="32846" ht="15.75" customHeight="1"/>
    <row r="32848" ht="15.75" customHeight="1"/>
    <row r="32850" ht="15.75" customHeight="1"/>
    <row r="32852" ht="15.75" customHeight="1"/>
    <row r="32854" ht="15.75" customHeight="1"/>
    <row r="32856" ht="15.75" customHeight="1"/>
    <row r="32858" ht="15.75" customHeight="1"/>
    <row r="32860" ht="15.75" customHeight="1"/>
    <row r="32862" ht="15.75" customHeight="1"/>
    <row r="32864" ht="15.75" customHeight="1"/>
    <row r="32866" ht="15.75" customHeight="1"/>
    <row r="32868" ht="15.75" customHeight="1"/>
    <row r="32870" ht="15.75" customHeight="1"/>
    <row r="32872" ht="15.75" customHeight="1"/>
    <row r="32874" ht="15.75" customHeight="1"/>
    <row r="32876" ht="15.75" customHeight="1"/>
    <row r="32878" ht="15.75" customHeight="1"/>
    <row r="32880" ht="15.75" customHeight="1"/>
    <row r="32882" ht="15.75" customHeight="1"/>
    <row r="32884" ht="15.75" customHeight="1"/>
    <row r="32886" ht="15.75" customHeight="1"/>
    <row r="32888" ht="15.75" customHeight="1"/>
    <row r="32890" ht="15.75" customHeight="1"/>
    <row r="32892" ht="15.75" customHeight="1"/>
    <row r="32894" ht="15.75" customHeight="1"/>
    <row r="32896" ht="15.75" customHeight="1"/>
    <row r="32898" ht="15.75" customHeight="1"/>
    <row r="32900" ht="15.75" customHeight="1"/>
    <row r="32902" ht="15.75" customHeight="1"/>
    <row r="32904" ht="15.75" customHeight="1"/>
    <row r="32906" ht="15.75" customHeight="1"/>
    <row r="32908" ht="15.75" customHeight="1"/>
    <row r="32910" ht="15.75" customHeight="1"/>
    <row r="32912" ht="15.75" customHeight="1"/>
    <row r="32914" ht="15.75" customHeight="1"/>
    <row r="32916" ht="15.75" customHeight="1"/>
    <row r="32918" ht="15.75" customHeight="1"/>
    <row r="32920" ht="15.75" customHeight="1"/>
    <row r="32922" ht="15.75" customHeight="1"/>
    <row r="32924" ht="15.75" customHeight="1"/>
    <row r="32926" ht="15.75" customHeight="1"/>
    <row r="32928" ht="15.75" customHeight="1"/>
    <row r="32930" ht="15.75" customHeight="1"/>
    <row r="32932" ht="15.75" customHeight="1"/>
    <row r="32934" ht="15.75" customHeight="1"/>
    <row r="32936" ht="15.75" customHeight="1"/>
    <row r="32938" ht="15.75" customHeight="1"/>
    <row r="32940" ht="15.75" customHeight="1"/>
    <row r="32942" ht="15.75" customHeight="1"/>
    <row r="32944" ht="15.75" customHeight="1"/>
    <row r="32946" ht="15.75" customHeight="1"/>
    <row r="32948" ht="15.75" customHeight="1"/>
    <row r="32950" ht="15.75" customHeight="1"/>
    <row r="32952" ht="15.75" customHeight="1"/>
    <row r="32954" ht="15.75" customHeight="1"/>
    <row r="32956" ht="15.75" customHeight="1"/>
    <row r="32958" ht="15.75" customHeight="1"/>
    <row r="32960" ht="15.75" customHeight="1"/>
    <row r="32962" ht="15.75" customHeight="1"/>
    <row r="32964" ht="15.75" customHeight="1"/>
    <row r="32966" ht="15.75" customHeight="1"/>
    <row r="32968" ht="15.75" customHeight="1"/>
    <row r="32970" ht="15.75" customHeight="1"/>
    <row r="32972" ht="15.75" customHeight="1"/>
    <row r="32974" ht="15.75" customHeight="1"/>
    <row r="32976" ht="15.75" customHeight="1"/>
    <row r="32978" ht="15.75" customHeight="1"/>
    <row r="32980" ht="15.75" customHeight="1"/>
    <row r="32982" ht="15.75" customHeight="1"/>
    <row r="32984" ht="15.75" customHeight="1"/>
    <row r="32986" ht="15.75" customHeight="1"/>
    <row r="32988" ht="15.75" customHeight="1"/>
    <row r="32990" ht="15.75" customHeight="1"/>
    <row r="32992" ht="15.75" customHeight="1"/>
    <row r="32994" ht="15.75" customHeight="1"/>
    <row r="32996" ht="15.75" customHeight="1"/>
    <row r="32998" ht="15.75" customHeight="1"/>
    <row r="33000" ht="15.75" customHeight="1"/>
    <row r="33002" ht="15.75" customHeight="1"/>
    <row r="33004" ht="15.75" customHeight="1"/>
    <row r="33006" ht="15.75" customHeight="1"/>
    <row r="33008" ht="15.75" customHeight="1"/>
    <row r="33010" ht="15.75" customHeight="1"/>
    <row r="33012" ht="15.75" customHeight="1"/>
    <row r="33014" ht="15.75" customHeight="1"/>
    <row r="33016" ht="15.75" customHeight="1"/>
    <row r="33018" ht="15.75" customHeight="1"/>
    <row r="33020" ht="15.75" customHeight="1"/>
    <row r="33022" ht="15.75" customHeight="1"/>
    <row r="33024" ht="15.75" customHeight="1"/>
    <row r="33026" ht="15.75" customHeight="1"/>
    <row r="33028" ht="15.75" customHeight="1"/>
    <row r="33030" ht="15.75" customHeight="1"/>
    <row r="33032" ht="15.75" customHeight="1"/>
    <row r="33034" ht="15.75" customHeight="1"/>
    <row r="33036" ht="15.75" customHeight="1"/>
    <row r="33038" ht="15.75" customHeight="1"/>
    <row r="33040" ht="15.75" customHeight="1"/>
    <row r="33042" ht="15.75" customHeight="1"/>
    <row r="33044" ht="15.75" customHeight="1"/>
    <row r="33046" ht="15.75" customHeight="1"/>
    <row r="33048" ht="15.75" customHeight="1"/>
    <row r="33050" ht="15.75" customHeight="1"/>
    <row r="33052" ht="15.75" customHeight="1"/>
    <row r="33054" ht="15.75" customHeight="1"/>
    <row r="33056" ht="15.75" customHeight="1"/>
    <row r="33058" ht="15.75" customHeight="1"/>
    <row r="33060" ht="15.75" customHeight="1"/>
    <row r="33062" ht="15.75" customHeight="1"/>
    <row r="33064" ht="15.75" customHeight="1"/>
    <row r="33066" ht="15.75" customHeight="1"/>
    <row r="33068" ht="15.75" customHeight="1"/>
    <row r="33070" ht="15.75" customHeight="1"/>
    <row r="33072" ht="15.75" customHeight="1"/>
    <row r="33074" ht="15.75" customHeight="1"/>
    <row r="33076" ht="15.75" customHeight="1"/>
    <row r="33078" ht="15.75" customHeight="1"/>
    <row r="33080" ht="15.75" customHeight="1"/>
    <row r="33082" ht="15.75" customHeight="1"/>
    <row r="33084" ht="15.75" customHeight="1"/>
    <row r="33086" ht="15.75" customHeight="1"/>
    <row r="33088" ht="15.75" customHeight="1"/>
    <row r="33090" ht="15.75" customHeight="1"/>
    <row r="33092" ht="15.75" customHeight="1"/>
    <row r="33094" ht="15.75" customHeight="1"/>
    <row r="33096" ht="15.75" customHeight="1"/>
    <row r="33098" ht="15.75" customHeight="1"/>
    <row r="33100" ht="15.75" customHeight="1"/>
    <row r="33102" ht="15.75" customHeight="1"/>
    <row r="33104" ht="15.75" customHeight="1"/>
    <row r="33106" ht="15.75" customHeight="1"/>
    <row r="33108" ht="15.75" customHeight="1"/>
    <row r="33110" ht="15.75" customHeight="1"/>
    <row r="33112" ht="15.75" customHeight="1"/>
    <row r="33114" ht="15.75" customHeight="1"/>
    <row r="33116" ht="15.75" customHeight="1"/>
    <row r="33118" ht="15.75" customHeight="1"/>
    <row r="33120" ht="15.75" customHeight="1"/>
    <row r="33122" ht="15.75" customHeight="1"/>
    <row r="33124" ht="15.75" customHeight="1"/>
    <row r="33126" ht="15.75" customHeight="1"/>
    <row r="33128" ht="15.75" customHeight="1"/>
    <row r="33130" ht="15.75" customHeight="1"/>
    <row r="33132" ht="15.75" customHeight="1"/>
    <row r="33134" ht="15.75" customHeight="1"/>
    <row r="33136" ht="15.75" customHeight="1"/>
    <row r="33138" ht="15.75" customHeight="1"/>
    <row r="33140" ht="15.75" customHeight="1"/>
    <row r="33142" ht="15.75" customHeight="1"/>
    <row r="33144" ht="15.75" customHeight="1"/>
    <row r="33146" ht="15.75" customHeight="1"/>
    <row r="33148" ht="15.75" customHeight="1"/>
    <row r="33150" ht="15.75" customHeight="1"/>
    <row r="33152" ht="15.75" customHeight="1"/>
    <row r="33154" ht="15.75" customHeight="1"/>
    <row r="33156" ht="15.75" customHeight="1"/>
    <row r="33158" ht="15.75" customHeight="1"/>
    <row r="33160" ht="15.75" customHeight="1"/>
    <row r="33162" ht="15.75" customHeight="1"/>
    <row r="33164" ht="15.75" customHeight="1"/>
    <row r="33166" ht="15.75" customHeight="1"/>
    <row r="33168" ht="15.75" customHeight="1"/>
    <row r="33170" ht="15.75" customHeight="1"/>
    <row r="33172" ht="15.75" customHeight="1"/>
    <row r="33174" ht="15.75" customHeight="1"/>
    <row r="33176" ht="15.75" customHeight="1"/>
    <row r="33178" ht="15.75" customHeight="1"/>
    <row r="33180" ht="15.75" customHeight="1"/>
    <row r="33182" ht="15.75" customHeight="1"/>
    <row r="33184" ht="15.75" customHeight="1"/>
    <row r="33186" ht="15.75" customHeight="1"/>
    <row r="33188" ht="15.75" customHeight="1"/>
    <row r="33190" ht="15.75" customHeight="1"/>
    <row r="33192" ht="15.75" customHeight="1"/>
    <row r="33194" ht="15.75" customHeight="1"/>
    <row r="33196" ht="15.75" customHeight="1"/>
    <row r="33198" ht="15.75" customHeight="1"/>
    <row r="33200" ht="15.75" customHeight="1"/>
    <row r="33202" ht="15.75" customHeight="1"/>
    <row r="33204" ht="15.75" customHeight="1"/>
    <row r="33206" ht="15.75" customHeight="1"/>
    <row r="33208" ht="15.75" customHeight="1"/>
    <row r="33210" ht="15.75" customHeight="1"/>
    <row r="33212" ht="15.75" customHeight="1"/>
    <row r="33214" ht="15.75" customHeight="1"/>
    <row r="33216" ht="15.75" customHeight="1"/>
    <row r="33218" ht="15.75" customHeight="1"/>
    <row r="33220" ht="15.75" customHeight="1"/>
    <row r="33222" ht="15.75" customHeight="1"/>
    <row r="33224" ht="15.75" customHeight="1"/>
    <row r="33226" ht="15.75" customHeight="1"/>
    <row r="33228" ht="15.75" customHeight="1"/>
    <row r="33230" ht="15.75" customHeight="1"/>
    <row r="33232" ht="15.75" customHeight="1"/>
    <row r="33234" ht="15.75" customHeight="1"/>
    <row r="33236" ht="15.75" customHeight="1"/>
    <row r="33238" ht="15.75" customHeight="1"/>
    <row r="33240" ht="15.75" customHeight="1"/>
    <row r="33242" ht="15.75" customHeight="1"/>
    <row r="33244" ht="15.75" customHeight="1"/>
    <row r="33246" ht="15.75" customHeight="1"/>
    <row r="33248" ht="15.75" customHeight="1"/>
    <row r="33250" ht="15.75" customHeight="1"/>
    <row r="33252" ht="15.75" customHeight="1"/>
    <row r="33254" ht="15.75" customHeight="1"/>
    <row r="33256" ht="15.75" customHeight="1"/>
    <row r="33258" ht="15.75" customHeight="1"/>
    <row r="33260" ht="15.75" customHeight="1"/>
    <row r="33262" ht="15.75" customHeight="1"/>
    <row r="33264" ht="15.75" customHeight="1"/>
    <row r="33266" ht="15.75" customHeight="1"/>
    <row r="33268" ht="15.75" customHeight="1"/>
    <row r="33270" ht="15.75" customHeight="1"/>
    <row r="33272" ht="15.75" customHeight="1"/>
    <row r="33274" ht="15.75" customHeight="1"/>
    <row r="33276" ht="15.75" customHeight="1"/>
    <row r="33278" ht="15.75" customHeight="1"/>
    <row r="33280" ht="15.75" customHeight="1"/>
    <row r="33282" ht="15.75" customHeight="1"/>
    <row r="33284" ht="15.75" customHeight="1"/>
    <row r="33286" ht="15.75" customHeight="1"/>
    <row r="33288" ht="15.75" customHeight="1"/>
    <row r="33290" ht="15.75" customHeight="1"/>
    <row r="33292" ht="15.75" customHeight="1"/>
    <row r="33294" ht="15.75" customHeight="1"/>
    <row r="33296" ht="15.75" customHeight="1"/>
    <row r="33298" ht="15.75" customHeight="1"/>
    <row r="33300" ht="15.75" customHeight="1"/>
    <row r="33302" ht="15.75" customHeight="1"/>
    <row r="33304" ht="15.75" customHeight="1"/>
    <row r="33306" ht="15.75" customHeight="1"/>
    <row r="33308" ht="15.75" customHeight="1"/>
    <row r="33310" ht="15.75" customHeight="1"/>
    <row r="33312" ht="15.75" customHeight="1"/>
    <row r="33314" ht="15.75" customHeight="1"/>
    <row r="33316" ht="15.75" customHeight="1"/>
    <row r="33318" ht="15.75" customHeight="1"/>
    <row r="33320" ht="15.75" customHeight="1"/>
    <row r="33322" ht="15.75" customHeight="1"/>
    <row r="33324" ht="15.75" customHeight="1"/>
    <row r="33326" ht="15.75" customHeight="1"/>
    <row r="33328" ht="15.75" customHeight="1"/>
    <row r="33330" ht="15.75" customHeight="1"/>
    <row r="33332" ht="15.75" customHeight="1"/>
    <row r="33334" ht="15.75" customHeight="1"/>
    <row r="33336" ht="15.75" customHeight="1"/>
    <row r="33338" ht="15.75" customHeight="1"/>
    <row r="33340" ht="15.75" customHeight="1"/>
    <row r="33342" ht="15.75" customHeight="1"/>
    <row r="33344" ht="15.75" customHeight="1"/>
    <row r="33346" ht="15.75" customHeight="1"/>
    <row r="33348" ht="15.75" customHeight="1"/>
    <row r="33350" ht="15.75" customHeight="1"/>
    <row r="33352" ht="15.75" customHeight="1"/>
    <row r="33354" ht="15.75" customHeight="1"/>
    <row r="33356" ht="15.75" customHeight="1"/>
    <row r="33358" ht="15.75" customHeight="1"/>
    <row r="33360" ht="15.75" customHeight="1"/>
    <row r="33362" ht="15.75" customHeight="1"/>
    <row r="33364" ht="15.75" customHeight="1"/>
    <row r="33366" ht="15.75" customHeight="1"/>
    <row r="33368" ht="15.75" customHeight="1"/>
    <row r="33370" ht="15.75" customHeight="1"/>
    <row r="33372" ht="15.75" customHeight="1"/>
    <row r="33374" ht="15.75" customHeight="1"/>
    <row r="33376" ht="15.75" customHeight="1"/>
    <row r="33378" ht="15.75" customHeight="1"/>
    <row r="33380" ht="15.75" customHeight="1"/>
    <row r="33382" ht="15.75" customHeight="1"/>
    <row r="33384" ht="15.75" customHeight="1"/>
    <row r="33386" ht="15.75" customHeight="1"/>
    <row r="33388" ht="15.75" customHeight="1"/>
    <row r="33390" ht="15.75" customHeight="1"/>
    <row r="33392" ht="15.75" customHeight="1"/>
    <row r="33394" ht="15.75" customHeight="1"/>
    <row r="33396" ht="15.75" customHeight="1"/>
    <row r="33398" ht="15.75" customHeight="1"/>
    <row r="33400" ht="15.75" customHeight="1"/>
    <row r="33402" ht="15.75" customHeight="1"/>
    <row r="33404" ht="15.75" customHeight="1"/>
    <row r="33406" ht="15.75" customHeight="1"/>
    <row r="33408" ht="15.75" customHeight="1"/>
    <row r="33410" ht="15.75" customHeight="1"/>
    <row r="33412" ht="15.75" customHeight="1"/>
    <row r="33414" ht="15.75" customHeight="1"/>
    <row r="33416" ht="15.75" customHeight="1"/>
    <row r="33418" ht="15.75" customHeight="1"/>
    <row r="33420" ht="15.75" customHeight="1"/>
    <row r="33422" ht="15.75" customHeight="1"/>
    <row r="33424" ht="15.75" customHeight="1"/>
    <row r="33426" ht="15.75" customHeight="1"/>
    <row r="33428" ht="15.75" customHeight="1"/>
    <row r="33430" ht="15.75" customHeight="1"/>
    <row r="33432" ht="15.75" customHeight="1"/>
    <row r="33434" ht="15.75" customHeight="1"/>
    <row r="33436" ht="15.75" customHeight="1"/>
    <row r="33438" ht="15.75" customHeight="1"/>
    <row r="33440" ht="15.75" customHeight="1"/>
    <row r="33442" ht="15.75" customHeight="1"/>
    <row r="33444" ht="15.75" customHeight="1"/>
    <row r="33446" ht="15.75" customHeight="1"/>
    <row r="33448" ht="15.75" customHeight="1"/>
    <row r="33450" ht="15.75" customHeight="1"/>
    <row r="33452" ht="15.75" customHeight="1"/>
    <row r="33454" ht="15.75" customHeight="1"/>
    <row r="33456" ht="15.75" customHeight="1"/>
    <row r="33458" ht="15.75" customHeight="1"/>
    <row r="33460" ht="15.75" customHeight="1"/>
    <row r="33462" ht="15.75" customHeight="1"/>
    <row r="33464" ht="15.75" customHeight="1"/>
    <row r="33466" ht="15.75" customHeight="1"/>
    <row r="33468" ht="15.75" customHeight="1"/>
    <row r="33470" ht="15.75" customHeight="1"/>
    <row r="33472" ht="15.75" customHeight="1"/>
    <row r="33474" ht="15.75" customHeight="1"/>
    <row r="33476" ht="15.75" customHeight="1"/>
    <row r="33478" ht="15.75" customHeight="1"/>
    <row r="33480" ht="15.75" customHeight="1"/>
    <row r="33482" ht="15.75" customHeight="1"/>
    <row r="33484" ht="15.75" customHeight="1"/>
    <row r="33486" ht="15.75" customHeight="1"/>
    <row r="33488" ht="15.75" customHeight="1"/>
    <row r="33490" ht="15.75" customHeight="1"/>
    <row r="33492" ht="15.75" customHeight="1"/>
    <row r="33494" ht="15.75" customHeight="1"/>
    <row r="33496" ht="15.75" customHeight="1"/>
    <row r="33498" ht="15.75" customHeight="1"/>
    <row r="33500" ht="15.75" customHeight="1"/>
    <row r="33502" ht="15.75" customHeight="1"/>
    <row r="33504" ht="15.75" customHeight="1"/>
    <row r="33506" ht="15.75" customHeight="1"/>
    <row r="33508" ht="15.75" customHeight="1"/>
    <row r="33510" ht="15.75" customHeight="1"/>
    <row r="33512" ht="15.75" customHeight="1"/>
    <row r="33514" ht="15.75" customHeight="1"/>
    <row r="33516" ht="15.75" customHeight="1"/>
    <row r="33518" ht="15.75" customHeight="1"/>
    <row r="33520" ht="15.75" customHeight="1"/>
    <row r="33522" ht="15.75" customHeight="1"/>
    <row r="33524" ht="15.75" customHeight="1"/>
    <row r="33526" ht="15.75" customHeight="1"/>
    <row r="33528" ht="15.75" customHeight="1"/>
    <row r="33530" ht="15.75" customHeight="1"/>
    <row r="33532" ht="15.75" customHeight="1"/>
    <row r="33534" ht="15.75" customHeight="1"/>
    <row r="33536" ht="15.75" customHeight="1"/>
    <row r="33538" ht="15.75" customHeight="1"/>
    <row r="33540" ht="15.75" customHeight="1"/>
    <row r="33542" ht="15.75" customHeight="1"/>
    <row r="33544" ht="15.75" customHeight="1"/>
    <row r="33546" ht="15.75" customHeight="1"/>
    <row r="33548" ht="15.75" customHeight="1"/>
    <row r="33550" ht="15.75" customHeight="1"/>
    <row r="33552" ht="15.75" customHeight="1"/>
    <row r="33554" ht="15.75" customHeight="1"/>
    <row r="33556" ht="15.75" customHeight="1"/>
    <row r="33558" ht="15.75" customHeight="1"/>
    <row r="33560" ht="15.75" customHeight="1"/>
    <row r="33562" ht="15.75" customHeight="1"/>
    <row r="33564" ht="15.75" customHeight="1"/>
    <row r="33566" ht="15.75" customHeight="1"/>
    <row r="33568" ht="15.75" customHeight="1"/>
    <row r="33570" ht="15.75" customHeight="1"/>
    <row r="33572" ht="15.75" customHeight="1"/>
    <row r="33574" ht="15.75" customHeight="1"/>
    <row r="33576" ht="15.75" customHeight="1"/>
    <row r="33578" ht="15.75" customHeight="1"/>
    <row r="33580" ht="15.75" customHeight="1"/>
    <row r="33582" ht="15.75" customHeight="1"/>
    <row r="33584" ht="15.75" customHeight="1"/>
    <row r="33586" ht="15.75" customHeight="1"/>
    <row r="33588" ht="15.75" customHeight="1"/>
    <row r="33590" ht="15.75" customHeight="1"/>
    <row r="33592" ht="15.75" customHeight="1"/>
    <row r="33594" ht="15.75" customHeight="1"/>
    <row r="33596" ht="15.75" customHeight="1"/>
    <row r="33598" ht="15.75" customHeight="1"/>
    <row r="33600" ht="15.75" customHeight="1"/>
    <row r="33602" ht="15.75" customHeight="1"/>
    <row r="33604" ht="15.75" customHeight="1"/>
    <row r="33606" ht="15.75" customHeight="1"/>
    <row r="33608" ht="15.75" customHeight="1"/>
    <row r="33610" ht="15.75" customHeight="1"/>
    <row r="33612" ht="15.75" customHeight="1"/>
    <row r="33614" ht="15.75" customHeight="1"/>
    <row r="33616" ht="15.75" customHeight="1"/>
    <row r="33618" ht="15.75" customHeight="1"/>
    <row r="33620" ht="15.75" customHeight="1"/>
    <row r="33622" ht="15.75" customHeight="1"/>
    <row r="33624" ht="15.75" customHeight="1"/>
    <row r="33626" ht="15.75" customHeight="1"/>
    <row r="33628" ht="15.75" customHeight="1"/>
    <row r="33630" ht="15.75" customHeight="1"/>
    <row r="33632" ht="15.75" customHeight="1"/>
    <row r="33634" ht="15.75" customHeight="1"/>
    <row r="33636" ht="15.75" customHeight="1"/>
    <row r="33638" ht="15.75" customHeight="1"/>
    <row r="33640" ht="15.75" customHeight="1"/>
    <row r="33642" ht="15.75" customHeight="1"/>
    <row r="33644" ht="15.75" customHeight="1"/>
    <row r="33646" ht="15.75" customHeight="1"/>
    <row r="33648" ht="15.75" customHeight="1"/>
    <row r="33650" ht="15.75" customHeight="1"/>
    <row r="33652" ht="15.75" customHeight="1"/>
    <row r="33654" ht="15.75" customHeight="1"/>
    <row r="33656" ht="15.75" customHeight="1"/>
    <row r="33658" ht="15.75" customHeight="1"/>
    <row r="33660" ht="15.75" customHeight="1"/>
    <row r="33662" ht="15.75" customHeight="1"/>
    <row r="33664" ht="15.75" customHeight="1"/>
    <row r="33666" ht="15.75" customHeight="1"/>
    <row r="33668" ht="15.75" customHeight="1"/>
    <row r="33670" ht="15.75" customHeight="1"/>
    <row r="33672" ht="15.75" customHeight="1"/>
    <row r="33674" ht="15.75" customHeight="1"/>
    <row r="33676" ht="15.75" customHeight="1"/>
    <row r="33678" ht="15.75" customHeight="1"/>
    <row r="33680" ht="15.75" customHeight="1"/>
    <row r="33682" ht="15.75" customHeight="1"/>
    <row r="33684" ht="15.75" customHeight="1"/>
    <row r="33686" ht="15.75" customHeight="1"/>
    <row r="33688" ht="15.75" customHeight="1"/>
    <row r="33690" ht="15.75" customHeight="1"/>
    <row r="33692" ht="15.75" customHeight="1"/>
    <row r="33694" ht="15.75" customHeight="1"/>
    <row r="33696" ht="15.75" customHeight="1"/>
    <row r="33698" ht="15.75" customHeight="1"/>
    <row r="33700" ht="15.75" customHeight="1"/>
    <row r="33702" ht="15.75" customHeight="1"/>
    <row r="33704" ht="15.75" customHeight="1"/>
    <row r="33706" ht="15.75" customHeight="1"/>
    <row r="33708" ht="15.75" customHeight="1"/>
    <row r="33710" ht="15.75" customHeight="1"/>
    <row r="33712" ht="15.75" customHeight="1"/>
    <row r="33714" ht="15.75" customHeight="1"/>
    <row r="33716" ht="15.75" customHeight="1"/>
    <row r="33718" ht="15.75" customHeight="1"/>
    <row r="33720" ht="15.75" customHeight="1"/>
    <row r="33722" ht="15.75" customHeight="1"/>
    <row r="33724" ht="15.75" customHeight="1"/>
    <row r="33726" ht="15.75" customHeight="1"/>
    <row r="33728" ht="15.75" customHeight="1"/>
    <row r="33730" ht="15.75" customHeight="1"/>
    <row r="33732" ht="15.75" customHeight="1"/>
    <row r="33734" ht="15.75" customHeight="1"/>
    <row r="33736" ht="15.75" customHeight="1"/>
    <row r="33738" ht="15.75" customHeight="1"/>
    <row r="33740" ht="15.75" customHeight="1"/>
    <row r="33742" ht="15.75" customHeight="1"/>
    <row r="33744" ht="15.75" customHeight="1"/>
    <row r="33746" ht="15.75" customHeight="1"/>
    <row r="33748" ht="15.75" customHeight="1"/>
    <row r="33750" ht="15.75" customHeight="1"/>
    <row r="33752" ht="15.75" customHeight="1"/>
    <row r="33754" ht="15.75" customHeight="1"/>
    <row r="33756" ht="15.75" customHeight="1"/>
    <row r="33758" ht="15.75" customHeight="1"/>
    <row r="33760" ht="15.75" customHeight="1"/>
    <row r="33762" ht="15.75" customHeight="1"/>
    <row r="33764" ht="15.75" customHeight="1"/>
    <row r="33766" ht="15.75" customHeight="1"/>
    <row r="33768" ht="15.75" customHeight="1"/>
    <row r="33770" ht="15.75" customHeight="1"/>
    <row r="33772" ht="15.75" customHeight="1"/>
    <row r="33774" ht="15.75" customHeight="1"/>
    <row r="33776" ht="15.75" customHeight="1"/>
    <row r="33778" ht="15.75" customHeight="1"/>
    <row r="33780" ht="15.75" customHeight="1"/>
    <row r="33782" ht="15.75" customHeight="1"/>
    <row r="33784" ht="15.75" customHeight="1"/>
    <row r="33786" ht="15.75" customHeight="1"/>
    <row r="33788" ht="15.75" customHeight="1"/>
    <row r="33790" ht="15.75" customHeight="1"/>
    <row r="33792" ht="15.75" customHeight="1"/>
    <row r="33794" ht="15.75" customHeight="1"/>
    <row r="33796" ht="15.75" customHeight="1"/>
    <row r="33798" ht="15.75" customHeight="1"/>
    <row r="33800" ht="15.75" customHeight="1"/>
    <row r="33802" ht="15.75" customHeight="1"/>
    <row r="33804" ht="15.75" customHeight="1"/>
    <row r="33806" ht="15.75" customHeight="1"/>
    <row r="33808" ht="15.75" customHeight="1"/>
    <row r="33810" ht="15.75" customHeight="1"/>
    <row r="33812" ht="15.75" customHeight="1"/>
    <row r="33814" ht="15.75" customHeight="1"/>
    <row r="33816" ht="15.75" customHeight="1"/>
    <row r="33818" ht="15.75" customHeight="1"/>
    <row r="33820" ht="15.75" customHeight="1"/>
    <row r="33822" ht="15.75" customHeight="1"/>
    <row r="33824" ht="15.75" customHeight="1"/>
    <row r="33826" ht="15.75" customHeight="1"/>
    <row r="33828" ht="15.75" customHeight="1"/>
    <row r="33830" ht="15.75" customHeight="1"/>
    <row r="33832" ht="15.75" customHeight="1"/>
    <row r="33834" ht="15.75" customHeight="1"/>
    <row r="33836" ht="15.75" customHeight="1"/>
    <row r="33838" ht="15.75" customHeight="1"/>
    <row r="33840" ht="15.75" customHeight="1"/>
    <row r="33842" ht="15.75" customHeight="1"/>
    <row r="33844" ht="15.75" customHeight="1"/>
    <row r="33846" ht="15.75" customHeight="1"/>
    <row r="33848" ht="15.75" customHeight="1"/>
    <row r="33850" ht="15.75" customHeight="1"/>
    <row r="33852" ht="15.75" customHeight="1"/>
    <row r="33854" ht="15.75" customHeight="1"/>
    <row r="33856" ht="15.75" customHeight="1"/>
    <row r="33858" ht="15.75" customHeight="1"/>
    <row r="33860" ht="15.75" customHeight="1"/>
    <row r="33862" ht="15.75" customHeight="1"/>
    <row r="33864" ht="15.75" customHeight="1"/>
    <row r="33866" ht="15.75" customHeight="1"/>
    <row r="33868" ht="15.75" customHeight="1"/>
    <row r="33870" ht="15.75" customHeight="1"/>
    <row r="33872" ht="15.75" customHeight="1"/>
    <row r="33874" ht="15.75" customHeight="1"/>
    <row r="33876" ht="15.75" customHeight="1"/>
    <row r="33878" ht="15.75" customHeight="1"/>
    <row r="33880" ht="15.75" customHeight="1"/>
    <row r="33882" ht="15.75" customHeight="1"/>
    <row r="33884" ht="15.75" customHeight="1"/>
    <row r="33886" ht="15.75" customHeight="1"/>
    <row r="33888" ht="15.75" customHeight="1"/>
    <row r="33890" ht="15.75" customHeight="1"/>
    <row r="33892" ht="15.75" customHeight="1"/>
    <row r="33894" ht="15.75" customHeight="1"/>
    <row r="33896" ht="15.75" customHeight="1"/>
    <row r="33898" ht="15.75" customHeight="1"/>
    <row r="33900" ht="15.75" customHeight="1"/>
    <row r="33902" ht="15.75" customHeight="1"/>
    <row r="33904" ht="15.75" customHeight="1"/>
    <row r="33906" ht="15.75" customHeight="1"/>
    <row r="33908" ht="15.75" customHeight="1"/>
    <row r="33910" ht="15.75" customHeight="1"/>
    <row r="33912" ht="15.75" customHeight="1"/>
    <row r="33914" ht="15.75" customHeight="1"/>
    <row r="33916" ht="15.75" customHeight="1"/>
    <row r="33918" ht="15.75" customHeight="1"/>
    <row r="33920" ht="15.75" customHeight="1"/>
    <row r="33922" ht="15.75" customHeight="1"/>
    <row r="33924" ht="15.75" customHeight="1"/>
    <row r="33926" ht="15.75" customHeight="1"/>
    <row r="33928" ht="15.75" customHeight="1"/>
    <row r="33930" ht="15.75" customHeight="1"/>
    <row r="33932" ht="15.75" customHeight="1"/>
    <row r="33934" ht="15.75" customHeight="1"/>
    <row r="33936" ht="15.75" customHeight="1"/>
    <row r="33938" ht="15.75" customHeight="1"/>
    <row r="33940" ht="15.75" customHeight="1"/>
    <row r="33942" ht="15.75" customHeight="1"/>
    <row r="33944" ht="15.75" customHeight="1"/>
    <row r="33946" ht="15.75" customHeight="1"/>
    <row r="33948" ht="15.75" customHeight="1"/>
    <row r="33950" ht="15.75" customHeight="1"/>
    <row r="33952" ht="15.75" customHeight="1"/>
    <row r="33954" ht="15.75" customHeight="1"/>
    <row r="33956" ht="15.75" customHeight="1"/>
    <row r="33958" ht="15.75" customHeight="1"/>
    <row r="33960" ht="15.75" customHeight="1"/>
    <row r="33962" ht="15.75" customHeight="1"/>
    <row r="33964" ht="15.75" customHeight="1"/>
    <row r="33966" ht="15.75" customHeight="1"/>
    <row r="33968" ht="15.75" customHeight="1"/>
    <row r="33970" ht="15.75" customHeight="1"/>
    <row r="33972" ht="15.75" customHeight="1"/>
    <row r="33974" ht="15.75" customHeight="1"/>
    <row r="33976" ht="15.75" customHeight="1"/>
    <row r="33978" ht="15.75" customHeight="1"/>
    <row r="33980" ht="15.75" customHeight="1"/>
    <row r="33982" ht="15.75" customHeight="1"/>
    <row r="33984" ht="15.75" customHeight="1"/>
    <row r="33986" ht="15.75" customHeight="1"/>
    <row r="33988" ht="15.75" customHeight="1"/>
    <row r="33990" ht="15.75" customHeight="1"/>
    <row r="33992" ht="15.75" customHeight="1"/>
    <row r="33994" ht="15.75" customHeight="1"/>
    <row r="33996" ht="15.75" customHeight="1"/>
    <row r="33998" ht="15.75" customHeight="1"/>
    <row r="34000" ht="15.75" customHeight="1"/>
    <row r="34002" ht="15.75" customHeight="1"/>
    <row r="34004" ht="15.75" customHeight="1"/>
    <row r="34006" ht="15.75" customHeight="1"/>
    <row r="34008" ht="15.75" customHeight="1"/>
    <row r="34010" ht="15.75" customHeight="1"/>
    <row r="34012" ht="15.75" customHeight="1"/>
    <row r="34014" ht="15.75" customHeight="1"/>
    <row r="34016" ht="15.75" customHeight="1"/>
    <row r="34018" ht="15.75" customHeight="1"/>
    <row r="34020" ht="15.75" customHeight="1"/>
    <row r="34022" ht="15.75" customHeight="1"/>
    <row r="34024" ht="15.75" customHeight="1"/>
    <row r="34026" ht="15.75" customHeight="1"/>
    <row r="34028" ht="15.75" customHeight="1"/>
    <row r="34030" ht="15.75" customHeight="1"/>
    <row r="34032" ht="15.75" customHeight="1"/>
    <row r="34034" ht="15.75" customHeight="1"/>
    <row r="34036" ht="15.75" customHeight="1"/>
    <row r="34038" ht="15.75" customHeight="1"/>
    <row r="34040" ht="15.75" customHeight="1"/>
    <row r="34042" ht="15.75" customHeight="1"/>
    <row r="34044" ht="15.75" customHeight="1"/>
    <row r="34046" ht="15.75" customHeight="1"/>
    <row r="34048" ht="15.75" customHeight="1"/>
    <row r="34050" ht="15.75" customHeight="1"/>
    <row r="34052" ht="15.75" customHeight="1"/>
    <row r="34054" ht="15.75" customHeight="1"/>
    <row r="34056" ht="15.75" customHeight="1"/>
    <row r="34058" ht="15.75" customHeight="1"/>
    <row r="34060" ht="15.75" customHeight="1"/>
    <row r="34062" ht="15.75" customHeight="1"/>
    <row r="34064" ht="15.75" customHeight="1"/>
    <row r="34066" ht="15.75" customHeight="1"/>
    <row r="34068" ht="15.75" customHeight="1"/>
    <row r="34070" ht="15.75" customHeight="1"/>
    <row r="34072" ht="15.75" customHeight="1"/>
    <row r="34074" ht="15.75" customHeight="1"/>
    <row r="34076" ht="15.75" customHeight="1"/>
    <row r="34078" ht="15.75" customHeight="1"/>
    <row r="34080" ht="15.75" customHeight="1"/>
    <row r="34082" ht="15.75" customHeight="1"/>
    <row r="34084" ht="15.75" customHeight="1"/>
    <row r="34086" ht="15.75" customHeight="1"/>
    <row r="34088" ht="15.75" customHeight="1"/>
    <row r="34090" ht="15.75" customHeight="1"/>
    <row r="34092" ht="15.75" customHeight="1"/>
    <row r="34094" ht="15.75" customHeight="1"/>
    <row r="34096" ht="15.75" customHeight="1"/>
    <row r="34098" ht="15.75" customHeight="1"/>
    <row r="34100" ht="15.75" customHeight="1"/>
    <row r="34102" ht="15.75" customHeight="1"/>
    <row r="34104" ht="15.75" customHeight="1"/>
    <row r="34106" ht="15.75" customHeight="1"/>
    <row r="34108" ht="15.75" customHeight="1"/>
    <row r="34110" ht="15.75" customHeight="1"/>
    <row r="34112" ht="15.75" customHeight="1"/>
    <row r="34114" ht="15.75" customHeight="1"/>
    <row r="34116" ht="15.75" customHeight="1"/>
    <row r="34118" ht="15.75" customHeight="1"/>
    <row r="34120" ht="15.75" customHeight="1"/>
    <row r="34122" ht="15.75" customHeight="1"/>
    <row r="34124" ht="15.75" customHeight="1"/>
    <row r="34126" ht="15.75" customHeight="1"/>
    <row r="34128" ht="15.75" customHeight="1"/>
    <row r="34130" ht="15.75" customHeight="1"/>
    <row r="34132" ht="15.75" customHeight="1"/>
    <row r="34134" ht="15.75" customHeight="1"/>
    <row r="34136" ht="15.75" customHeight="1"/>
    <row r="34138" ht="15.75" customHeight="1"/>
    <row r="34140" ht="15.75" customHeight="1"/>
    <row r="34142" ht="15.75" customHeight="1"/>
    <row r="34144" ht="15.75" customHeight="1"/>
    <row r="34146" ht="15.75" customHeight="1"/>
    <row r="34148" ht="15.75" customHeight="1"/>
    <row r="34150" ht="15.75" customHeight="1"/>
    <row r="34152" ht="15.75" customHeight="1"/>
    <row r="34154" ht="15.75" customHeight="1"/>
    <row r="34156" ht="15.75" customHeight="1"/>
    <row r="34158" ht="15.75" customHeight="1"/>
    <row r="34160" ht="15.75" customHeight="1"/>
    <row r="34162" ht="15.75" customHeight="1"/>
    <row r="34164" ht="15.75" customHeight="1"/>
    <row r="34166" ht="15.75" customHeight="1"/>
    <row r="34168" ht="15.75" customHeight="1"/>
    <row r="34170" ht="15.75" customHeight="1"/>
    <row r="34172" ht="15.75" customHeight="1"/>
    <row r="34174" ht="15.75" customHeight="1"/>
    <row r="34176" ht="15.75" customHeight="1"/>
    <row r="34178" ht="15.75" customHeight="1"/>
    <row r="34180" ht="15.75" customHeight="1"/>
    <row r="34182" ht="15.75" customHeight="1"/>
    <row r="34184" ht="15.75" customHeight="1"/>
    <row r="34186" ht="15.75" customHeight="1"/>
    <row r="34188" ht="15.75" customHeight="1"/>
    <row r="34190" ht="15.75" customHeight="1"/>
    <row r="34192" ht="15.75" customHeight="1"/>
    <row r="34194" ht="15.75" customHeight="1"/>
    <row r="34196" ht="15.75" customHeight="1"/>
    <row r="34198" ht="15.75" customHeight="1"/>
    <row r="34200" ht="15.75" customHeight="1"/>
    <row r="34202" ht="15.75" customHeight="1"/>
    <row r="34204" ht="15.75" customHeight="1"/>
    <row r="34206" ht="15.75" customHeight="1"/>
    <row r="34208" ht="15.75" customHeight="1"/>
    <row r="34210" ht="15.75" customHeight="1"/>
    <row r="34212" ht="15.75" customHeight="1"/>
    <row r="34214" ht="15.75" customHeight="1"/>
    <row r="34216" ht="15.75" customHeight="1"/>
    <row r="34218" ht="15.75" customHeight="1"/>
    <row r="34220" ht="15.75" customHeight="1"/>
    <row r="34222" ht="15.75" customHeight="1"/>
    <row r="34224" ht="15.75" customHeight="1"/>
    <row r="34226" ht="15.75" customHeight="1"/>
    <row r="34228" ht="15.75" customHeight="1"/>
    <row r="34230" ht="15.75" customHeight="1"/>
    <row r="34232" ht="15.75" customHeight="1"/>
    <row r="34234" ht="15.75" customHeight="1"/>
    <row r="34236" ht="15.75" customHeight="1"/>
    <row r="34238" ht="15.75" customHeight="1"/>
    <row r="34240" ht="15.75" customHeight="1"/>
    <row r="34242" ht="15.75" customHeight="1"/>
    <row r="34244" ht="15.75" customHeight="1"/>
    <row r="34246" ht="15.75" customHeight="1"/>
    <row r="34248" ht="15.75" customHeight="1"/>
    <row r="34250" ht="15.75" customHeight="1"/>
    <row r="34252" ht="15.75" customHeight="1"/>
    <row r="34254" ht="15.75" customHeight="1"/>
    <row r="34256" ht="15.75" customHeight="1"/>
    <row r="34258" ht="15.75" customHeight="1"/>
    <row r="34260" ht="15.75" customHeight="1"/>
    <row r="34262" ht="15.75" customHeight="1"/>
    <row r="34264" ht="15.75" customHeight="1"/>
    <row r="34266" ht="15.75" customHeight="1"/>
    <row r="34268" ht="15.75" customHeight="1"/>
    <row r="34270" ht="15.75" customHeight="1"/>
    <row r="34272" ht="15.75" customHeight="1"/>
    <row r="34274" ht="15.75" customHeight="1"/>
    <row r="34276" ht="15.75" customHeight="1"/>
    <row r="34278" ht="15.75" customHeight="1"/>
    <row r="34280" ht="15.75" customHeight="1"/>
    <row r="34282" ht="15.75" customHeight="1"/>
    <row r="34284" ht="15.75" customHeight="1"/>
    <row r="34286" ht="15.75" customHeight="1"/>
    <row r="34288" ht="15.75" customHeight="1"/>
    <row r="34290" ht="15.75" customHeight="1"/>
    <row r="34292" ht="15.75" customHeight="1"/>
    <row r="34294" ht="15.75" customHeight="1"/>
    <row r="34296" ht="15.75" customHeight="1"/>
    <row r="34298" ht="15.75" customHeight="1"/>
    <row r="34300" ht="15.75" customHeight="1"/>
    <row r="34302" ht="15.75" customHeight="1"/>
    <row r="34304" ht="15.75" customHeight="1"/>
    <row r="34306" ht="15.75" customHeight="1"/>
    <row r="34308" ht="15.75" customHeight="1"/>
    <row r="34310" ht="15.75" customHeight="1"/>
    <row r="34312" ht="15.75" customHeight="1"/>
    <row r="34314" ht="15.75" customHeight="1"/>
    <row r="34316" ht="15.75" customHeight="1"/>
    <row r="34318" ht="15.75" customHeight="1"/>
    <row r="34320" ht="15.75" customHeight="1"/>
    <row r="34322" ht="15.75" customHeight="1"/>
    <row r="34324" ht="15.75" customHeight="1"/>
    <row r="34326" ht="15.75" customHeight="1"/>
    <row r="34328" ht="15.75" customHeight="1"/>
    <row r="34330" ht="15.75" customHeight="1"/>
    <row r="34332" ht="15.75" customHeight="1"/>
    <row r="34334" ht="15.75" customHeight="1"/>
    <row r="34336" ht="15.75" customHeight="1"/>
    <row r="34338" ht="15.75" customHeight="1"/>
    <row r="34340" ht="15.75" customHeight="1"/>
    <row r="34342" ht="15.75" customHeight="1"/>
    <row r="34344" ht="15.75" customHeight="1"/>
    <row r="34346" ht="15.75" customHeight="1"/>
    <row r="34348" ht="15.75" customHeight="1"/>
    <row r="34350" ht="15.75" customHeight="1"/>
    <row r="34352" ht="15.75" customHeight="1"/>
    <row r="34354" ht="15.75" customHeight="1"/>
    <row r="34356" ht="15.75" customHeight="1"/>
    <row r="34358" ht="15.75" customHeight="1"/>
    <row r="34360" ht="15.75" customHeight="1"/>
    <row r="34362" ht="15.75" customHeight="1"/>
    <row r="34364" ht="15.75" customHeight="1"/>
    <row r="34366" ht="15.75" customHeight="1"/>
    <row r="34368" ht="15.75" customHeight="1"/>
    <row r="34370" ht="15.75" customHeight="1"/>
    <row r="34372" ht="15.75" customHeight="1"/>
    <row r="34374" ht="15.75" customHeight="1"/>
    <row r="34376" ht="15.75" customHeight="1"/>
    <row r="34378" ht="15.75" customHeight="1"/>
    <row r="34380" ht="15.75" customHeight="1"/>
    <row r="34382" ht="15.75" customHeight="1"/>
    <row r="34384" ht="15.75" customHeight="1"/>
    <row r="34386" ht="15.75" customHeight="1"/>
    <row r="34388" ht="15.75" customHeight="1"/>
    <row r="34390" ht="15.75" customHeight="1"/>
    <row r="34392" ht="15.75" customHeight="1"/>
    <row r="34394" ht="15.75" customHeight="1"/>
    <row r="34396" ht="15.75" customHeight="1"/>
    <row r="34398" ht="15.75" customHeight="1"/>
    <row r="34400" ht="15.75" customHeight="1"/>
    <row r="34402" ht="15.75" customHeight="1"/>
    <row r="34404" ht="15.75" customHeight="1"/>
    <row r="34406" ht="15.75" customHeight="1"/>
    <row r="34408" ht="15.75" customHeight="1"/>
    <row r="34410" ht="15.75" customHeight="1"/>
    <row r="34412" ht="15.75" customHeight="1"/>
    <row r="34414" ht="15.75" customHeight="1"/>
    <row r="34416" ht="15.75" customHeight="1"/>
    <row r="34418" ht="15.75" customHeight="1"/>
    <row r="34420" ht="15.75" customHeight="1"/>
    <row r="34422" ht="15.75" customHeight="1"/>
    <row r="34424" ht="15.75" customHeight="1"/>
    <row r="34426" ht="15.75" customHeight="1"/>
    <row r="34428" ht="15.75" customHeight="1"/>
    <row r="34430" ht="15.75" customHeight="1"/>
    <row r="34432" ht="15.75" customHeight="1"/>
    <row r="34434" ht="15.75" customHeight="1"/>
    <row r="34436" ht="15.75" customHeight="1"/>
    <row r="34438" ht="15.75" customHeight="1"/>
    <row r="34440" ht="15.75" customHeight="1"/>
    <row r="34442" ht="15.75" customHeight="1"/>
    <row r="34444" ht="15.75" customHeight="1"/>
    <row r="34446" ht="15.75" customHeight="1"/>
    <row r="34448" ht="15.75" customHeight="1"/>
    <row r="34450" ht="15.75" customHeight="1"/>
    <row r="34452" ht="15.75" customHeight="1"/>
    <row r="34454" ht="15.75" customHeight="1"/>
    <row r="34456" ht="15.75" customHeight="1"/>
    <row r="34458" ht="15.75" customHeight="1"/>
    <row r="34460" ht="15.75" customHeight="1"/>
    <row r="34462" ht="15.75" customHeight="1"/>
    <row r="34464" ht="15.75" customHeight="1"/>
    <row r="34466" ht="15.75" customHeight="1"/>
    <row r="34468" ht="15.75" customHeight="1"/>
    <row r="34470" ht="15.75" customHeight="1"/>
    <row r="34472" ht="15.75" customHeight="1"/>
    <row r="34474" ht="15.75" customHeight="1"/>
    <row r="34476" ht="15.75" customHeight="1"/>
    <row r="34478" ht="15.75" customHeight="1"/>
    <row r="34480" ht="15.75" customHeight="1"/>
    <row r="34482" ht="15.75" customHeight="1"/>
    <row r="34484" ht="15.75" customHeight="1"/>
    <row r="34486" ht="15.75" customHeight="1"/>
    <row r="34488" ht="15.75" customHeight="1"/>
    <row r="34490" ht="15.75" customHeight="1"/>
    <row r="34492" ht="15.75" customHeight="1"/>
    <row r="34494" ht="15.75" customHeight="1"/>
    <row r="34496" ht="15.75" customHeight="1"/>
    <row r="34498" ht="15.75" customHeight="1"/>
    <row r="34500" ht="15.75" customHeight="1"/>
    <row r="34502" ht="15.75" customHeight="1"/>
    <row r="34504" ht="15.75" customHeight="1"/>
    <row r="34506" ht="15.75" customHeight="1"/>
    <row r="34508" ht="15.75" customHeight="1"/>
    <row r="34510" ht="15.75" customHeight="1"/>
    <row r="34512" ht="15.75" customHeight="1"/>
    <row r="34514" ht="15.75" customHeight="1"/>
    <row r="34516" ht="15.75" customHeight="1"/>
    <row r="34518" ht="15.75" customHeight="1"/>
    <row r="34520" ht="15.75" customHeight="1"/>
    <row r="34522" ht="15.75" customHeight="1"/>
    <row r="34524" ht="15.75" customHeight="1"/>
    <row r="34526" ht="15.75" customHeight="1"/>
    <row r="34528" ht="15.75" customHeight="1"/>
    <row r="34530" ht="15.75" customHeight="1"/>
    <row r="34532" ht="15.75" customHeight="1"/>
    <row r="34534" ht="15.75" customHeight="1"/>
    <row r="34536" ht="15.75" customHeight="1"/>
    <row r="34538" ht="15.75" customHeight="1"/>
    <row r="34540" ht="15.75" customHeight="1"/>
    <row r="34542" ht="15.75" customHeight="1"/>
    <row r="34544" ht="15.75" customHeight="1"/>
    <row r="34546" ht="15.75" customHeight="1"/>
    <row r="34548" ht="15.75" customHeight="1"/>
    <row r="34550" ht="15.75" customHeight="1"/>
    <row r="34552" ht="15.75" customHeight="1"/>
    <row r="34554" ht="15.75" customHeight="1"/>
    <row r="34556" ht="15.75" customHeight="1"/>
    <row r="34558" ht="15.75" customHeight="1"/>
    <row r="34560" ht="15.75" customHeight="1"/>
    <row r="34562" ht="15.75" customHeight="1"/>
    <row r="34564" ht="15.75" customHeight="1"/>
    <row r="34566" ht="15.75" customHeight="1"/>
    <row r="34568" ht="15.75" customHeight="1"/>
    <row r="34570" ht="15.75" customHeight="1"/>
    <row r="34572" ht="15.75" customHeight="1"/>
    <row r="34574" ht="15.75" customHeight="1"/>
    <row r="34576" ht="15.75" customHeight="1"/>
    <row r="34578" ht="15.75" customHeight="1"/>
    <row r="34580" ht="15.75" customHeight="1"/>
    <row r="34582" ht="15.75" customHeight="1"/>
    <row r="34584" ht="15.75" customHeight="1"/>
    <row r="34586" ht="15.75" customHeight="1"/>
    <row r="34588" ht="15.75" customHeight="1"/>
    <row r="34590" ht="15.75" customHeight="1"/>
    <row r="34592" ht="15.75" customHeight="1"/>
    <row r="34594" ht="15.75" customHeight="1"/>
    <row r="34596" ht="15.75" customHeight="1"/>
    <row r="34598" ht="15.75" customHeight="1"/>
    <row r="34600" ht="15.75" customHeight="1"/>
    <row r="34602" ht="15.75" customHeight="1"/>
    <row r="34604" ht="15.75" customHeight="1"/>
    <row r="34606" ht="15.75" customHeight="1"/>
    <row r="34608" ht="15.75" customHeight="1"/>
    <row r="34610" ht="15.75" customHeight="1"/>
    <row r="34612" ht="15.75" customHeight="1"/>
    <row r="34614" ht="15.75" customHeight="1"/>
    <row r="34616" ht="15.75" customHeight="1"/>
    <row r="34618" ht="15.75" customHeight="1"/>
    <row r="34620" ht="15.75" customHeight="1"/>
    <row r="34622" ht="15.75" customHeight="1"/>
    <row r="34624" ht="15.75" customHeight="1"/>
    <row r="34626" ht="15.75" customHeight="1"/>
    <row r="34628" ht="15.75" customHeight="1"/>
    <row r="34630" ht="15.75" customHeight="1"/>
    <row r="34632" ht="15.75" customHeight="1"/>
    <row r="34634" ht="15.75" customHeight="1"/>
    <row r="34636" ht="15.75" customHeight="1"/>
    <row r="34638" ht="15.75" customHeight="1"/>
    <row r="34640" ht="15.75" customHeight="1"/>
    <row r="34642" ht="15.75" customHeight="1"/>
    <row r="34644" ht="15.75" customHeight="1"/>
    <row r="34646" ht="15.75" customHeight="1"/>
    <row r="34648" ht="15.75" customHeight="1"/>
    <row r="34650" ht="15.75" customHeight="1"/>
    <row r="34652" ht="15.75" customHeight="1"/>
    <row r="34654" ht="15.75" customHeight="1"/>
    <row r="34656" ht="15.75" customHeight="1"/>
    <row r="34658" ht="15.75" customHeight="1"/>
    <row r="34660" ht="15.75" customHeight="1"/>
    <row r="34662" ht="15.75" customHeight="1"/>
    <row r="34664" ht="15.75" customHeight="1"/>
    <row r="34666" ht="15.75" customHeight="1"/>
    <row r="34668" ht="15.75" customHeight="1"/>
    <row r="34670" ht="15.75" customHeight="1"/>
    <row r="34672" ht="15.75" customHeight="1"/>
    <row r="34674" ht="15.75" customHeight="1"/>
    <row r="34676" ht="15.75" customHeight="1"/>
    <row r="34678" ht="15.75" customHeight="1"/>
    <row r="34680" ht="15.75" customHeight="1"/>
    <row r="34682" ht="15.75" customHeight="1"/>
    <row r="34684" ht="15.75" customHeight="1"/>
    <row r="34686" ht="15.75" customHeight="1"/>
    <row r="34688" ht="15.75" customHeight="1"/>
    <row r="34690" ht="15.75" customHeight="1"/>
    <row r="34692" ht="15.75" customHeight="1"/>
    <row r="34694" ht="15.75" customHeight="1"/>
    <row r="34696" ht="15.75" customHeight="1"/>
    <row r="34698" ht="15.75" customHeight="1"/>
    <row r="34700" ht="15.75" customHeight="1"/>
    <row r="34702" ht="15.75" customHeight="1"/>
    <row r="34704" ht="15.75" customHeight="1"/>
    <row r="34706" ht="15.75" customHeight="1"/>
    <row r="34708" ht="15.75" customHeight="1"/>
    <row r="34710" ht="15.75" customHeight="1"/>
    <row r="34712" ht="15.75" customHeight="1"/>
    <row r="34714" ht="15.75" customHeight="1"/>
    <row r="34716" ht="15.75" customHeight="1"/>
    <row r="34718" ht="15.75" customHeight="1"/>
    <row r="34720" ht="15.75" customHeight="1"/>
    <row r="34722" ht="15.75" customHeight="1"/>
    <row r="34724" ht="15.75" customHeight="1"/>
    <row r="34726" ht="15.75" customHeight="1"/>
    <row r="34728" ht="15.75" customHeight="1"/>
    <row r="34730" ht="15.75" customHeight="1"/>
    <row r="34732" ht="15.75" customHeight="1"/>
    <row r="34734" ht="15.75" customHeight="1"/>
    <row r="34736" ht="15.75" customHeight="1"/>
    <row r="34738" ht="15.75" customHeight="1"/>
    <row r="34740" ht="15.75" customHeight="1"/>
    <row r="34742" ht="15.75" customHeight="1"/>
    <row r="34744" ht="15.75" customHeight="1"/>
    <row r="34746" ht="15.75" customHeight="1"/>
    <row r="34748" ht="15.75" customHeight="1"/>
    <row r="34750" ht="15.75" customHeight="1"/>
    <row r="34752" ht="15.75" customHeight="1"/>
    <row r="34754" ht="15.75" customHeight="1"/>
    <row r="34756" ht="15.75" customHeight="1"/>
    <row r="34758" ht="15.75" customHeight="1"/>
    <row r="34760" ht="15.75" customHeight="1"/>
    <row r="34762" ht="15.75" customHeight="1"/>
    <row r="34764" ht="15.75" customHeight="1"/>
    <row r="34766" ht="15.75" customHeight="1"/>
    <row r="34768" ht="15.75" customHeight="1"/>
    <row r="34770" ht="15.75" customHeight="1"/>
    <row r="34772" ht="15.75" customHeight="1"/>
    <row r="34774" ht="15.75" customHeight="1"/>
    <row r="34776" ht="15.75" customHeight="1"/>
    <row r="34778" ht="15.75" customHeight="1"/>
    <row r="34780" ht="15.75" customHeight="1"/>
    <row r="34782" ht="15.75" customHeight="1"/>
    <row r="34784" ht="15.75" customHeight="1"/>
    <row r="34786" ht="15.75" customHeight="1"/>
    <row r="34788" ht="15.75" customHeight="1"/>
    <row r="34790" ht="15.75" customHeight="1"/>
    <row r="34792" ht="15.75" customHeight="1"/>
    <row r="34794" ht="15.75" customHeight="1"/>
    <row r="34796" ht="15.75" customHeight="1"/>
    <row r="34798" ht="15.75" customHeight="1"/>
    <row r="34800" ht="15.75" customHeight="1"/>
    <row r="34802" ht="15.75" customHeight="1"/>
    <row r="34804" ht="15.75" customHeight="1"/>
    <row r="34806" ht="15.75" customHeight="1"/>
    <row r="34808" ht="15.75" customHeight="1"/>
    <row r="34810" ht="15.75" customHeight="1"/>
    <row r="34812" ht="15.75" customHeight="1"/>
    <row r="34814" ht="15.75" customHeight="1"/>
    <row r="34816" ht="15.75" customHeight="1"/>
    <row r="34818" ht="15.75" customHeight="1"/>
    <row r="34820" ht="15.75" customHeight="1"/>
    <row r="34822" ht="15.75" customHeight="1"/>
    <row r="34824" ht="15.75" customHeight="1"/>
    <row r="34826" ht="15.75" customHeight="1"/>
    <row r="34828" ht="15.75" customHeight="1"/>
    <row r="34830" ht="15.75" customHeight="1"/>
    <row r="34832" ht="15.75" customHeight="1"/>
    <row r="34834" ht="15.75" customHeight="1"/>
    <row r="34836" ht="15.75" customHeight="1"/>
    <row r="34838" ht="15.75" customHeight="1"/>
    <row r="34840" ht="15.75" customHeight="1"/>
    <row r="34842" ht="15.75" customHeight="1"/>
    <row r="34844" ht="15.75" customHeight="1"/>
    <row r="34846" ht="15.75" customHeight="1"/>
    <row r="34848" ht="15.75" customHeight="1"/>
    <row r="34850" ht="15.75" customHeight="1"/>
    <row r="34852" ht="15.75" customHeight="1"/>
    <row r="34854" ht="15.75" customHeight="1"/>
    <row r="34856" ht="15.75" customHeight="1"/>
    <row r="34858" ht="15.75" customHeight="1"/>
    <row r="34860" ht="15.75" customHeight="1"/>
    <row r="34862" ht="15.75" customHeight="1"/>
    <row r="34864" ht="15.75" customHeight="1"/>
    <row r="34866" ht="15.75" customHeight="1"/>
    <row r="34868" ht="15.75" customHeight="1"/>
    <row r="34870" ht="15.75" customHeight="1"/>
    <row r="34872" ht="15.75" customHeight="1"/>
    <row r="34874" ht="15.75" customHeight="1"/>
    <row r="34876" ht="15.75" customHeight="1"/>
    <row r="34878" ht="15.75" customHeight="1"/>
    <row r="34880" ht="15.75" customHeight="1"/>
    <row r="34882" ht="15.75" customHeight="1"/>
    <row r="34884" ht="15.75" customHeight="1"/>
    <row r="34886" ht="15.75" customHeight="1"/>
    <row r="34888" ht="15.75" customHeight="1"/>
    <row r="34890" ht="15.75" customHeight="1"/>
    <row r="34892" ht="15.75" customHeight="1"/>
    <row r="34894" ht="15.75" customHeight="1"/>
    <row r="34896" ht="15.75" customHeight="1"/>
    <row r="34898" ht="15.75" customHeight="1"/>
    <row r="34900" ht="15.75" customHeight="1"/>
    <row r="34902" ht="15.75" customHeight="1"/>
    <row r="34904" ht="15.75" customHeight="1"/>
    <row r="34906" ht="15.75" customHeight="1"/>
    <row r="34908" ht="15.75" customHeight="1"/>
    <row r="34910" ht="15.75" customHeight="1"/>
    <row r="34912" ht="15.75" customHeight="1"/>
    <row r="34914" ht="15.75" customHeight="1"/>
    <row r="34916" ht="15.75" customHeight="1"/>
    <row r="34918" ht="15.75" customHeight="1"/>
    <row r="34920" ht="15.75" customHeight="1"/>
    <row r="34922" ht="15.75" customHeight="1"/>
    <row r="34924" ht="15.75" customHeight="1"/>
    <row r="34926" ht="15.75" customHeight="1"/>
    <row r="34928" ht="15.75" customHeight="1"/>
    <row r="34930" ht="15.75" customHeight="1"/>
    <row r="34932" ht="15.75" customHeight="1"/>
    <row r="34934" ht="15.75" customHeight="1"/>
    <row r="34936" ht="15.75" customHeight="1"/>
    <row r="34938" ht="15.75" customHeight="1"/>
    <row r="34940" ht="15.75" customHeight="1"/>
    <row r="34942" ht="15.75" customHeight="1"/>
    <row r="34944" ht="15.75" customHeight="1"/>
    <row r="34946" ht="15.75" customHeight="1"/>
    <row r="34948" ht="15.75" customHeight="1"/>
    <row r="34950" ht="15.75" customHeight="1"/>
    <row r="34952" ht="15.75" customHeight="1"/>
    <row r="34954" ht="15.75" customHeight="1"/>
    <row r="34956" ht="15.75" customHeight="1"/>
    <row r="34958" ht="15.75" customHeight="1"/>
    <row r="34960" ht="15.75" customHeight="1"/>
    <row r="34962" ht="15.75" customHeight="1"/>
    <row r="34964" ht="15.75" customHeight="1"/>
    <row r="34966" ht="15.75" customHeight="1"/>
    <row r="34968" ht="15.75" customHeight="1"/>
    <row r="34970" ht="15.75" customHeight="1"/>
    <row r="34972" ht="15.75" customHeight="1"/>
    <row r="34974" ht="15.75" customHeight="1"/>
    <row r="34976" ht="15.75" customHeight="1"/>
    <row r="34978" ht="15.75" customHeight="1"/>
    <row r="34980" ht="15.75" customHeight="1"/>
    <row r="34982" ht="15.75" customHeight="1"/>
    <row r="34984" ht="15.75" customHeight="1"/>
    <row r="34986" ht="15.75" customHeight="1"/>
    <row r="34988" ht="15.75" customHeight="1"/>
    <row r="34990" ht="15.75" customHeight="1"/>
    <row r="34992" ht="15.75" customHeight="1"/>
    <row r="34994" ht="15.75" customHeight="1"/>
    <row r="34996" ht="15.75" customHeight="1"/>
    <row r="34998" ht="15.75" customHeight="1"/>
    <row r="35000" ht="15.75" customHeight="1"/>
    <row r="35002" ht="15.75" customHeight="1"/>
    <row r="35004" ht="15.75" customHeight="1"/>
    <row r="35006" ht="15.75" customHeight="1"/>
    <row r="35008" ht="15.75" customHeight="1"/>
    <row r="35010" ht="15.75" customHeight="1"/>
    <row r="35012" ht="15.75" customHeight="1"/>
    <row r="35014" ht="15.75" customHeight="1"/>
    <row r="35016" ht="15.75" customHeight="1"/>
    <row r="35018" ht="15.75" customHeight="1"/>
    <row r="35020" ht="15.75" customHeight="1"/>
    <row r="35022" ht="15.75" customHeight="1"/>
    <row r="35024" ht="15.75" customHeight="1"/>
    <row r="35026" ht="15.75" customHeight="1"/>
    <row r="35028" ht="15.75" customHeight="1"/>
    <row r="35030" ht="15.75" customHeight="1"/>
    <row r="35032" ht="15.75" customHeight="1"/>
    <row r="35034" ht="15.75" customHeight="1"/>
    <row r="35036" ht="15.75" customHeight="1"/>
    <row r="35038" ht="15.75" customHeight="1"/>
    <row r="35040" ht="15.75" customHeight="1"/>
    <row r="35042" ht="15.75" customHeight="1"/>
    <row r="35044" ht="15.75" customHeight="1"/>
    <row r="35046" ht="15.75" customHeight="1"/>
    <row r="35048" ht="15.75" customHeight="1"/>
    <row r="35050" ht="15.75" customHeight="1"/>
    <row r="35052" ht="15.75" customHeight="1"/>
    <row r="35054" ht="15.75" customHeight="1"/>
    <row r="35056" ht="15.75" customHeight="1"/>
    <row r="35058" ht="15.75" customHeight="1"/>
    <row r="35060" ht="15.75" customHeight="1"/>
    <row r="35062" ht="15.75" customHeight="1"/>
    <row r="35064" ht="15.75" customHeight="1"/>
    <row r="35066" ht="15.75" customHeight="1"/>
    <row r="35068" ht="15.75" customHeight="1"/>
    <row r="35070" ht="15.75" customHeight="1"/>
    <row r="35072" ht="15.75" customHeight="1"/>
    <row r="35074" ht="15.75" customHeight="1"/>
    <row r="35076" ht="15.75" customHeight="1"/>
    <row r="35078" ht="15.75" customHeight="1"/>
    <row r="35080" ht="15.75" customHeight="1"/>
    <row r="35082" ht="15.75" customHeight="1"/>
    <row r="35084" ht="15.75" customHeight="1"/>
    <row r="35086" ht="15.75" customHeight="1"/>
    <row r="35088" ht="15.75" customHeight="1"/>
    <row r="35090" ht="15.75" customHeight="1"/>
    <row r="35092" ht="15.75" customHeight="1"/>
    <row r="35094" ht="15.75" customHeight="1"/>
    <row r="35096" ht="15.75" customHeight="1"/>
    <row r="35098" ht="15.75" customHeight="1"/>
    <row r="35100" ht="15.75" customHeight="1"/>
    <row r="35102" ht="15.75" customHeight="1"/>
    <row r="35104" ht="15.75" customHeight="1"/>
    <row r="35106" ht="15.75" customHeight="1"/>
    <row r="35108" ht="15.75" customHeight="1"/>
    <row r="35110" ht="15.75" customHeight="1"/>
    <row r="35112" ht="15.75" customHeight="1"/>
    <row r="35114" ht="15.75" customHeight="1"/>
    <row r="35116" ht="15.75" customHeight="1"/>
    <row r="35118" ht="15.75" customHeight="1"/>
    <row r="35120" ht="15.75" customHeight="1"/>
    <row r="35122" ht="15.75" customHeight="1"/>
    <row r="35124" ht="15.75" customHeight="1"/>
    <row r="35126" ht="15.75" customHeight="1"/>
    <row r="35128" ht="15.75" customHeight="1"/>
    <row r="35130" ht="15.75" customHeight="1"/>
    <row r="35132" ht="15.75" customHeight="1"/>
    <row r="35134" ht="15.75" customHeight="1"/>
    <row r="35136" ht="15.75" customHeight="1"/>
    <row r="35138" ht="15.75" customHeight="1"/>
    <row r="35140" ht="15.75" customHeight="1"/>
    <row r="35142" ht="15.75" customHeight="1"/>
    <row r="35144" ht="15.75" customHeight="1"/>
    <row r="35146" ht="15.75" customHeight="1"/>
    <row r="35148" ht="15.75" customHeight="1"/>
    <row r="35150" ht="15.75" customHeight="1"/>
    <row r="35152" ht="15.75" customHeight="1"/>
    <row r="35154" ht="15.75" customHeight="1"/>
    <row r="35156" ht="15.75" customHeight="1"/>
    <row r="35158" ht="15.75" customHeight="1"/>
    <row r="35160" ht="15.75" customHeight="1"/>
    <row r="35162" ht="15.75" customHeight="1"/>
    <row r="35164" ht="15.75" customHeight="1"/>
    <row r="35166" ht="15.75" customHeight="1"/>
    <row r="35168" ht="15.75" customHeight="1"/>
    <row r="35170" ht="15.75" customHeight="1"/>
    <row r="35172" ht="15.75" customHeight="1"/>
    <row r="35174" ht="15.75" customHeight="1"/>
    <row r="35176" ht="15.75" customHeight="1"/>
    <row r="35178" ht="15.75" customHeight="1"/>
    <row r="35180" ht="15.75" customHeight="1"/>
    <row r="35182" ht="15.75" customHeight="1"/>
    <row r="35184" ht="15.75" customHeight="1"/>
    <row r="35186" ht="15.75" customHeight="1"/>
    <row r="35188" ht="15.75" customHeight="1"/>
    <row r="35190" ht="15.75" customHeight="1"/>
    <row r="35192" ht="15.75" customHeight="1"/>
    <row r="35194" ht="15.75" customHeight="1"/>
    <row r="35196" ht="15.75" customHeight="1"/>
    <row r="35198" ht="15.75" customHeight="1"/>
    <row r="35200" ht="15.75" customHeight="1"/>
    <row r="35202" ht="15.75" customHeight="1"/>
    <row r="35204" ht="15.75" customHeight="1"/>
    <row r="35206" ht="15.75" customHeight="1"/>
    <row r="35208" ht="15.75" customHeight="1"/>
    <row r="35210" ht="15.75" customHeight="1"/>
    <row r="35212" ht="15.75" customHeight="1"/>
    <row r="35214" ht="15.75" customHeight="1"/>
    <row r="35216" ht="15.75" customHeight="1"/>
    <row r="35218" ht="15.75" customHeight="1"/>
    <row r="35220" ht="15.75" customHeight="1"/>
    <row r="35222" ht="15.75" customHeight="1"/>
    <row r="35224" ht="15.75" customHeight="1"/>
    <row r="35226" ht="15.75" customHeight="1"/>
    <row r="35228" ht="15.75" customHeight="1"/>
    <row r="35230" ht="15.75" customHeight="1"/>
    <row r="35232" ht="15.75" customHeight="1"/>
    <row r="35234" ht="15.75" customHeight="1"/>
    <row r="35236" ht="15.75" customHeight="1"/>
    <row r="35238" ht="15.75" customHeight="1"/>
    <row r="35240" ht="15.75" customHeight="1"/>
    <row r="35242" ht="15.75" customHeight="1"/>
    <row r="35244" ht="15.75" customHeight="1"/>
    <row r="35246" ht="15.75" customHeight="1"/>
    <row r="35248" ht="15.75" customHeight="1"/>
    <row r="35250" ht="15.75" customHeight="1"/>
    <row r="35252" ht="15.75" customHeight="1"/>
    <row r="35254" ht="15.75" customHeight="1"/>
    <row r="35256" ht="15.75" customHeight="1"/>
    <row r="35258" ht="15.75" customHeight="1"/>
    <row r="35260" ht="15.75" customHeight="1"/>
    <row r="35262" ht="15.75" customHeight="1"/>
    <row r="35264" ht="15.75" customHeight="1"/>
    <row r="35266" ht="15.75" customHeight="1"/>
    <row r="35268" ht="15.75" customHeight="1"/>
    <row r="35270" ht="15.75" customHeight="1"/>
    <row r="35272" ht="15.75" customHeight="1"/>
    <row r="35274" ht="15.75" customHeight="1"/>
    <row r="35276" ht="15.75" customHeight="1"/>
    <row r="35278" ht="15.75" customHeight="1"/>
    <row r="35280" ht="15.75" customHeight="1"/>
    <row r="35282" ht="15.75" customHeight="1"/>
    <row r="35284" ht="15.75" customHeight="1"/>
    <row r="35286" ht="15.75" customHeight="1"/>
    <row r="35288" ht="15.75" customHeight="1"/>
    <row r="35290" ht="15.75" customHeight="1"/>
    <row r="35292" ht="15.75" customHeight="1"/>
    <row r="35294" ht="15.75" customHeight="1"/>
    <row r="35296" ht="15.75" customHeight="1"/>
    <row r="35298" ht="15.75" customHeight="1"/>
    <row r="35300" ht="15.75" customHeight="1"/>
    <row r="35302" ht="15.75" customHeight="1"/>
    <row r="35304" ht="15.75" customHeight="1"/>
    <row r="35306" ht="15.75" customHeight="1"/>
    <row r="35308" ht="15.75" customHeight="1"/>
    <row r="35310" ht="15.75" customHeight="1"/>
    <row r="35312" ht="15.75" customHeight="1"/>
    <row r="35314" ht="15.75" customHeight="1"/>
    <row r="35316" ht="15.75" customHeight="1"/>
    <row r="35318" ht="15.75" customHeight="1"/>
    <row r="35320" ht="15.75" customHeight="1"/>
    <row r="35322" ht="15.75" customHeight="1"/>
    <row r="35324" ht="15.75" customHeight="1"/>
    <row r="35326" ht="15.75" customHeight="1"/>
    <row r="35328" ht="15.75" customHeight="1"/>
    <row r="35330" ht="15.75" customHeight="1"/>
    <row r="35332" ht="15.75" customHeight="1"/>
    <row r="35334" ht="15.75" customHeight="1"/>
    <row r="35336" ht="15.75" customHeight="1"/>
    <row r="35338" ht="15.75" customHeight="1"/>
    <row r="35340" ht="15.75" customHeight="1"/>
    <row r="35342" ht="15.75" customHeight="1"/>
    <row r="35344" ht="15.75" customHeight="1"/>
    <row r="35346" ht="15.75" customHeight="1"/>
    <row r="35348" ht="15.75" customHeight="1"/>
    <row r="35350" ht="15.75" customHeight="1"/>
    <row r="35352" ht="15.75" customHeight="1"/>
    <row r="35354" ht="15.75" customHeight="1"/>
    <row r="35356" ht="15.75" customHeight="1"/>
    <row r="35358" ht="15.75" customHeight="1"/>
    <row r="35360" ht="15.75" customHeight="1"/>
    <row r="35362" ht="15.75" customHeight="1"/>
    <row r="35364" ht="15.75" customHeight="1"/>
    <row r="35366" ht="15.75" customHeight="1"/>
    <row r="35368" ht="15.75" customHeight="1"/>
    <row r="35370" ht="15.75" customHeight="1"/>
    <row r="35372" ht="15.75" customHeight="1"/>
    <row r="35374" ht="15.75" customHeight="1"/>
    <row r="35376" ht="15.75" customHeight="1"/>
    <row r="35378" ht="15.75" customHeight="1"/>
    <row r="35380" ht="15.75" customHeight="1"/>
    <row r="35382" ht="15.75" customHeight="1"/>
    <row r="35384" ht="15.75" customHeight="1"/>
    <row r="35386" ht="15.75" customHeight="1"/>
    <row r="35388" ht="15.75" customHeight="1"/>
    <row r="35390" ht="15.75" customHeight="1"/>
    <row r="35392" ht="15.75" customHeight="1"/>
    <row r="35394" ht="15.75" customHeight="1"/>
    <row r="35396" ht="15.75" customHeight="1"/>
    <row r="35398" ht="15.75" customHeight="1"/>
    <row r="35400" ht="15.75" customHeight="1"/>
    <row r="35402" ht="15.75" customHeight="1"/>
    <row r="35404" ht="15.75" customHeight="1"/>
    <row r="35406" ht="15.75" customHeight="1"/>
    <row r="35408" ht="15.75" customHeight="1"/>
    <row r="35410" ht="15.75" customHeight="1"/>
    <row r="35412" ht="15.75" customHeight="1"/>
    <row r="35414" ht="15.75" customHeight="1"/>
    <row r="35416" ht="15.75" customHeight="1"/>
    <row r="35418" ht="15.75" customHeight="1"/>
    <row r="35420" ht="15.75" customHeight="1"/>
    <row r="35422" ht="15.75" customHeight="1"/>
    <row r="35424" ht="15.75" customHeight="1"/>
    <row r="35426" ht="15.75" customHeight="1"/>
    <row r="35428" ht="15.75" customHeight="1"/>
    <row r="35430" ht="15.75" customHeight="1"/>
    <row r="35432" ht="15.75" customHeight="1"/>
    <row r="35434" ht="15.75" customHeight="1"/>
    <row r="35436" ht="15.75" customHeight="1"/>
    <row r="35438" ht="15.75" customHeight="1"/>
    <row r="35440" ht="15.75" customHeight="1"/>
    <row r="35442" ht="15.75" customHeight="1"/>
    <row r="35444" ht="15.75" customHeight="1"/>
    <row r="35446" ht="15.75" customHeight="1"/>
    <row r="35448" ht="15.75" customHeight="1"/>
    <row r="35450" ht="15.75" customHeight="1"/>
    <row r="35452" ht="15.75" customHeight="1"/>
    <row r="35454" ht="15.75" customHeight="1"/>
    <row r="35456" ht="15.75" customHeight="1"/>
    <row r="35458" ht="15.75" customHeight="1"/>
    <row r="35460" ht="15.75" customHeight="1"/>
    <row r="35462" ht="15.75" customHeight="1"/>
    <row r="35464" ht="15.75" customHeight="1"/>
    <row r="35466" ht="15.75" customHeight="1"/>
    <row r="35468" ht="15.75" customHeight="1"/>
    <row r="35470" ht="15.75" customHeight="1"/>
    <row r="35472" ht="15.75" customHeight="1"/>
    <row r="35474" ht="15.75" customHeight="1"/>
    <row r="35476" ht="15.75" customHeight="1"/>
    <row r="35478" ht="15.75" customHeight="1"/>
    <row r="35480" ht="15.75" customHeight="1"/>
    <row r="35482" ht="15.75" customHeight="1"/>
    <row r="35484" ht="15.75" customHeight="1"/>
    <row r="35486" ht="15.75" customHeight="1"/>
    <row r="35488" ht="15.75" customHeight="1"/>
    <row r="35490" ht="15.75" customHeight="1"/>
    <row r="35492" ht="15.75" customHeight="1"/>
    <row r="35494" ht="15.75" customHeight="1"/>
    <row r="35496" ht="15.75" customHeight="1"/>
    <row r="35498" ht="15.75" customHeight="1"/>
    <row r="35500" ht="15.75" customHeight="1"/>
    <row r="35502" ht="15.75" customHeight="1"/>
    <row r="35504" ht="15.75" customHeight="1"/>
    <row r="35506" ht="15.75" customHeight="1"/>
    <row r="35508" ht="15.75" customHeight="1"/>
    <row r="35510" ht="15.75" customHeight="1"/>
    <row r="35512" ht="15.75" customHeight="1"/>
    <row r="35514" ht="15.75" customHeight="1"/>
    <row r="35516" ht="15.75" customHeight="1"/>
    <row r="35518" ht="15.75" customHeight="1"/>
    <row r="35520" ht="15.75" customHeight="1"/>
    <row r="35522" ht="15.75" customHeight="1"/>
    <row r="35524" ht="15.75" customHeight="1"/>
    <row r="35526" ht="15.75" customHeight="1"/>
    <row r="35528" ht="15.75" customHeight="1"/>
    <row r="35530" ht="15.75" customHeight="1"/>
    <row r="35532" ht="15.75" customHeight="1"/>
    <row r="35534" ht="15.75" customHeight="1"/>
    <row r="35536" ht="15.75" customHeight="1"/>
    <row r="35538" ht="15.75" customHeight="1"/>
    <row r="35540" ht="15.75" customHeight="1"/>
    <row r="35542" ht="15.75" customHeight="1"/>
    <row r="35544" ht="15.75" customHeight="1"/>
    <row r="35546" ht="15.75" customHeight="1"/>
    <row r="35548" ht="15.75" customHeight="1"/>
    <row r="35550" ht="15.75" customHeight="1"/>
    <row r="35552" ht="15.75" customHeight="1"/>
    <row r="35554" ht="15.75" customHeight="1"/>
    <row r="35556" ht="15.75" customHeight="1"/>
    <row r="35558" ht="15.75" customHeight="1"/>
    <row r="35560" ht="15.75" customHeight="1"/>
    <row r="35562" ht="15.75" customHeight="1"/>
    <row r="35564" ht="15.75" customHeight="1"/>
    <row r="35566" ht="15.75" customHeight="1"/>
    <row r="35568" ht="15.75" customHeight="1"/>
    <row r="35570" ht="15.75" customHeight="1"/>
    <row r="35572" ht="15.75" customHeight="1"/>
    <row r="35574" ht="15.75" customHeight="1"/>
    <row r="35576" ht="15.75" customHeight="1"/>
    <row r="35578" ht="15.75" customHeight="1"/>
    <row r="35580" ht="15.75" customHeight="1"/>
    <row r="35582" ht="15.75" customHeight="1"/>
    <row r="35584" ht="15.75" customHeight="1"/>
    <row r="35586" ht="15.75" customHeight="1"/>
    <row r="35588" ht="15.75" customHeight="1"/>
    <row r="35590" ht="15.75" customHeight="1"/>
    <row r="35592" ht="15.75" customHeight="1"/>
    <row r="35594" ht="15.75" customHeight="1"/>
    <row r="35596" ht="15.75" customHeight="1"/>
    <row r="35598" ht="15.75" customHeight="1"/>
    <row r="35600" ht="15.75" customHeight="1"/>
    <row r="35602" ht="15.75" customHeight="1"/>
    <row r="35604" ht="15.75" customHeight="1"/>
    <row r="35606" ht="15.75" customHeight="1"/>
    <row r="35608" ht="15.75" customHeight="1"/>
    <row r="35610" ht="15.75" customHeight="1"/>
    <row r="35612" ht="15.75" customHeight="1"/>
    <row r="35614" ht="15.75" customHeight="1"/>
    <row r="35616" ht="15.75" customHeight="1"/>
    <row r="35618" ht="15.75" customHeight="1"/>
    <row r="35620" ht="15.75" customHeight="1"/>
    <row r="35622" ht="15.75" customHeight="1"/>
    <row r="35624" ht="15.75" customHeight="1"/>
    <row r="35626" ht="15.75" customHeight="1"/>
    <row r="35628" ht="15.75" customHeight="1"/>
    <row r="35630" ht="15.75" customHeight="1"/>
    <row r="35632" ht="15.75" customHeight="1"/>
    <row r="35634" ht="15.75" customHeight="1"/>
    <row r="35636" ht="15.75" customHeight="1"/>
    <row r="35638" ht="15.75" customHeight="1"/>
    <row r="35640" ht="15.75" customHeight="1"/>
    <row r="35642" ht="15.75" customHeight="1"/>
    <row r="35644" ht="15.75" customHeight="1"/>
    <row r="35646" ht="15.75" customHeight="1"/>
    <row r="35648" ht="15.75" customHeight="1"/>
    <row r="35650" ht="15.75" customHeight="1"/>
    <row r="35652" ht="15.75" customHeight="1"/>
    <row r="35654" ht="15.75" customHeight="1"/>
    <row r="35656" ht="15.75" customHeight="1"/>
    <row r="35658" ht="15.75" customHeight="1"/>
    <row r="35660" ht="15.75" customHeight="1"/>
    <row r="35662" ht="15.75" customHeight="1"/>
    <row r="35664" ht="15.75" customHeight="1"/>
    <row r="35666" ht="15.75" customHeight="1"/>
    <row r="35668" ht="15.75" customHeight="1"/>
    <row r="35670" ht="15.75" customHeight="1"/>
    <row r="35672" ht="15.75" customHeight="1"/>
    <row r="35674" ht="15.75" customHeight="1"/>
    <row r="35676" ht="15.75" customHeight="1"/>
    <row r="35678" ht="15.75" customHeight="1"/>
    <row r="35680" ht="15.75" customHeight="1"/>
    <row r="35682" ht="15.75" customHeight="1"/>
    <row r="35684" ht="15.75" customHeight="1"/>
    <row r="35686" ht="15.75" customHeight="1"/>
    <row r="35688" ht="15.75" customHeight="1"/>
    <row r="35690" ht="15.75" customHeight="1"/>
    <row r="35692" ht="15.75" customHeight="1"/>
    <row r="35694" ht="15.75" customHeight="1"/>
    <row r="35696" ht="15.75" customHeight="1"/>
    <row r="35698" ht="15.75" customHeight="1"/>
    <row r="35700" ht="15.75" customHeight="1"/>
    <row r="35702" ht="15.75" customHeight="1"/>
    <row r="35704" ht="15.75" customHeight="1"/>
    <row r="35706" ht="15.75" customHeight="1"/>
    <row r="35708" ht="15.75" customHeight="1"/>
    <row r="35710" ht="15.75" customHeight="1"/>
    <row r="35712" ht="15.75" customHeight="1"/>
    <row r="35714" ht="15.75" customHeight="1"/>
    <row r="35716" ht="15.75" customHeight="1"/>
    <row r="35718" ht="15.75" customHeight="1"/>
    <row r="35720" ht="15.75" customHeight="1"/>
    <row r="35722" ht="15.75" customHeight="1"/>
    <row r="35724" ht="15.75" customHeight="1"/>
    <row r="35726" ht="15.75" customHeight="1"/>
    <row r="35728" ht="15.75" customHeight="1"/>
    <row r="35730" ht="15.75" customHeight="1"/>
    <row r="35732" ht="15.75" customHeight="1"/>
    <row r="35734" ht="15.75" customHeight="1"/>
    <row r="35736" ht="15.75" customHeight="1"/>
    <row r="35738" ht="15.75" customHeight="1"/>
    <row r="35740" ht="15.75" customHeight="1"/>
    <row r="35742" ht="15.75" customHeight="1"/>
    <row r="35744" ht="15.75" customHeight="1"/>
    <row r="35746" ht="15.75" customHeight="1"/>
    <row r="35748" ht="15.75" customHeight="1"/>
    <row r="35750" ht="15.75" customHeight="1"/>
    <row r="35752" ht="15.75" customHeight="1"/>
    <row r="35754" ht="15.75" customHeight="1"/>
    <row r="35756" ht="15.75" customHeight="1"/>
    <row r="35758" ht="15.75" customHeight="1"/>
    <row r="35760" ht="15.75" customHeight="1"/>
    <row r="35762" ht="15.75" customHeight="1"/>
    <row r="35764" ht="15.75" customHeight="1"/>
    <row r="35766" ht="15.75" customHeight="1"/>
    <row r="35768" ht="15.75" customHeight="1"/>
    <row r="35770" ht="15.75" customHeight="1"/>
    <row r="35772" ht="15.75" customHeight="1"/>
    <row r="35774" ht="15.75" customHeight="1"/>
    <row r="35776" ht="15.75" customHeight="1"/>
    <row r="35778" ht="15.75" customHeight="1"/>
    <row r="35780" ht="15.75" customHeight="1"/>
    <row r="35782" ht="15.75" customHeight="1"/>
    <row r="35784" ht="15.75" customHeight="1"/>
    <row r="35786" ht="15.75" customHeight="1"/>
    <row r="35788" ht="15.75" customHeight="1"/>
    <row r="35790" ht="15.75" customHeight="1"/>
    <row r="35792" ht="15.75" customHeight="1"/>
    <row r="35794" ht="15.75" customHeight="1"/>
    <row r="35796" ht="15.75" customHeight="1"/>
    <row r="35798" ht="15.75" customHeight="1"/>
    <row r="35800" ht="15.75" customHeight="1"/>
    <row r="35802" ht="15.75" customHeight="1"/>
    <row r="35804" ht="15.75" customHeight="1"/>
    <row r="35806" ht="15.75" customHeight="1"/>
    <row r="35808" ht="15.75" customHeight="1"/>
    <row r="35810" ht="15.75" customHeight="1"/>
    <row r="35812" ht="15.75" customHeight="1"/>
    <row r="35814" ht="15.75" customHeight="1"/>
    <row r="35816" ht="15.75" customHeight="1"/>
    <row r="35818" ht="15.75" customHeight="1"/>
    <row r="35820" ht="15.75" customHeight="1"/>
    <row r="35822" ht="15.75" customHeight="1"/>
    <row r="35824" ht="15.75" customHeight="1"/>
    <row r="35826" ht="15.75" customHeight="1"/>
    <row r="35828" ht="15.75" customHeight="1"/>
    <row r="35830" ht="15.75" customHeight="1"/>
    <row r="35832" ht="15.75" customHeight="1"/>
    <row r="35834" ht="15.75" customHeight="1"/>
    <row r="35836" ht="15.75" customHeight="1"/>
    <row r="35838" ht="15.75" customHeight="1"/>
    <row r="35840" ht="15.75" customHeight="1"/>
    <row r="35842" ht="15.75" customHeight="1"/>
    <row r="35844" ht="15.75" customHeight="1"/>
    <row r="35846" ht="15.75" customHeight="1"/>
    <row r="35848" ht="15.75" customHeight="1"/>
    <row r="35850" ht="15.75" customHeight="1"/>
    <row r="35852" ht="15.75" customHeight="1"/>
    <row r="35854" ht="15.75" customHeight="1"/>
    <row r="35856" ht="15.75" customHeight="1"/>
    <row r="35858" ht="15.75" customHeight="1"/>
    <row r="35860" ht="15.75" customHeight="1"/>
    <row r="35862" ht="15.75" customHeight="1"/>
    <row r="35864" ht="15.75" customHeight="1"/>
    <row r="35866" ht="15.75" customHeight="1"/>
    <row r="35868" ht="15.75" customHeight="1"/>
    <row r="35870" ht="15.75" customHeight="1"/>
    <row r="35872" ht="15.75" customHeight="1"/>
    <row r="35874" ht="15.75" customHeight="1"/>
    <row r="35876" ht="15.75" customHeight="1"/>
    <row r="35878" ht="15.75" customHeight="1"/>
    <row r="35880" ht="15.75" customHeight="1"/>
    <row r="35882" ht="15.75" customHeight="1"/>
    <row r="35884" ht="15.75" customHeight="1"/>
    <row r="35886" ht="15.75" customHeight="1"/>
    <row r="35888" ht="15.75" customHeight="1"/>
    <row r="35890" ht="15.75" customHeight="1"/>
    <row r="35892" ht="15.75" customHeight="1"/>
    <row r="35894" ht="15.75" customHeight="1"/>
    <row r="35896" ht="15.75" customHeight="1"/>
    <row r="35898" ht="15.75" customHeight="1"/>
    <row r="35900" ht="15.75" customHeight="1"/>
    <row r="35902" ht="15.75" customHeight="1"/>
    <row r="35904" ht="15.75" customHeight="1"/>
    <row r="35906" ht="15.75" customHeight="1"/>
    <row r="35908" ht="15.75" customHeight="1"/>
    <row r="35910" ht="15.75" customHeight="1"/>
    <row r="35912" ht="15.75" customHeight="1"/>
    <row r="35914" ht="15.75" customHeight="1"/>
    <row r="35916" ht="15.75" customHeight="1"/>
    <row r="35918" ht="15.75" customHeight="1"/>
    <row r="35920" ht="15.75" customHeight="1"/>
    <row r="35922" ht="15.75" customHeight="1"/>
    <row r="35924" ht="15.75" customHeight="1"/>
    <row r="35926" ht="15.75" customHeight="1"/>
    <row r="35928" ht="15.75" customHeight="1"/>
    <row r="35930" ht="15.75" customHeight="1"/>
    <row r="35932" ht="15.75" customHeight="1"/>
    <row r="35934" ht="15.75" customHeight="1"/>
    <row r="35936" ht="15.75" customHeight="1"/>
    <row r="35938" ht="15.75" customHeight="1"/>
    <row r="35940" ht="15.75" customHeight="1"/>
    <row r="35942" ht="15.75" customHeight="1"/>
    <row r="35944" ht="15.75" customHeight="1"/>
    <row r="35946" ht="15.75" customHeight="1"/>
    <row r="35948" ht="15.75" customHeight="1"/>
    <row r="35950" ht="15.75" customHeight="1"/>
    <row r="35952" ht="15.75" customHeight="1"/>
    <row r="35954" ht="15.75" customHeight="1"/>
    <row r="35956" ht="15.75" customHeight="1"/>
    <row r="35958" ht="15.75" customHeight="1"/>
    <row r="35960" ht="15.75" customHeight="1"/>
    <row r="35962" ht="15.75" customHeight="1"/>
    <row r="35964" ht="15.75" customHeight="1"/>
    <row r="35966" ht="15.75" customHeight="1"/>
    <row r="35968" ht="15.75" customHeight="1"/>
    <row r="35970" ht="15.75" customHeight="1"/>
    <row r="35972" ht="15.75" customHeight="1"/>
    <row r="35974" ht="15.75" customHeight="1"/>
    <row r="35976" ht="15.75" customHeight="1"/>
    <row r="35978" ht="15.75" customHeight="1"/>
    <row r="35980" ht="15.75" customHeight="1"/>
    <row r="35982" ht="15.75" customHeight="1"/>
    <row r="35984" ht="15.75" customHeight="1"/>
    <row r="35986" ht="15.75" customHeight="1"/>
    <row r="35988" ht="15.75" customHeight="1"/>
    <row r="35990" ht="15.75" customHeight="1"/>
    <row r="35992" ht="15.75" customHeight="1"/>
    <row r="35994" ht="15.75" customHeight="1"/>
    <row r="35996" ht="15.75" customHeight="1"/>
    <row r="35998" ht="15.75" customHeight="1"/>
    <row r="36000" ht="15.75" customHeight="1"/>
    <row r="36002" ht="15.75" customHeight="1"/>
    <row r="36004" ht="15.75" customHeight="1"/>
    <row r="36006" ht="15.75" customHeight="1"/>
    <row r="36008" ht="15.75" customHeight="1"/>
    <row r="36010" ht="15.75" customHeight="1"/>
    <row r="36012" ht="15.75" customHeight="1"/>
    <row r="36014" ht="15.75" customHeight="1"/>
    <row r="36016" ht="15.75" customHeight="1"/>
    <row r="36018" ht="15.75" customHeight="1"/>
    <row r="36020" ht="15.75" customHeight="1"/>
    <row r="36022" ht="15.75" customHeight="1"/>
    <row r="36024" ht="15.75" customHeight="1"/>
    <row r="36026" ht="15.75" customHeight="1"/>
    <row r="36028" ht="15.75" customHeight="1"/>
    <row r="36030" ht="15.75" customHeight="1"/>
    <row r="36032" ht="15.75" customHeight="1"/>
    <row r="36034" ht="15.75" customHeight="1"/>
    <row r="36036" ht="15.75" customHeight="1"/>
    <row r="36038" ht="15.75" customHeight="1"/>
    <row r="36040" ht="15.75" customHeight="1"/>
    <row r="36042" ht="15.75" customHeight="1"/>
    <row r="36044" ht="15.75" customHeight="1"/>
    <row r="36046" ht="15.75" customHeight="1"/>
    <row r="36048" ht="15.75" customHeight="1"/>
    <row r="36050" ht="15.75" customHeight="1"/>
    <row r="36052" ht="15.75" customHeight="1"/>
    <row r="36054" ht="15.75" customHeight="1"/>
    <row r="36056" ht="15.75" customHeight="1"/>
    <row r="36058" ht="15.75" customHeight="1"/>
    <row r="36060" ht="15.75" customHeight="1"/>
    <row r="36062" ht="15.75" customHeight="1"/>
    <row r="36064" ht="15.75" customHeight="1"/>
    <row r="36066" ht="15.75" customHeight="1"/>
    <row r="36068" ht="15.75" customHeight="1"/>
    <row r="36070" ht="15.75" customHeight="1"/>
    <row r="36072" ht="15.75" customHeight="1"/>
    <row r="36074" ht="15.75" customHeight="1"/>
    <row r="36076" ht="15.75" customHeight="1"/>
    <row r="36078" ht="15.75" customHeight="1"/>
    <row r="36080" ht="15.75" customHeight="1"/>
    <row r="36082" ht="15.75" customHeight="1"/>
    <row r="36084" ht="15.75" customHeight="1"/>
    <row r="36086" ht="15.75" customHeight="1"/>
    <row r="36088" ht="15.75" customHeight="1"/>
    <row r="36090" ht="15.75" customHeight="1"/>
    <row r="36092" ht="15.75" customHeight="1"/>
    <row r="36094" ht="15.75" customHeight="1"/>
    <row r="36096" ht="15.75" customHeight="1"/>
    <row r="36098" ht="15.75" customHeight="1"/>
    <row r="36100" ht="15.75" customHeight="1"/>
    <row r="36102" ht="15.75" customHeight="1"/>
    <row r="36104" ht="15.75" customHeight="1"/>
    <row r="36106" ht="15.75" customHeight="1"/>
    <row r="36108" ht="15.75" customHeight="1"/>
    <row r="36110" ht="15.75" customHeight="1"/>
    <row r="36112" ht="15.75" customHeight="1"/>
    <row r="36114" ht="15.75" customHeight="1"/>
    <row r="36116" ht="15.75" customHeight="1"/>
    <row r="36118" ht="15.75" customHeight="1"/>
    <row r="36120" ht="15.75" customHeight="1"/>
    <row r="36122" ht="15.75" customHeight="1"/>
    <row r="36124" ht="15.75" customHeight="1"/>
    <row r="36126" ht="15.75" customHeight="1"/>
    <row r="36128" ht="15.75" customHeight="1"/>
    <row r="36130" ht="15.75" customHeight="1"/>
    <row r="36132" ht="15.75" customHeight="1"/>
    <row r="36134" ht="15.75" customHeight="1"/>
    <row r="36136" ht="15.75" customHeight="1"/>
    <row r="36138" ht="15.75" customHeight="1"/>
    <row r="36140" ht="15.75" customHeight="1"/>
    <row r="36142" ht="15.75" customHeight="1"/>
    <row r="36144" ht="15.75" customHeight="1"/>
    <row r="36146" ht="15.75" customHeight="1"/>
    <row r="36148" ht="15.75" customHeight="1"/>
    <row r="36150" ht="15.75" customHeight="1"/>
    <row r="36152" ht="15.75" customHeight="1"/>
    <row r="36154" ht="15.75" customHeight="1"/>
    <row r="36156" ht="15.75" customHeight="1"/>
    <row r="36158" ht="15.75" customHeight="1"/>
    <row r="36160" ht="15.75" customHeight="1"/>
    <row r="36162" ht="15.75" customHeight="1"/>
    <row r="36164" ht="15.75" customHeight="1"/>
    <row r="36166" ht="15.75" customHeight="1"/>
    <row r="36168" ht="15.75" customHeight="1"/>
    <row r="36170" ht="15.75" customHeight="1"/>
    <row r="36172" ht="15.75" customHeight="1"/>
    <row r="36174" ht="15.75" customHeight="1"/>
    <row r="36176" ht="15.75" customHeight="1"/>
    <row r="36178" ht="15.75" customHeight="1"/>
    <row r="36180" ht="15.75" customHeight="1"/>
    <row r="36182" ht="15.75" customHeight="1"/>
    <row r="36184" ht="15.75" customHeight="1"/>
    <row r="36186" ht="15.75" customHeight="1"/>
    <row r="36188" ht="15.75" customHeight="1"/>
    <row r="36190" ht="15.75" customHeight="1"/>
    <row r="36192" ht="15.75" customHeight="1"/>
    <row r="36194" ht="15.75" customHeight="1"/>
    <row r="36196" ht="15.75" customHeight="1"/>
    <row r="36198" ht="15.75" customHeight="1"/>
    <row r="36200" ht="15.75" customHeight="1"/>
    <row r="36202" ht="15.75" customHeight="1"/>
    <row r="36204" ht="15.75" customHeight="1"/>
    <row r="36206" ht="15.75" customHeight="1"/>
    <row r="36208" ht="15.75" customHeight="1"/>
    <row r="36210" ht="15.75" customHeight="1"/>
    <row r="36212" ht="15.75" customHeight="1"/>
    <row r="36214" ht="15.75" customHeight="1"/>
    <row r="36216" ht="15.75" customHeight="1"/>
    <row r="36218" ht="15.75" customHeight="1"/>
    <row r="36220" ht="15.75" customHeight="1"/>
    <row r="36222" ht="15.75" customHeight="1"/>
    <row r="36224" ht="15.75" customHeight="1"/>
    <row r="36226" ht="15.75" customHeight="1"/>
    <row r="36228" ht="15.75" customHeight="1"/>
    <row r="36230" ht="15.75" customHeight="1"/>
    <row r="36232" ht="15.75" customHeight="1"/>
    <row r="36234" ht="15.75" customHeight="1"/>
    <row r="36236" ht="15.75" customHeight="1"/>
    <row r="36238" ht="15.75" customHeight="1"/>
    <row r="36240" ht="15.75" customHeight="1"/>
    <row r="36242" ht="15.75" customHeight="1"/>
    <row r="36244" ht="15.75" customHeight="1"/>
    <row r="36246" ht="15.75" customHeight="1"/>
    <row r="36248" ht="15.75" customHeight="1"/>
    <row r="36250" ht="15.75" customHeight="1"/>
    <row r="36252" ht="15.75" customHeight="1"/>
    <row r="36254" ht="15.75" customHeight="1"/>
    <row r="36256" ht="15.75" customHeight="1"/>
    <row r="36258" ht="15.75" customHeight="1"/>
    <row r="36260" ht="15.75" customHeight="1"/>
    <row r="36262" ht="15.75" customHeight="1"/>
    <row r="36264" ht="15.75" customHeight="1"/>
    <row r="36266" ht="15.75" customHeight="1"/>
    <row r="36268" ht="15.75" customHeight="1"/>
    <row r="36270" ht="15.75" customHeight="1"/>
    <row r="36272" ht="15.75" customHeight="1"/>
    <row r="36274" ht="15.75" customHeight="1"/>
    <row r="36276" ht="15.75" customHeight="1"/>
    <row r="36278" ht="15.75" customHeight="1"/>
    <row r="36280" ht="15.75" customHeight="1"/>
    <row r="36282" ht="15.75" customHeight="1"/>
    <row r="36284" ht="15.75" customHeight="1"/>
    <row r="36286" ht="15.75" customHeight="1"/>
    <row r="36288" ht="15.75" customHeight="1"/>
    <row r="36290" ht="15.75" customHeight="1"/>
    <row r="36292" ht="15.75" customHeight="1"/>
    <row r="36294" ht="15.75" customHeight="1"/>
    <row r="36296" ht="15.75" customHeight="1"/>
    <row r="36298" ht="15.75" customHeight="1"/>
    <row r="36300" ht="15.75" customHeight="1"/>
    <row r="36302" ht="15.75" customHeight="1"/>
    <row r="36304" ht="15.75" customHeight="1"/>
    <row r="36306" ht="15.75" customHeight="1"/>
    <row r="36308" ht="15.75" customHeight="1"/>
    <row r="36310" ht="15.75" customHeight="1"/>
    <row r="36312" ht="15.75" customHeight="1"/>
    <row r="36314" ht="15.75" customHeight="1"/>
    <row r="36316" ht="15.75" customHeight="1"/>
    <row r="36318" ht="15.75" customHeight="1"/>
    <row r="36320" ht="15.75" customHeight="1"/>
    <row r="36322" ht="15.75" customHeight="1"/>
    <row r="36324" ht="15.75" customHeight="1"/>
    <row r="36326" ht="15.75" customHeight="1"/>
    <row r="36328" ht="15.75" customHeight="1"/>
    <row r="36330" ht="15.75" customHeight="1"/>
    <row r="36332" ht="15.75" customHeight="1"/>
    <row r="36334" ht="15.75" customHeight="1"/>
    <row r="36336" ht="15.75" customHeight="1"/>
    <row r="36338" ht="15.75" customHeight="1"/>
    <row r="36340" ht="15.75" customHeight="1"/>
    <row r="36342" ht="15.75" customHeight="1"/>
    <row r="36344" ht="15.75" customHeight="1"/>
    <row r="36346" ht="15.75" customHeight="1"/>
    <row r="36348" ht="15.75" customHeight="1"/>
    <row r="36350" ht="15.75" customHeight="1"/>
    <row r="36352" ht="15.75" customHeight="1"/>
    <row r="36354" ht="15.75" customHeight="1"/>
    <row r="36356" ht="15.75" customHeight="1"/>
    <row r="36358" ht="15.75" customHeight="1"/>
    <row r="36360" ht="15.75" customHeight="1"/>
    <row r="36362" ht="15.75" customHeight="1"/>
    <row r="36364" ht="15.75" customHeight="1"/>
    <row r="36366" ht="15.75" customHeight="1"/>
    <row r="36368" ht="15.75" customHeight="1"/>
    <row r="36370" ht="15.75" customHeight="1"/>
    <row r="36372" ht="15.75" customHeight="1"/>
    <row r="36374" ht="15.75" customHeight="1"/>
    <row r="36376" ht="15.75" customHeight="1"/>
    <row r="36378" ht="15.75" customHeight="1"/>
    <row r="36380" ht="15.75" customHeight="1"/>
    <row r="36382" ht="15.75" customHeight="1"/>
    <row r="36384" ht="15.75" customHeight="1"/>
    <row r="36386" ht="15.75" customHeight="1"/>
    <row r="36388" ht="15.75" customHeight="1"/>
    <row r="36390" ht="15.75" customHeight="1"/>
    <row r="36392" ht="15.75" customHeight="1"/>
    <row r="36394" ht="15.75" customHeight="1"/>
    <row r="36396" ht="15.75" customHeight="1"/>
    <row r="36398" ht="15.75" customHeight="1"/>
    <row r="36400" ht="15.75" customHeight="1"/>
    <row r="36402" ht="15.75" customHeight="1"/>
    <row r="36404" ht="15.75" customHeight="1"/>
    <row r="36406" ht="15.75" customHeight="1"/>
    <row r="36408" ht="15.75" customHeight="1"/>
    <row r="36410" ht="15.75" customHeight="1"/>
    <row r="36412" ht="15.75" customHeight="1"/>
    <row r="36414" ht="15.75" customHeight="1"/>
    <row r="36416" ht="15.75" customHeight="1"/>
    <row r="36418" ht="15.75" customHeight="1"/>
    <row r="36420" ht="15.75" customHeight="1"/>
    <row r="36422" ht="15.75" customHeight="1"/>
    <row r="36424" ht="15.75" customHeight="1"/>
    <row r="36426" ht="15.75" customHeight="1"/>
    <row r="36428" ht="15.75" customHeight="1"/>
    <row r="36430" ht="15.75" customHeight="1"/>
    <row r="36432" ht="15.75" customHeight="1"/>
    <row r="36434" ht="15.75" customHeight="1"/>
    <row r="36436" ht="15.75" customHeight="1"/>
    <row r="36438" ht="15.75" customHeight="1"/>
    <row r="36440" ht="15.75" customHeight="1"/>
    <row r="36442" ht="15.75" customHeight="1"/>
    <row r="36444" ht="15.75" customHeight="1"/>
    <row r="36446" ht="15.75" customHeight="1"/>
    <row r="36448" ht="15.75" customHeight="1"/>
    <row r="36450" ht="15.75" customHeight="1"/>
    <row r="36452" ht="15.75" customHeight="1"/>
    <row r="36454" ht="15.75" customHeight="1"/>
    <row r="36456" ht="15.75" customHeight="1"/>
    <row r="36458" ht="15.75" customHeight="1"/>
    <row r="36460" ht="15.75" customHeight="1"/>
    <row r="36462" ht="15.75" customHeight="1"/>
    <row r="36464" ht="15.75" customHeight="1"/>
    <row r="36466" ht="15.75" customHeight="1"/>
    <row r="36468" ht="15.75" customHeight="1"/>
    <row r="36470" ht="15.75" customHeight="1"/>
    <row r="36472" ht="15.75" customHeight="1"/>
    <row r="36474" ht="15.75" customHeight="1"/>
    <row r="36476" ht="15.75" customHeight="1"/>
    <row r="36478" ht="15.75" customHeight="1"/>
    <row r="36480" ht="15.75" customHeight="1"/>
    <row r="36482" ht="15.75" customHeight="1"/>
    <row r="36484" ht="15.75" customHeight="1"/>
    <row r="36486" ht="15.75" customHeight="1"/>
    <row r="36488" ht="15.75" customHeight="1"/>
    <row r="36490" ht="15.75" customHeight="1"/>
    <row r="36492" ht="15.75" customHeight="1"/>
    <row r="36494" ht="15.75" customHeight="1"/>
    <row r="36496" ht="15.75" customHeight="1"/>
    <row r="36498" ht="15.75" customHeight="1"/>
    <row r="36500" ht="15.75" customHeight="1"/>
    <row r="36502" ht="15.75" customHeight="1"/>
    <row r="36504" ht="15.75" customHeight="1"/>
    <row r="36506" ht="15.75" customHeight="1"/>
    <row r="36508" ht="15.75" customHeight="1"/>
    <row r="36510" ht="15.75" customHeight="1"/>
    <row r="36512" ht="15.75" customHeight="1"/>
    <row r="36514" ht="15.75" customHeight="1"/>
    <row r="36516" ht="15.75" customHeight="1"/>
    <row r="36518" ht="15.75" customHeight="1"/>
    <row r="36520" ht="15.75" customHeight="1"/>
    <row r="36522" ht="15.75" customHeight="1"/>
    <row r="36524" ht="15.75" customHeight="1"/>
    <row r="36526" ht="15.75" customHeight="1"/>
    <row r="36528" ht="15.75" customHeight="1"/>
    <row r="36530" ht="15.75" customHeight="1"/>
    <row r="36532" ht="15.75" customHeight="1"/>
    <row r="36534" ht="15.75" customHeight="1"/>
    <row r="36536" ht="15.75" customHeight="1"/>
    <row r="36538" ht="15.75" customHeight="1"/>
    <row r="36540" ht="15.75" customHeight="1"/>
    <row r="36542" ht="15.75" customHeight="1"/>
    <row r="36544" ht="15.75" customHeight="1"/>
    <row r="36546" ht="15.75" customHeight="1"/>
    <row r="36548" ht="15.75" customHeight="1"/>
    <row r="36550" ht="15.75" customHeight="1"/>
    <row r="36552" ht="15.75" customHeight="1"/>
    <row r="36554" ht="15.75" customHeight="1"/>
    <row r="36556" ht="15.75" customHeight="1"/>
    <row r="36558" ht="15.75" customHeight="1"/>
    <row r="36560" ht="15.75" customHeight="1"/>
    <row r="36562" ht="15.75" customHeight="1"/>
    <row r="36564" ht="15.75" customHeight="1"/>
    <row r="36566" ht="15.75" customHeight="1"/>
    <row r="36568" ht="15.75" customHeight="1"/>
    <row r="36570" ht="15.75" customHeight="1"/>
    <row r="36572" ht="15.75" customHeight="1"/>
    <row r="36574" ht="15.75" customHeight="1"/>
    <row r="36576" ht="15.75" customHeight="1"/>
    <row r="36578" ht="15.75" customHeight="1"/>
    <row r="36580" ht="15.75" customHeight="1"/>
    <row r="36582" ht="15.75" customHeight="1"/>
    <row r="36584" ht="15.75" customHeight="1"/>
    <row r="36586" ht="15.75" customHeight="1"/>
    <row r="36588" ht="15.75" customHeight="1"/>
    <row r="36590" ht="15.75" customHeight="1"/>
    <row r="36592" ht="15.75" customHeight="1"/>
    <row r="36594" ht="15.75" customHeight="1"/>
    <row r="36596" ht="15.75" customHeight="1"/>
    <row r="36598" ht="15.75" customHeight="1"/>
    <row r="36600" ht="15.75" customHeight="1"/>
    <row r="36602" ht="15.75" customHeight="1"/>
    <row r="36604" ht="15.75" customHeight="1"/>
    <row r="36606" ht="15.75" customHeight="1"/>
    <row r="36608" ht="15.75" customHeight="1"/>
    <row r="36610" ht="15.75" customHeight="1"/>
    <row r="36612" ht="15.75" customHeight="1"/>
    <row r="36614" ht="15.75" customHeight="1"/>
    <row r="36616" ht="15.75" customHeight="1"/>
    <row r="36618" ht="15.75" customHeight="1"/>
    <row r="36620" ht="15.75" customHeight="1"/>
    <row r="36622" ht="15.75" customHeight="1"/>
    <row r="36624" ht="15.75" customHeight="1"/>
    <row r="36626" ht="15.75" customHeight="1"/>
    <row r="36628" ht="15.75" customHeight="1"/>
    <row r="36630" ht="15.75" customHeight="1"/>
    <row r="36632" ht="15.75" customHeight="1"/>
    <row r="36634" ht="15.75" customHeight="1"/>
    <row r="36636" ht="15.75" customHeight="1"/>
    <row r="36638" ht="15.75" customHeight="1"/>
    <row r="36640" ht="15.75" customHeight="1"/>
    <row r="36642" ht="15.75" customHeight="1"/>
    <row r="36644" ht="15.75" customHeight="1"/>
    <row r="36646" ht="15.75" customHeight="1"/>
    <row r="36648" ht="15.75" customHeight="1"/>
    <row r="36650" ht="15.75" customHeight="1"/>
    <row r="36652" ht="15.75" customHeight="1"/>
    <row r="36654" ht="15.75" customHeight="1"/>
    <row r="36656" ht="15.75" customHeight="1"/>
    <row r="36658" ht="15.75" customHeight="1"/>
    <row r="36660" ht="15.75" customHeight="1"/>
    <row r="36662" ht="15.75" customHeight="1"/>
    <row r="36664" ht="15.75" customHeight="1"/>
    <row r="36666" ht="15.75" customHeight="1"/>
    <row r="36668" ht="15.75" customHeight="1"/>
    <row r="36670" ht="15.75" customHeight="1"/>
    <row r="36672" ht="15.75" customHeight="1"/>
    <row r="36674" ht="15.75" customHeight="1"/>
    <row r="36676" ht="15.75" customHeight="1"/>
    <row r="36678" ht="15.75" customHeight="1"/>
    <row r="36680" ht="15.75" customHeight="1"/>
    <row r="36682" ht="15.75" customHeight="1"/>
    <row r="36684" ht="15.75" customHeight="1"/>
    <row r="36686" ht="15.75" customHeight="1"/>
    <row r="36688" ht="15.75" customHeight="1"/>
    <row r="36690" ht="15.75" customHeight="1"/>
    <row r="36692" ht="15.75" customHeight="1"/>
    <row r="36694" ht="15.75" customHeight="1"/>
    <row r="36696" ht="15.75" customHeight="1"/>
    <row r="36698" ht="15.75" customHeight="1"/>
    <row r="36700" ht="15.75" customHeight="1"/>
    <row r="36702" ht="15.75" customHeight="1"/>
    <row r="36704" ht="15.75" customHeight="1"/>
    <row r="36706" ht="15.75" customHeight="1"/>
    <row r="36708" ht="15.75" customHeight="1"/>
    <row r="36710" ht="15.75" customHeight="1"/>
    <row r="36712" ht="15.75" customHeight="1"/>
    <row r="36714" ht="15.75" customHeight="1"/>
    <row r="36716" ht="15.75" customHeight="1"/>
    <row r="36718" ht="15.75" customHeight="1"/>
    <row r="36720" ht="15.75" customHeight="1"/>
    <row r="36722" ht="15.75" customHeight="1"/>
    <row r="36724" ht="15.75" customHeight="1"/>
    <row r="36726" ht="15.75" customHeight="1"/>
    <row r="36728" ht="15.75" customHeight="1"/>
    <row r="36730" ht="15.75" customHeight="1"/>
    <row r="36732" ht="15.75" customHeight="1"/>
    <row r="36734" ht="15.75" customHeight="1"/>
    <row r="36736" ht="15.75" customHeight="1"/>
    <row r="36738" ht="15.75" customHeight="1"/>
    <row r="36740" ht="15.75" customHeight="1"/>
    <row r="36742" ht="15.75" customHeight="1"/>
    <row r="36744" ht="15.75" customHeight="1"/>
    <row r="36746" ht="15.75" customHeight="1"/>
    <row r="36748" ht="15.75" customHeight="1"/>
    <row r="36750" ht="15.75" customHeight="1"/>
    <row r="36752" ht="15.75" customHeight="1"/>
    <row r="36754" ht="15.75" customHeight="1"/>
    <row r="36756" ht="15.75" customHeight="1"/>
    <row r="36758" ht="15.75" customHeight="1"/>
    <row r="36760" ht="15.75" customHeight="1"/>
    <row r="36762" ht="15.75" customHeight="1"/>
    <row r="36764" ht="15.75" customHeight="1"/>
    <row r="36766" ht="15.75" customHeight="1"/>
    <row r="36768" ht="15.75" customHeight="1"/>
    <row r="36770" ht="15.75" customHeight="1"/>
    <row r="36772" ht="15.75" customHeight="1"/>
    <row r="36774" ht="15.75" customHeight="1"/>
    <row r="36776" ht="15.75" customHeight="1"/>
    <row r="36778" ht="15.75" customHeight="1"/>
    <row r="36780" ht="15.75" customHeight="1"/>
    <row r="36782" ht="15.75" customHeight="1"/>
    <row r="36784" ht="15.75" customHeight="1"/>
    <row r="36786" ht="15.75" customHeight="1"/>
    <row r="36788" ht="15.75" customHeight="1"/>
    <row r="36790" ht="15.75" customHeight="1"/>
    <row r="36792" ht="15.75" customHeight="1"/>
    <row r="36794" ht="15.75" customHeight="1"/>
    <row r="36796" ht="15.75" customHeight="1"/>
    <row r="36798" ht="15.75" customHeight="1"/>
    <row r="36800" ht="15.75" customHeight="1"/>
    <row r="36802" ht="15.75" customHeight="1"/>
    <row r="36804" ht="15.75" customHeight="1"/>
    <row r="36806" ht="15.75" customHeight="1"/>
    <row r="36808" ht="15.75" customHeight="1"/>
    <row r="36810" ht="15.75" customHeight="1"/>
    <row r="36812" ht="15.75" customHeight="1"/>
    <row r="36814" ht="15.75" customHeight="1"/>
    <row r="36816" ht="15.75" customHeight="1"/>
    <row r="36818" ht="15.75" customHeight="1"/>
    <row r="36820" ht="15.75" customHeight="1"/>
    <row r="36822" ht="15.75" customHeight="1"/>
    <row r="36824" ht="15.75" customHeight="1"/>
    <row r="36826" ht="15.75" customHeight="1"/>
    <row r="36828" ht="15.75" customHeight="1"/>
    <row r="36830" ht="15.75" customHeight="1"/>
    <row r="36832" ht="15.75" customHeight="1"/>
    <row r="36834" ht="15.75" customHeight="1"/>
    <row r="36836" ht="15.75" customHeight="1"/>
    <row r="36838" ht="15.75" customHeight="1"/>
    <row r="36840" ht="15.75" customHeight="1"/>
    <row r="36842" ht="15.75" customHeight="1"/>
    <row r="36844" ht="15.75" customHeight="1"/>
    <row r="36846" ht="15.75" customHeight="1"/>
    <row r="36848" ht="15.75" customHeight="1"/>
    <row r="36850" ht="15.75" customHeight="1"/>
    <row r="36852" ht="15.75" customHeight="1"/>
    <row r="36854" ht="15.75" customHeight="1"/>
    <row r="36856" ht="15.75" customHeight="1"/>
    <row r="36858" ht="15.75" customHeight="1"/>
    <row r="36860" ht="15.75" customHeight="1"/>
    <row r="36862" ht="15.75" customHeight="1"/>
    <row r="36864" ht="15.75" customHeight="1"/>
    <row r="36866" ht="15.75" customHeight="1"/>
    <row r="36868" ht="15.75" customHeight="1"/>
    <row r="36870" ht="15.75" customHeight="1"/>
    <row r="36872" ht="15.75" customHeight="1"/>
    <row r="36874" ht="15.75" customHeight="1"/>
    <row r="36876" ht="15.75" customHeight="1"/>
    <row r="36878" ht="15.75" customHeight="1"/>
    <row r="36880" ht="15.75" customHeight="1"/>
    <row r="36882" ht="15.75" customHeight="1"/>
    <row r="36884" ht="15.75" customHeight="1"/>
    <row r="36886" ht="15.75" customHeight="1"/>
    <row r="36888" ht="15.75" customHeight="1"/>
    <row r="36890" ht="15.75" customHeight="1"/>
    <row r="36892" ht="15.75" customHeight="1"/>
    <row r="36894" ht="15.75" customHeight="1"/>
    <row r="36896" ht="15.75" customHeight="1"/>
    <row r="36898" ht="15.75" customHeight="1"/>
    <row r="36900" ht="15.75" customHeight="1"/>
    <row r="36902" ht="15.75" customHeight="1"/>
    <row r="36904" ht="15.75" customHeight="1"/>
    <row r="36906" ht="15.75" customHeight="1"/>
    <row r="36908" ht="15.75" customHeight="1"/>
    <row r="36910" ht="15.75" customHeight="1"/>
    <row r="36912" ht="15.75" customHeight="1"/>
    <row r="36914" ht="15.75" customHeight="1"/>
    <row r="36916" ht="15.75" customHeight="1"/>
    <row r="36918" ht="15.75" customHeight="1"/>
    <row r="36920" ht="15.75" customHeight="1"/>
    <row r="36922" ht="15.75" customHeight="1"/>
    <row r="36924" ht="15.75" customHeight="1"/>
    <row r="36926" ht="15.75" customHeight="1"/>
    <row r="36928" ht="15.75" customHeight="1"/>
    <row r="36930" ht="15.75" customHeight="1"/>
    <row r="36932" ht="15.75" customHeight="1"/>
    <row r="36934" ht="15.75" customHeight="1"/>
    <row r="36936" ht="15.75" customHeight="1"/>
    <row r="36938" ht="15.75" customHeight="1"/>
    <row r="36940" ht="15.75" customHeight="1"/>
    <row r="36942" ht="15.75" customHeight="1"/>
    <row r="36944" ht="15.75" customHeight="1"/>
    <row r="36946" ht="15.75" customHeight="1"/>
    <row r="36948" ht="15.75" customHeight="1"/>
    <row r="36950" ht="15.75" customHeight="1"/>
    <row r="36952" ht="15.75" customHeight="1"/>
    <row r="36954" ht="15.75" customHeight="1"/>
    <row r="36956" ht="15.75" customHeight="1"/>
    <row r="36958" ht="15.75" customHeight="1"/>
    <row r="36960" ht="15.75" customHeight="1"/>
    <row r="36962" ht="15.75" customHeight="1"/>
    <row r="36964" ht="15.75" customHeight="1"/>
    <row r="36966" ht="15.75" customHeight="1"/>
    <row r="36968" ht="15.75" customHeight="1"/>
    <row r="36970" ht="15.75" customHeight="1"/>
    <row r="36972" ht="15.75" customHeight="1"/>
    <row r="36974" ht="15.75" customHeight="1"/>
    <row r="36976" ht="15.75" customHeight="1"/>
    <row r="36978" ht="15.75" customHeight="1"/>
    <row r="36980" ht="15.75" customHeight="1"/>
    <row r="36982" ht="15.75" customHeight="1"/>
    <row r="36984" ht="15.75" customHeight="1"/>
    <row r="36986" ht="15.75" customHeight="1"/>
    <row r="36988" ht="15.75" customHeight="1"/>
    <row r="36990" ht="15.75" customHeight="1"/>
    <row r="36992" ht="15.75" customHeight="1"/>
    <row r="36994" ht="15.75" customHeight="1"/>
    <row r="36996" ht="15.75" customHeight="1"/>
    <row r="36998" ht="15.75" customHeight="1"/>
    <row r="37000" ht="15.75" customHeight="1"/>
    <row r="37002" ht="15.75" customHeight="1"/>
    <row r="37004" ht="15.75" customHeight="1"/>
    <row r="37006" ht="15.75" customHeight="1"/>
    <row r="37008" ht="15.75" customHeight="1"/>
    <row r="37010" ht="15.75" customHeight="1"/>
    <row r="37012" ht="15.75" customHeight="1"/>
    <row r="37014" ht="15.75" customHeight="1"/>
    <row r="37016" ht="15.75" customHeight="1"/>
    <row r="37018" ht="15.75" customHeight="1"/>
    <row r="37020" ht="15.75" customHeight="1"/>
    <row r="37022" ht="15.75" customHeight="1"/>
    <row r="37024" ht="15.75" customHeight="1"/>
    <row r="37026" ht="15.75" customHeight="1"/>
    <row r="37028" ht="15.75" customHeight="1"/>
    <row r="37030" ht="15.75" customHeight="1"/>
    <row r="37032" ht="15.75" customHeight="1"/>
    <row r="37034" ht="15.75" customHeight="1"/>
    <row r="37036" ht="15.75" customHeight="1"/>
    <row r="37038" ht="15.75" customHeight="1"/>
    <row r="37040" ht="15.75" customHeight="1"/>
    <row r="37042" ht="15.75" customHeight="1"/>
    <row r="37044" ht="15.75" customHeight="1"/>
    <row r="37046" ht="15.75" customHeight="1"/>
    <row r="37048" ht="15.75" customHeight="1"/>
    <row r="37050" ht="15.75" customHeight="1"/>
    <row r="37052" ht="15.75" customHeight="1"/>
    <row r="37054" ht="15.75" customHeight="1"/>
    <row r="37056" ht="15.75" customHeight="1"/>
    <row r="37058" ht="15.75" customHeight="1"/>
    <row r="37060" ht="15.75" customHeight="1"/>
    <row r="37062" ht="15.75" customHeight="1"/>
    <row r="37064" ht="15.75" customHeight="1"/>
    <row r="37066" ht="15.75" customHeight="1"/>
    <row r="37068" ht="15.75" customHeight="1"/>
    <row r="37070" ht="15.75" customHeight="1"/>
    <row r="37072" ht="15.75" customHeight="1"/>
    <row r="37074" ht="15.75" customHeight="1"/>
    <row r="37076" ht="15.75" customHeight="1"/>
    <row r="37078" ht="15.75" customHeight="1"/>
    <row r="37080" ht="15.75" customHeight="1"/>
    <row r="37082" ht="15.75" customHeight="1"/>
    <row r="37084" ht="15.75" customHeight="1"/>
    <row r="37086" ht="15.75" customHeight="1"/>
    <row r="37088" ht="15.75" customHeight="1"/>
    <row r="37090" ht="15.75" customHeight="1"/>
    <row r="37092" ht="15.75" customHeight="1"/>
    <row r="37094" ht="15.75" customHeight="1"/>
    <row r="37096" ht="15.75" customHeight="1"/>
    <row r="37098" ht="15.75" customHeight="1"/>
    <row r="37100" ht="15.75" customHeight="1"/>
    <row r="37102" ht="15.75" customHeight="1"/>
    <row r="37104" ht="15.75" customHeight="1"/>
    <row r="37106" ht="15.75" customHeight="1"/>
    <row r="37108" ht="15.75" customHeight="1"/>
    <row r="37110" ht="15.75" customHeight="1"/>
    <row r="37112" ht="15.75" customHeight="1"/>
    <row r="37114" ht="15.75" customHeight="1"/>
    <row r="37116" ht="15.75" customHeight="1"/>
    <row r="37118" ht="15.75" customHeight="1"/>
    <row r="37120" ht="15.75" customHeight="1"/>
    <row r="37122" ht="15.75" customHeight="1"/>
    <row r="37124" ht="15.75" customHeight="1"/>
    <row r="37126" ht="15.75" customHeight="1"/>
    <row r="37128" ht="15.75" customHeight="1"/>
    <row r="37130" ht="15.75" customHeight="1"/>
    <row r="37132" ht="15.75" customHeight="1"/>
    <row r="37134" ht="15.75" customHeight="1"/>
    <row r="37136" ht="15.75" customHeight="1"/>
    <row r="37138" ht="15.75" customHeight="1"/>
    <row r="37140" ht="15.75" customHeight="1"/>
    <row r="37142" ht="15.75" customHeight="1"/>
    <row r="37144" ht="15.75" customHeight="1"/>
    <row r="37146" ht="15.75" customHeight="1"/>
    <row r="37148" ht="15.75" customHeight="1"/>
    <row r="37150" ht="15.75" customHeight="1"/>
    <row r="37152" ht="15.75" customHeight="1"/>
    <row r="37154" ht="15.75" customHeight="1"/>
    <row r="37156" ht="15.75" customHeight="1"/>
    <row r="37158" ht="15.75" customHeight="1"/>
    <row r="37160" ht="15.75" customHeight="1"/>
    <row r="37162" ht="15.75" customHeight="1"/>
    <row r="37164" ht="15.75" customHeight="1"/>
    <row r="37166" ht="15.75" customHeight="1"/>
    <row r="37168" ht="15.75" customHeight="1"/>
    <row r="37170" ht="15.75" customHeight="1"/>
    <row r="37172" ht="15.75" customHeight="1"/>
    <row r="37174" ht="15.75" customHeight="1"/>
    <row r="37176" ht="15.75" customHeight="1"/>
    <row r="37178" ht="15.75" customHeight="1"/>
    <row r="37180" ht="15.75" customHeight="1"/>
    <row r="37182" ht="15.75" customHeight="1"/>
    <row r="37184" ht="15.75" customHeight="1"/>
    <row r="37186" ht="15.75" customHeight="1"/>
    <row r="37188" ht="15.75" customHeight="1"/>
    <row r="37190" ht="15.75" customHeight="1"/>
    <row r="37192" ht="15.75" customHeight="1"/>
    <row r="37194" ht="15.75" customHeight="1"/>
    <row r="37196" ht="15.75" customHeight="1"/>
    <row r="37198" ht="15.75" customHeight="1"/>
    <row r="37200" ht="15.75" customHeight="1"/>
    <row r="37202" ht="15.75" customHeight="1"/>
    <row r="37204" ht="15.75" customHeight="1"/>
    <row r="37206" ht="15.75" customHeight="1"/>
    <row r="37208" ht="15.75" customHeight="1"/>
    <row r="37210" ht="15.75" customHeight="1"/>
    <row r="37212" ht="15.75" customHeight="1"/>
    <row r="37214" ht="15.75" customHeight="1"/>
    <row r="37216" ht="15.75" customHeight="1"/>
    <row r="37218" ht="15.75" customHeight="1"/>
    <row r="37220" ht="15.75" customHeight="1"/>
    <row r="37222" ht="15.75" customHeight="1"/>
    <row r="37224" ht="15.75" customHeight="1"/>
    <row r="37226" ht="15.75" customHeight="1"/>
    <row r="37228" ht="15.75" customHeight="1"/>
    <row r="37230" ht="15.75" customHeight="1"/>
    <row r="37232" ht="15.75" customHeight="1"/>
    <row r="37234" ht="15.75" customHeight="1"/>
    <row r="37236" ht="15.75" customHeight="1"/>
    <row r="37238" ht="15.75" customHeight="1"/>
    <row r="37240" ht="15.75" customHeight="1"/>
    <row r="37242" ht="15.75" customHeight="1"/>
    <row r="37244" ht="15.75" customHeight="1"/>
    <row r="37246" ht="15.75" customHeight="1"/>
    <row r="37248" ht="15.75" customHeight="1"/>
    <row r="37250" ht="15.75" customHeight="1"/>
    <row r="37252" ht="15.75" customHeight="1"/>
    <row r="37254" ht="15.75" customHeight="1"/>
    <row r="37256" ht="15.75" customHeight="1"/>
    <row r="37258" ht="15.75" customHeight="1"/>
    <row r="37260" ht="15.75" customHeight="1"/>
    <row r="37262" ht="15.75" customHeight="1"/>
    <row r="37264" ht="15.75" customHeight="1"/>
    <row r="37266" ht="15.75" customHeight="1"/>
    <row r="37268" ht="15.75" customHeight="1"/>
    <row r="37270" ht="15.75" customHeight="1"/>
    <row r="37272" ht="15.75" customHeight="1"/>
    <row r="37274" ht="15.75" customHeight="1"/>
    <row r="37276" ht="15.75" customHeight="1"/>
    <row r="37278" ht="15.75" customHeight="1"/>
    <row r="37280" ht="15.75" customHeight="1"/>
    <row r="37282" ht="15.75" customHeight="1"/>
    <row r="37284" ht="15.75" customHeight="1"/>
    <row r="37286" ht="15.75" customHeight="1"/>
    <row r="37288" ht="15.75" customHeight="1"/>
    <row r="37290" ht="15.75" customHeight="1"/>
    <row r="37292" ht="15.75" customHeight="1"/>
    <row r="37294" ht="15.75" customHeight="1"/>
    <row r="37296" ht="15.75" customHeight="1"/>
    <row r="37298" ht="15.75" customHeight="1"/>
    <row r="37300" ht="15.75" customHeight="1"/>
    <row r="37302" ht="15.75" customHeight="1"/>
    <row r="37304" ht="15.75" customHeight="1"/>
    <row r="37306" ht="15.75" customHeight="1"/>
    <row r="37308" ht="15.75" customHeight="1"/>
    <row r="37310" ht="15.75" customHeight="1"/>
    <row r="37312" ht="15.75" customHeight="1"/>
    <row r="37314" ht="15.75" customHeight="1"/>
    <row r="37316" ht="15.75" customHeight="1"/>
    <row r="37318" ht="15.75" customHeight="1"/>
    <row r="37320" ht="15.75" customHeight="1"/>
    <row r="37322" ht="15.75" customHeight="1"/>
    <row r="37324" ht="15.75" customHeight="1"/>
    <row r="37326" ht="15.75" customHeight="1"/>
    <row r="37328" ht="15.75" customHeight="1"/>
    <row r="37330" ht="15.75" customHeight="1"/>
    <row r="37332" ht="15.75" customHeight="1"/>
    <row r="37334" ht="15.75" customHeight="1"/>
    <row r="37336" ht="15.75" customHeight="1"/>
    <row r="37338" ht="15.75" customHeight="1"/>
    <row r="37340" ht="15.75" customHeight="1"/>
    <row r="37342" ht="15.75" customHeight="1"/>
    <row r="37344" ht="15.75" customHeight="1"/>
    <row r="37346" ht="15.75" customHeight="1"/>
    <row r="37348" ht="15.75" customHeight="1"/>
    <row r="37350" ht="15.75" customHeight="1"/>
    <row r="37352" ht="15.75" customHeight="1"/>
    <row r="37354" ht="15.75" customHeight="1"/>
    <row r="37356" ht="15.75" customHeight="1"/>
    <row r="37358" ht="15.75" customHeight="1"/>
    <row r="37360" ht="15.75" customHeight="1"/>
    <row r="37362" ht="15.75" customHeight="1"/>
    <row r="37364" ht="15.75" customHeight="1"/>
    <row r="37366" ht="15.75" customHeight="1"/>
    <row r="37368" ht="15.75" customHeight="1"/>
    <row r="37370" ht="15.75" customHeight="1"/>
    <row r="37372" ht="15.75" customHeight="1"/>
    <row r="37374" ht="15.75" customHeight="1"/>
    <row r="37376" ht="15.75" customHeight="1"/>
    <row r="37378" ht="15.75" customHeight="1"/>
    <row r="37380" ht="15.75" customHeight="1"/>
    <row r="37382" ht="15.75" customHeight="1"/>
    <row r="37384" ht="15.75" customHeight="1"/>
    <row r="37386" ht="15.75" customHeight="1"/>
    <row r="37388" ht="15.75" customHeight="1"/>
    <row r="37390" ht="15.75" customHeight="1"/>
    <row r="37392" ht="15.75" customHeight="1"/>
    <row r="37394" ht="15.75" customHeight="1"/>
    <row r="37396" ht="15.75" customHeight="1"/>
    <row r="37398" ht="15.75" customHeight="1"/>
    <row r="37400" ht="15.75" customHeight="1"/>
    <row r="37402" ht="15.75" customHeight="1"/>
    <row r="37404" ht="15.75" customHeight="1"/>
    <row r="37406" ht="15.75" customHeight="1"/>
    <row r="37408" ht="15.75" customHeight="1"/>
    <row r="37410" ht="15.75" customHeight="1"/>
    <row r="37412" ht="15.75" customHeight="1"/>
    <row r="37414" ht="15.75" customHeight="1"/>
    <row r="37416" ht="15.75" customHeight="1"/>
    <row r="37418" ht="15.75" customHeight="1"/>
    <row r="37420" ht="15.75" customHeight="1"/>
    <row r="37422" ht="15.75" customHeight="1"/>
    <row r="37424" ht="15.75" customHeight="1"/>
    <row r="37426" ht="15.75" customHeight="1"/>
    <row r="37428" ht="15.75" customHeight="1"/>
    <row r="37430" ht="15.75" customHeight="1"/>
    <row r="37432" ht="15.75" customHeight="1"/>
    <row r="37434" ht="15.75" customHeight="1"/>
    <row r="37436" ht="15.75" customHeight="1"/>
    <row r="37438" ht="15.75" customHeight="1"/>
    <row r="37440" ht="15.75" customHeight="1"/>
    <row r="37442" ht="15.75" customHeight="1"/>
    <row r="37444" ht="15.75" customHeight="1"/>
    <row r="37446" ht="15.75" customHeight="1"/>
    <row r="37448" ht="15.75" customHeight="1"/>
    <row r="37450" ht="15.75" customHeight="1"/>
    <row r="37452" ht="15.75" customHeight="1"/>
    <row r="37454" ht="15.75" customHeight="1"/>
    <row r="37456" ht="15.75" customHeight="1"/>
    <row r="37458" ht="15.75" customHeight="1"/>
    <row r="37460" ht="15.75" customHeight="1"/>
    <row r="37462" ht="15.75" customHeight="1"/>
    <row r="37464" ht="15.75" customHeight="1"/>
    <row r="37466" ht="15.75" customHeight="1"/>
    <row r="37468" ht="15.75" customHeight="1"/>
    <row r="37470" ht="15.75" customHeight="1"/>
    <row r="37472" ht="15.75" customHeight="1"/>
    <row r="37474" ht="15.75" customHeight="1"/>
    <row r="37476" ht="15.75" customHeight="1"/>
    <row r="37478" ht="15.75" customHeight="1"/>
    <row r="37480" ht="15.75" customHeight="1"/>
    <row r="37482" ht="15.75" customHeight="1"/>
    <row r="37484" ht="15.75" customHeight="1"/>
    <row r="37486" ht="15.75" customHeight="1"/>
    <row r="37488" ht="15.75" customHeight="1"/>
    <row r="37490" ht="15.75" customHeight="1"/>
    <row r="37492" ht="15.75" customHeight="1"/>
    <row r="37494" ht="15.75" customHeight="1"/>
    <row r="37496" ht="15.75" customHeight="1"/>
    <row r="37498" ht="15.75" customHeight="1"/>
    <row r="37500" ht="15.75" customHeight="1"/>
    <row r="37502" ht="15.75" customHeight="1"/>
    <row r="37504" ht="15.75" customHeight="1"/>
    <row r="37506" ht="15.75" customHeight="1"/>
    <row r="37508" ht="15.75" customHeight="1"/>
    <row r="37510" ht="15.75" customHeight="1"/>
    <row r="37512" ht="15.75" customHeight="1"/>
    <row r="37514" ht="15.75" customHeight="1"/>
    <row r="37516" ht="15.75" customHeight="1"/>
    <row r="37518" ht="15.75" customHeight="1"/>
    <row r="37520" ht="15.75" customHeight="1"/>
    <row r="37522" ht="15.75" customHeight="1"/>
    <row r="37524" ht="15.75" customHeight="1"/>
    <row r="37526" ht="15.75" customHeight="1"/>
    <row r="37528" ht="15.75" customHeight="1"/>
    <row r="37530" ht="15.75" customHeight="1"/>
    <row r="37532" ht="15.75" customHeight="1"/>
    <row r="37534" ht="15.75" customHeight="1"/>
    <row r="37536" ht="15.75" customHeight="1"/>
    <row r="37538" ht="15.75" customHeight="1"/>
    <row r="37540" ht="15.75" customHeight="1"/>
    <row r="37542" ht="15.75" customHeight="1"/>
    <row r="37544" ht="15.75" customHeight="1"/>
    <row r="37546" ht="15.75" customHeight="1"/>
    <row r="37548" ht="15.75" customHeight="1"/>
    <row r="37550" ht="15.75" customHeight="1"/>
    <row r="37552" ht="15.75" customHeight="1"/>
    <row r="37554" ht="15.75" customHeight="1"/>
    <row r="37556" ht="15.75" customHeight="1"/>
    <row r="37558" ht="15.75" customHeight="1"/>
    <row r="37560" ht="15.75" customHeight="1"/>
    <row r="37562" ht="15.75" customHeight="1"/>
    <row r="37564" ht="15.75" customHeight="1"/>
    <row r="37566" ht="15.75" customHeight="1"/>
    <row r="37568" ht="15.75" customHeight="1"/>
    <row r="37570" ht="15.75" customHeight="1"/>
    <row r="37572" ht="15.75" customHeight="1"/>
    <row r="37574" ht="15.75" customHeight="1"/>
    <row r="37576" ht="15.75" customHeight="1"/>
    <row r="37578" ht="15.75" customHeight="1"/>
    <row r="37580" ht="15.75" customHeight="1"/>
    <row r="37582" ht="15.75" customHeight="1"/>
    <row r="37584" ht="15.75" customHeight="1"/>
    <row r="37586" ht="15.75" customHeight="1"/>
    <row r="37588" ht="15.75" customHeight="1"/>
    <row r="37590" ht="15.75" customHeight="1"/>
    <row r="37592" ht="15.75" customHeight="1"/>
    <row r="37594" ht="15.75" customHeight="1"/>
    <row r="37596" ht="15.75" customHeight="1"/>
    <row r="37598" ht="15.75" customHeight="1"/>
    <row r="37600" ht="15.75" customHeight="1"/>
    <row r="37602" ht="15.75" customHeight="1"/>
    <row r="37604" ht="15.75" customHeight="1"/>
    <row r="37606" ht="15.75" customHeight="1"/>
    <row r="37608" ht="15.75" customHeight="1"/>
    <row r="37610" ht="15.75" customHeight="1"/>
    <row r="37612" ht="15.75" customHeight="1"/>
    <row r="37614" ht="15.75" customHeight="1"/>
    <row r="37616" ht="15.75" customHeight="1"/>
    <row r="37618" ht="15.75" customHeight="1"/>
    <row r="37620" ht="15.75" customHeight="1"/>
    <row r="37622" ht="15.75" customHeight="1"/>
    <row r="37624" ht="15.75" customHeight="1"/>
    <row r="37626" ht="15.75" customHeight="1"/>
    <row r="37628" ht="15.75" customHeight="1"/>
    <row r="37630" ht="15.75" customHeight="1"/>
    <row r="37632" ht="15.75" customHeight="1"/>
    <row r="37634" ht="15.75" customHeight="1"/>
    <row r="37636" ht="15.75" customHeight="1"/>
    <row r="37638" ht="15.75" customHeight="1"/>
    <row r="37640" ht="15.75" customHeight="1"/>
    <row r="37642" ht="15.75" customHeight="1"/>
    <row r="37644" ht="15.75" customHeight="1"/>
    <row r="37646" ht="15.75" customHeight="1"/>
    <row r="37648" ht="15.75" customHeight="1"/>
    <row r="37650" ht="15.75" customHeight="1"/>
    <row r="37652" ht="15.75" customHeight="1"/>
    <row r="37654" ht="15.75" customHeight="1"/>
    <row r="37656" ht="15.75" customHeight="1"/>
    <row r="37658" ht="15.75" customHeight="1"/>
    <row r="37660" ht="15.75" customHeight="1"/>
    <row r="37662" ht="15.75" customHeight="1"/>
    <row r="37664" ht="15.75" customHeight="1"/>
    <row r="37666" ht="15.75" customHeight="1"/>
    <row r="37668" ht="15.75" customHeight="1"/>
    <row r="37670" ht="15.75" customHeight="1"/>
    <row r="37672" ht="15.75" customHeight="1"/>
    <row r="37674" ht="15.75" customHeight="1"/>
    <row r="37676" ht="15.75" customHeight="1"/>
    <row r="37678" ht="15.75" customHeight="1"/>
    <row r="37680" ht="15.75" customHeight="1"/>
    <row r="37682" ht="15.75" customHeight="1"/>
    <row r="37684" ht="15.75" customHeight="1"/>
    <row r="37686" ht="15.75" customHeight="1"/>
    <row r="37688" ht="15.75" customHeight="1"/>
    <row r="37690" ht="15.75" customHeight="1"/>
    <row r="37692" ht="15.75" customHeight="1"/>
    <row r="37694" ht="15.75" customHeight="1"/>
    <row r="37696" ht="15.75" customHeight="1"/>
    <row r="37698" ht="15.75" customHeight="1"/>
    <row r="37700" ht="15.75" customHeight="1"/>
    <row r="37702" ht="15.75" customHeight="1"/>
    <row r="37704" ht="15.75" customHeight="1"/>
    <row r="37706" ht="15.75" customHeight="1"/>
    <row r="37708" ht="15.75" customHeight="1"/>
    <row r="37710" ht="15.75" customHeight="1"/>
    <row r="37712" ht="15.75" customHeight="1"/>
    <row r="37714" ht="15.75" customHeight="1"/>
    <row r="37716" ht="15.75" customHeight="1"/>
    <row r="37718" ht="15.75" customHeight="1"/>
    <row r="37720" ht="15.75" customHeight="1"/>
    <row r="37722" ht="15.75" customHeight="1"/>
    <row r="37724" ht="15.75" customHeight="1"/>
    <row r="37726" ht="15.75" customHeight="1"/>
    <row r="37728" ht="15.75" customHeight="1"/>
    <row r="37730" ht="15.75" customHeight="1"/>
    <row r="37732" ht="15.75" customHeight="1"/>
    <row r="37734" ht="15.75" customHeight="1"/>
    <row r="37736" ht="15.75" customHeight="1"/>
    <row r="37738" ht="15.75" customHeight="1"/>
    <row r="37740" ht="15.75" customHeight="1"/>
    <row r="37742" ht="15.75" customHeight="1"/>
    <row r="37744" ht="15.75" customHeight="1"/>
    <row r="37746" ht="15.75" customHeight="1"/>
    <row r="37748" ht="15.75" customHeight="1"/>
    <row r="37750" ht="15.75" customHeight="1"/>
    <row r="37752" ht="15.75" customHeight="1"/>
    <row r="37754" ht="15.75" customHeight="1"/>
    <row r="37756" ht="15.75" customHeight="1"/>
    <row r="37758" ht="15.75" customHeight="1"/>
    <row r="37760" ht="15.75" customHeight="1"/>
    <row r="37762" ht="15.75" customHeight="1"/>
    <row r="37764" ht="15.75" customHeight="1"/>
    <row r="37766" ht="15.75" customHeight="1"/>
    <row r="37768" ht="15.75" customHeight="1"/>
    <row r="37770" ht="15.75" customHeight="1"/>
    <row r="37772" ht="15.75" customHeight="1"/>
    <row r="37774" ht="15.75" customHeight="1"/>
    <row r="37776" ht="15.75" customHeight="1"/>
    <row r="37778" ht="15.75" customHeight="1"/>
    <row r="37780" ht="15.75" customHeight="1"/>
    <row r="37782" ht="15.75" customHeight="1"/>
    <row r="37784" ht="15.75" customHeight="1"/>
    <row r="37786" ht="15.75" customHeight="1"/>
    <row r="37788" ht="15.75" customHeight="1"/>
    <row r="37790" ht="15.75" customHeight="1"/>
    <row r="37792" ht="15.75" customHeight="1"/>
    <row r="37794" ht="15.75" customHeight="1"/>
    <row r="37796" ht="15.75" customHeight="1"/>
    <row r="37798" ht="15.75" customHeight="1"/>
    <row r="37800" ht="15.75" customHeight="1"/>
    <row r="37802" ht="15.75" customHeight="1"/>
    <row r="37804" ht="15.75" customHeight="1"/>
    <row r="37806" ht="15.75" customHeight="1"/>
    <row r="37808" ht="15.75" customHeight="1"/>
    <row r="37810" ht="15.75" customHeight="1"/>
    <row r="37812" ht="15.75" customHeight="1"/>
    <row r="37814" ht="15.75" customHeight="1"/>
    <row r="37816" ht="15.75" customHeight="1"/>
    <row r="37818" ht="15.75" customHeight="1"/>
    <row r="37820" ht="15.75" customHeight="1"/>
    <row r="37822" ht="15.75" customHeight="1"/>
    <row r="37824" ht="15.75" customHeight="1"/>
    <row r="37826" ht="15.75" customHeight="1"/>
    <row r="37828" ht="15.75" customHeight="1"/>
    <row r="37830" ht="15.75" customHeight="1"/>
    <row r="37832" ht="15.75" customHeight="1"/>
    <row r="37834" ht="15.75" customHeight="1"/>
    <row r="37836" ht="15.75" customHeight="1"/>
    <row r="37838" ht="15.75" customHeight="1"/>
    <row r="37840" ht="15.75" customHeight="1"/>
    <row r="37842" ht="15.75" customHeight="1"/>
    <row r="37844" ht="15.75" customHeight="1"/>
    <row r="37846" ht="15.75" customHeight="1"/>
    <row r="37848" ht="15.75" customHeight="1"/>
    <row r="37850" ht="15.75" customHeight="1"/>
    <row r="37852" ht="15.75" customHeight="1"/>
    <row r="37854" ht="15.75" customHeight="1"/>
    <row r="37856" ht="15.75" customHeight="1"/>
    <row r="37858" ht="15.75" customHeight="1"/>
    <row r="37860" ht="15.75" customHeight="1"/>
    <row r="37862" ht="15.75" customHeight="1"/>
    <row r="37864" ht="15.75" customHeight="1"/>
    <row r="37866" ht="15.75" customHeight="1"/>
    <row r="37868" ht="15.75" customHeight="1"/>
    <row r="37870" ht="15.75" customHeight="1"/>
    <row r="37872" ht="15.75" customHeight="1"/>
    <row r="37874" ht="15.75" customHeight="1"/>
    <row r="37876" ht="15.75" customHeight="1"/>
    <row r="37878" ht="15.75" customHeight="1"/>
    <row r="37880" ht="15.75" customHeight="1"/>
    <row r="37882" ht="15.75" customHeight="1"/>
    <row r="37884" ht="15.75" customHeight="1"/>
    <row r="37886" ht="15.75" customHeight="1"/>
    <row r="37888" ht="15.75" customHeight="1"/>
    <row r="37890" ht="15.75" customHeight="1"/>
    <row r="37892" ht="15.75" customHeight="1"/>
    <row r="37894" ht="15.75" customHeight="1"/>
    <row r="37896" ht="15.75" customHeight="1"/>
    <row r="37898" ht="15.75" customHeight="1"/>
    <row r="37900" ht="15.75" customHeight="1"/>
    <row r="37902" ht="15.75" customHeight="1"/>
    <row r="37904" ht="15.75" customHeight="1"/>
    <row r="37906" ht="15.75" customHeight="1"/>
    <row r="37908" ht="15.75" customHeight="1"/>
    <row r="37910" ht="15.75" customHeight="1"/>
    <row r="37912" ht="15.75" customHeight="1"/>
    <row r="37914" ht="15.75" customHeight="1"/>
    <row r="37916" ht="15.75" customHeight="1"/>
    <row r="37918" ht="15.75" customHeight="1"/>
    <row r="37920" ht="15.75" customHeight="1"/>
    <row r="37922" ht="15.75" customHeight="1"/>
    <row r="37924" ht="15.75" customHeight="1"/>
    <row r="37926" ht="15.75" customHeight="1"/>
    <row r="37928" ht="15.75" customHeight="1"/>
    <row r="37930" ht="15.75" customHeight="1"/>
    <row r="37932" ht="15.75" customHeight="1"/>
    <row r="37934" ht="15.75" customHeight="1"/>
    <row r="37936" ht="15.75" customHeight="1"/>
    <row r="37938" ht="15.75" customHeight="1"/>
    <row r="37940" ht="15.75" customHeight="1"/>
    <row r="37942" ht="15.75" customHeight="1"/>
    <row r="37944" ht="15.75" customHeight="1"/>
    <row r="37946" ht="15.75" customHeight="1"/>
    <row r="37948" ht="15.75" customHeight="1"/>
    <row r="37950" ht="15.75" customHeight="1"/>
    <row r="37952" ht="15.75" customHeight="1"/>
    <row r="37954" ht="15.75" customHeight="1"/>
    <row r="37956" ht="15.75" customHeight="1"/>
    <row r="37958" ht="15.75" customHeight="1"/>
    <row r="37960" ht="15.75" customHeight="1"/>
    <row r="37962" ht="15.75" customHeight="1"/>
    <row r="37964" ht="15.75" customHeight="1"/>
    <row r="37966" ht="15.75" customHeight="1"/>
    <row r="37968" ht="15.75" customHeight="1"/>
    <row r="37970" ht="15.75" customHeight="1"/>
    <row r="37972" ht="15.75" customHeight="1"/>
    <row r="37974" ht="15.75" customHeight="1"/>
    <row r="37976" ht="15.75" customHeight="1"/>
    <row r="37978" ht="15.75" customHeight="1"/>
    <row r="37980" ht="15.75" customHeight="1"/>
    <row r="37982" ht="15.75" customHeight="1"/>
    <row r="37984" ht="15.75" customHeight="1"/>
    <row r="37986" ht="15.75" customHeight="1"/>
    <row r="37988" ht="15.75" customHeight="1"/>
    <row r="37990" ht="15.75" customHeight="1"/>
    <row r="37992" ht="15.75" customHeight="1"/>
    <row r="37994" ht="15.75" customHeight="1"/>
    <row r="37996" ht="15.75" customHeight="1"/>
    <row r="37998" ht="15.75" customHeight="1"/>
    <row r="38000" ht="15.75" customHeight="1"/>
    <row r="38002" ht="15.75" customHeight="1"/>
    <row r="38004" ht="15.75" customHeight="1"/>
    <row r="38006" ht="15.75" customHeight="1"/>
    <row r="38008" ht="15.75" customHeight="1"/>
    <row r="38010" ht="15.75" customHeight="1"/>
    <row r="38012" ht="15.75" customHeight="1"/>
    <row r="38014" ht="15.75" customHeight="1"/>
    <row r="38016" ht="15.75" customHeight="1"/>
    <row r="38018" ht="15.75" customHeight="1"/>
    <row r="38020" ht="15.75" customHeight="1"/>
    <row r="38022" ht="15.75" customHeight="1"/>
    <row r="38024" ht="15.75" customHeight="1"/>
    <row r="38026" ht="15.75" customHeight="1"/>
    <row r="38028" ht="15.75" customHeight="1"/>
    <row r="38030" ht="15.75" customHeight="1"/>
    <row r="38032" ht="15.75" customHeight="1"/>
    <row r="38034" ht="15.75" customHeight="1"/>
    <row r="38036" ht="15.75" customHeight="1"/>
    <row r="38038" ht="15.75" customHeight="1"/>
    <row r="38040" ht="15.75" customHeight="1"/>
    <row r="38042" ht="15.75" customHeight="1"/>
    <row r="38044" ht="15.75" customHeight="1"/>
    <row r="38046" ht="15.75" customHeight="1"/>
    <row r="38048" ht="15.75" customHeight="1"/>
    <row r="38050" ht="15.75" customHeight="1"/>
    <row r="38052" ht="15.75" customHeight="1"/>
    <row r="38054" ht="15.75" customHeight="1"/>
    <row r="38056" ht="15.75" customHeight="1"/>
    <row r="38058" ht="15.75" customHeight="1"/>
    <row r="38060" ht="15.75" customHeight="1"/>
    <row r="38062" ht="15.75" customHeight="1"/>
    <row r="38064" ht="15.75" customHeight="1"/>
    <row r="38066" ht="15.75" customHeight="1"/>
    <row r="38068" ht="15.75" customHeight="1"/>
    <row r="38070" ht="15.75" customHeight="1"/>
    <row r="38072" ht="15.75" customHeight="1"/>
    <row r="38074" ht="15.75" customHeight="1"/>
    <row r="38076" ht="15.75" customHeight="1"/>
    <row r="38078" ht="15.75" customHeight="1"/>
    <row r="38080" ht="15.75" customHeight="1"/>
    <row r="38082" ht="15.75" customHeight="1"/>
    <row r="38084" ht="15.75" customHeight="1"/>
    <row r="38086" ht="15.75" customHeight="1"/>
    <row r="38088" ht="15.75" customHeight="1"/>
    <row r="38090" ht="15.75" customHeight="1"/>
    <row r="38092" ht="15.75" customHeight="1"/>
    <row r="38094" ht="15.75" customHeight="1"/>
    <row r="38096" ht="15.75" customHeight="1"/>
    <row r="38098" ht="15.75" customHeight="1"/>
    <row r="38100" ht="15.75" customHeight="1"/>
    <row r="38102" ht="15.75" customHeight="1"/>
    <row r="38104" ht="15.75" customHeight="1"/>
    <row r="38106" ht="15.75" customHeight="1"/>
    <row r="38108" ht="15.75" customHeight="1"/>
    <row r="38110" ht="15.75" customHeight="1"/>
    <row r="38112" ht="15.75" customHeight="1"/>
    <row r="38114" ht="15.75" customHeight="1"/>
    <row r="38116" ht="15.75" customHeight="1"/>
    <row r="38118" ht="15.75" customHeight="1"/>
    <row r="38120" ht="15.75" customHeight="1"/>
    <row r="38122" ht="15.75" customHeight="1"/>
    <row r="38124" ht="15.75" customHeight="1"/>
    <row r="38126" ht="15.75" customHeight="1"/>
    <row r="38128" ht="15.75" customHeight="1"/>
    <row r="38130" ht="15.75" customHeight="1"/>
    <row r="38132" ht="15.75" customHeight="1"/>
    <row r="38134" ht="15.75" customHeight="1"/>
    <row r="38136" ht="15.75" customHeight="1"/>
    <row r="38138" ht="15.75" customHeight="1"/>
    <row r="38140" ht="15.75" customHeight="1"/>
    <row r="38142" ht="15.75" customHeight="1"/>
    <row r="38144" ht="15.75" customHeight="1"/>
    <row r="38146" ht="15.75" customHeight="1"/>
    <row r="38148" ht="15.75" customHeight="1"/>
    <row r="38150" ht="15.75" customHeight="1"/>
    <row r="38152" ht="15.75" customHeight="1"/>
    <row r="38154" ht="15.75" customHeight="1"/>
    <row r="38156" ht="15.75" customHeight="1"/>
    <row r="38158" ht="15.75" customHeight="1"/>
    <row r="38160" ht="15.75" customHeight="1"/>
    <row r="38162" ht="15.75" customHeight="1"/>
    <row r="38164" ht="15.75" customHeight="1"/>
    <row r="38166" ht="15.75" customHeight="1"/>
    <row r="38168" ht="15.75" customHeight="1"/>
    <row r="38170" ht="15.75" customHeight="1"/>
    <row r="38172" ht="15.75" customHeight="1"/>
    <row r="38174" ht="15.75" customHeight="1"/>
    <row r="38176" ht="15.75" customHeight="1"/>
    <row r="38178" ht="15.75" customHeight="1"/>
    <row r="38180" ht="15.75" customHeight="1"/>
    <row r="38182" ht="15.75" customHeight="1"/>
    <row r="38184" ht="15.75" customHeight="1"/>
    <row r="38186" ht="15.75" customHeight="1"/>
    <row r="38188" ht="15.75" customHeight="1"/>
    <row r="38190" ht="15.75" customHeight="1"/>
    <row r="38192" ht="15.75" customHeight="1"/>
    <row r="38194" ht="15.75" customHeight="1"/>
    <row r="38196" ht="15.75" customHeight="1"/>
    <row r="38198" ht="15.75" customHeight="1"/>
    <row r="38200" ht="15.75" customHeight="1"/>
    <row r="38202" ht="15.75" customHeight="1"/>
    <row r="38204" ht="15.75" customHeight="1"/>
    <row r="38206" ht="15.75" customHeight="1"/>
    <row r="38208" ht="15.75" customHeight="1"/>
    <row r="38210" ht="15.75" customHeight="1"/>
    <row r="38212" ht="15.75" customHeight="1"/>
    <row r="38214" ht="15.75" customHeight="1"/>
    <row r="38216" ht="15.75" customHeight="1"/>
    <row r="38218" ht="15.75" customHeight="1"/>
    <row r="38220" ht="15.75" customHeight="1"/>
    <row r="38222" ht="15.75" customHeight="1"/>
    <row r="38224" ht="15.75" customHeight="1"/>
    <row r="38226" ht="15.75" customHeight="1"/>
    <row r="38228" ht="15.75" customHeight="1"/>
    <row r="38230" ht="15.75" customHeight="1"/>
    <row r="38232" ht="15.75" customHeight="1"/>
    <row r="38234" ht="15.75" customHeight="1"/>
    <row r="38236" ht="15.75" customHeight="1"/>
    <row r="38238" ht="15.75" customHeight="1"/>
    <row r="38240" ht="15.75" customHeight="1"/>
    <row r="38242" ht="15.75" customHeight="1"/>
    <row r="38244" ht="15.75" customHeight="1"/>
    <row r="38246" ht="15.75" customHeight="1"/>
    <row r="38248" ht="15.75" customHeight="1"/>
    <row r="38250" ht="15.75" customHeight="1"/>
    <row r="38252" ht="15.75" customHeight="1"/>
    <row r="38254" ht="15.75" customHeight="1"/>
    <row r="38256" ht="15.75" customHeight="1"/>
    <row r="38258" ht="15.75" customHeight="1"/>
    <row r="38260" ht="15.75" customHeight="1"/>
    <row r="38262" ht="15.75" customHeight="1"/>
    <row r="38264" ht="15.75" customHeight="1"/>
    <row r="38266" ht="15.75" customHeight="1"/>
    <row r="38268" ht="15.75" customHeight="1"/>
    <row r="38270" ht="15.75" customHeight="1"/>
    <row r="38272" ht="15.75" customHeight="1"/>
    <row r="38274" ht="15.75" customHeight="1"/>
    <row r="38276" ht="15.75" customHeight="1"/>
    <row r="38278" ht="15.75" customHeight="1"/>
    <row r="38280" ht="15.75" customHeight="1"/>
    <row r="38282" ht="15.75" customHeight="1"/>
    <row r="38284" ht="15.75" customHeight="1"/>
    <row r="38286" ht="15.75" customHeight="1"/>
    <row r="38288" ht="15.75" customHeight="1"/>
    <row r="38290" ht="15.75" customHeight="1"/>
    <row r="38292" ht="15.75" customHeight="1"/>
    <row r="38294" ht="15.75" customHeight="1"/>
    <row r="38296" ht="15.75" customHeight="1"/>
    <row r="38298" ht="15.75" customHeight="1"/>
    <row r="38300" ht="15.75" customHeight="1"/>
    <row r="38302" ht="15.75" customHeight="1"/>
    <row r="38304" ht="15.75" customHeight="1"/>
    <row r="38306" ht="15.75" customHeight="1"/>
    <row r="38308" ht="15.75" customHeight="1"/>
    <row r="38310" ht="15.75" customHeight="1"/>
    <row r="38312" ht="15.75" customHeight="1"/>
    <row r="38314" ht="15.75" customHeight="1"/>
    <row r="38316" ht="15.75" customHeight="1"/>
    <row r="38318" ht="15.75" customHeight="1"/>
    <row r="38320" ht="15.75" customHeight="1"/>
    <row r="38322" ht="15.75" customHeight="1"/>
    <row r="38324" ht="15.75" customHeight="1"/>
    <row r="38326" ht="15.75" customHeight="1"/>
    <row r="38328" ht="15.75" customHeight="1"/>
    <row r="38330" ht="15.75" customHeight="1"/>
    <row r="38332" ht="15.75" customHeight="1"/>
    <row r="38334" ht="15.75" customHeight="1"/>
    <row r="38336" ht="15.75" customHeight="1"/>
    <row r="38338" ht="15.75" customHeight="1"/>
    <row r="38340" ht="15.75" customHeight="1"/>
    <row r="38342" ht="15.75" customHeight="1"/>
    <row r="38344" ht="15.75" customHeight="1"/>
    <row r="38346" ht="15.75" customHeight="1"/>
    <row r="38348" ht="15.75" customHeight="1"/>
    <row r="38350" ht="15.75" customHeight="1"/>
    <row r="38352" ht="15.75" customHeight="1"/>
    <row r="38354" ht="15.75" customHeight="1"/>
    <row r="38356" ht="15.75" customHeight="1"/>
    <row r="38358" ht="15.75" customHeight="1"/>
    <row r="38360" ht="15.75" customHeight="1"/>
    <row r="38362" ht="15.75" customHeight="1"/>
    <row r="38364" ht="15.75" customHeight="1"/>
    <row r="38366" ht="15.75" customHeight="1"/>
    <row r="38368" ht="15.75" customHeight="1"/>
    <row r="38370" ht="15.75" customHeight="1"/>
    <row r="38372" ht="15.75" customHeight="1"/>
    <row r="38374" ht="15.75" customHeight="1"/>
    <row r="38376" ht="15.75" customHeight="1"/>
    <row r="38378" ht="15.75" customHeight="1"/>
    <row r="38380" ht="15.75" customHeight="1"/>
    <row r="38382" ht="15.75" customHeight="1"/>
    <row r="38384" ht="15.75" customHeight="1"/>
    <row r="38386" ht="15.75" customHeight="1"/>
    <row r="38388" ht="15.75" customHeight="1"/>
    <row r="38390" ht="15.75" customHeight="1"/>
    <row r="38392" ht="15.75" customHeight="1"/>
    <row r="38394" ht="15.75" customHeight="1"/>
    <row r="38396" ht="15.75" customHeight="1"/>
    <row r="38398" ht="15.75" customHeight="1"/>
    <row r="38400" ht="15.75" customHeight="1"/>
    <row r="38402" ht="15.75" customHeight="1"/>
    <row r="38404" ht="15.75" customHeight="1"/>
    <row r="38406" ht="15.75" customHeight="1"/>
    <row r="38408" ht="15.75" customHeight="1"/>
    <row r="38410" ht="15.75" customHeight="1"/>
    <row r="38412" ht="15.75" customHeight="1"/>
    <row r="38414" ht="15.75" customHeight="1"/>
    <row r="38416" ht="15.75" customHeight="1"/>
    <row r="38418" ht="15.75" customHeight="1"/>
    <row r="38420" ht="15.75" customHeight="1"/>
    <row r="38422" ht="15.75" customHeight="1"/>
    <row r="38424" ht="15.75" customHeight="1"/>
    <row r="38426" ht="15.75" customHeight="1"/>
    <row r="38428" ht="15.75" customHeight="1"/>
    <row r="38430" ht="15.75" customHeight="1"/>
    <row r="38432" ht="15.75" customHeight="1"/>
    <row r="38434" ht="15.75" customHeight="1"/>
    <row r="38436" ht="15.75" customHeight="1"/>
    <row r="38438" ht="15.75" customHeight="1"/>
    <row r="38440" ht="15.75" customHeight="1"/>
    <row r="38442" ht="15.75" customHeight="1"/>
    <row r="38444" ht="15.75" customHeight="1"/>
    <row r="38446" ht="15.75" customHeight="1"/>
    <row r="38448" ht="15.75" customHeight="1"/>
    <row r="38450" ht="15.75" customHeight="1"/>
    <row r="38452" ht="15.75" customHeight="1"/>
    <row r="38454" ht="15.75" customHeight="1"/>
    <row r="38456" ht="15.75" customHeight="1"/>
    <row r="38458" ht="15.75" customHeight="1"/>
    <row r="38460" ht="15.75" customHeight="1"/>
    <row r="38462" ht="15.75" customHeight="1"/>
    <row r="38464" ht="15.75" customHeight="1"/>
    <row r="38466" ht="15.75" customHeight="1"/>
    <row r="38468" ht="15.75" customHeight="1"/>
    <row r="38470" ht="15.75" customHeight="1"/>
    <row r="38472" ht="15.75" customHeight="1"/>
    <row r="38474" ht="15.75" customHeight="1"/>
    <row r="38476" ht="15.75" customHeight="1"/>
    <row r="38478" ht="15.75" customHeight="1"/>
    <row r="38480" ht="15.75" customHeight="1"/>
    <row r="38482" ht="15.75" customHeight="1"/>
    <row r="38484" ht="15.75" customHeight="1"/>
    <row r="38486" ht="15.75" customHeight="1"/>
    <row r="38488" ht="15.75" customHeight="1"/>
    <row r="38490" ht="15.75" customHeight="1"/>
    <row r="38492" ht="15.75" customHeight="1"/>
    <row r="38494" ht="15.75" customHeight="1"/>
    <row r="38496" ht="15.75" customHeight="1"/>
    <row r="38498" ht="15.75" customHeight="1"/>
    <row r="38500" ht="15.75" customHeight="1"/>
    <row r="38502" ht="15.75" customHeight="1"/>
    <row r="38504" ht="15.75" customHeight="1"/>
    <row r="38506" ht="15.75" customHeight="1"/>
    <row r="38508" ht="15.75" customHeight="1"/>
    <row r="38510" ht="15.75" customHeight="1"/>
    <row r="38512" ht="15.75" customHeight="1"/>
    <row r="38514" ht="15.75" customHeight="1"/>
    <row r="38516" ht="15.75" customHeight="1"/>
    <row r="38518" ht="15.75" customHeight="1"/>
    <row r="38520" ht="15.75" customHeight="1"/>
    <row r="38522" ht="15.75" customHeight="1"/>
    <row r="38524" ht="15.75" customHeight="1"/>
    <row r="38526" ht="15.75" customHeight="1"/>
    <row r="38528" ht="15.75" customHeight="1"/>
    <row r="38530" ht="15.75" customHeight="1"/>
    <row r="38532" ht="15.75" customHeight="1"/>
    <row r="38534" ht="15.75" customHeight="1"/>
    <row r="38536" ht="15.75" customHeight="1"/>
    <row r="38538" ht="15.75" customHeight="1"/>
    <row r="38540" ht="15.75" customHeight="1"/>
    <row r="38542" ht="15.75" customHeight="1"/>
    <row r="38544" ht="15.75" customHeight="1"/>
    <row r="38546" ht="15.75" customHeight="1"/>
    <row r="38548" ht="15.75" customHeight="1"/>
    <row r="38550" ht="15.75" customHeight="1"/>
    <row r="38552" ht="15.75" customHeight="1"/>
    <row r="38554" ht="15.75" customHeight="1"/>
    <row r="38556" ht="15.75" customHeight="1"/>
    <row r="38558" ht="15.75" customHeight="1"/>
    <row r="38560" ht="15.75" customHeight="1"/>
    <row r="38562" ht="15.75" customHeight="1"/>
    <row r="38564" ht="15.75" customHeight="1"/>
    <row r="38566" ht="15.75" customHeight="1"/>
    <row r="38568" ht="15.75" customHeight="1"/>
    <row r="38570" ht="15.75" customHeight="1"/>
    <row r="38572" ht="15.75" customHeight="1"/>
    <row r="38574" ht="15.75" customHeight="1"/>
    <row r="38576" ht="15.75" customHeight="1"/>
    <row r="38578" ht="15.75" customHeight="1"/>
    <row r="38580" ht="15.75" customHeight="1"/>
    <row r="38582" ht="15.75" customHeight="1"/>
    <row r="38584" ht="15.75" customHeight="1"/>
    <row r="38586" ht="15.75" customHeight="1"/>
    <row r="38588" ht="15.75" customHeight="1"/>
    <row r="38590" ht="15.75" customHeight="1"/>
    <row r="38592" ht="15.75" customHeight="1"/>
    <row r="38594" ht="15.75" customHeight="1"/>
    <row r="38596" ht="15.75" customHeight="1"/>
    <row r="38598" ht="15.75" customHeight="1"/>
    <row r="38600" ht="15.75" customHeight="1"/>
    <row r="38602" ht="15.75" customHeight="1"/>
    <row r="38604" ht="15.75" customHeight="1"/>
    <row r="38606" ht="15.75" customHeight="1"/>
    <row r="38608" ht="15.75" customHeight="1"/>
    <row r="38610" ht="15.75" customHeight="1"/>
    <row r="38612" ht="15.75" customHeight="1"/>
    <row r="38614" ht="15.75" customHeight="1"/>
    <row r="38616" ht="15.75" customHeight="1"/>
    <row r="38618" ht="15.75" customHeight="1"/>
    <row r="38620" ht="15.75" customHeight="1"/>
    <row r="38622" ht="15.75" customHeight="1"/>
    <row r="38624" ht="15.75" customHeight="1"/>
    <row r="38626" ht="15.75" customHeight="1"/>
    <row r="38628" ht="15.75" customHeight="1"/>
    <row r="38630" ht="15.75" customHeight="1"/>
    <row r="38632" ht="15.75" customHeight="1"/>
    <row r="38634" ht="15.75" customHeight="1"/>
    <row r="38636" ht="15.75" customHeight="1"/>
    <row r="38638" ht="15.75" customHeight="1"/>
    <row r="38640" ht="15.75" customHeight="1"/>
    <row r="38642" ht="15.75" customHeight="1"/>
    <row r="38644" ht="15.75" customHeight="1"/>
    <row r="38646" ht="15.75" customHeight="1"/>
    <row r="38648" ht="15.75" customHeight="1"/>
    <row r="38650" ht="15.75" customHeight="1"/>
    <row r="38652" ht="15.75" customHeight="1"/>
    <row r="38654" ht="15.75" customHeight="1"/>
    <row r="38656" ht="15.75" customHeight="1"/>
    <row r="38658" ht="15.75" customHeight="1"/>
    <row r="38660" ht="15.75" customHeight="1"/>
    <row r="38662" ht="15.75" customHeight="1"/>
    <row r="38664" ht="15.75" customHeight="1"/>
    <row r="38666" ht="15.75" customHeight="1"/>
    <row r="38668" ht="15.75" customHeight="1"/>
    <row r="38670" ht="15.75" customHeight="1"/>
    <row r="38672" ht="15.75" customHeight="1"/>
    <row r="38674" ht="15.75" customHeight="1"/>
    <row r="38676" ht="15.75" customHeight="1"/>
    <row r="38678" ht="15.75" customHeight="1"/>
    <row r="38680" ht="15.75" customHeight="1"/>
    <row r="38682" ht="15.75" customHeight="1"/>
    <row r="38684" ht="15.75" customHeight="1"/>
    <row r="38686" ht="15.75" customHeight="1"/>
    <row r="38688" ht="15.75" customHeight="1"/>
    <row r="38690" ht="15.75" customHeight="1"/>
    <row r="38692" ht="15.75" customHeight="1"/>
    <row r="38694" ht="15.75" customHeight="1"/>
    <row r="38696" ht="15.75" customHeight="1"/>
    <row r="38698" ht="15.75" customHeight="1"/>
    <row r="38700" ht="15.75" customHeight="1"/>
    <row r="38702" ht="15.75" customHeight="1"/>
    <row r="38704" ht="15.75" customHeight="1"/>
    <row r="38706" ht="15.75" customHeight="1"/>
    <row r="38708" ht="15.75" customHeight="1"/>
    <row r="38710" ht="15.75" customHeight="1"/>
    <row r="38712" ht="15.75" customHeight="1"/>
    <row r="38714" ht="15.75" customHeight="1"/>
    <row r="38716" ht="15.75" customHeight="1"/>
    <row r="38718" ht="15.75" customHeight="1"/>
    <row r="38720" ht="15.75" customHeight="1"/>
    <row r="38722" ht="15.75" customHeight="1"/>
    <row r="38724" ht="15.75" customHeight="1"/>
    <row r="38726" ht="15.75" customHeight="1"/>
    <row r="38728" ht="15.75" customHeight="1"/>
    <row r="38730" ht="15.75" customHeight="1"/>
    <row r="38732" ht="15.75" customHeight="1"/>
    <row r="38734" ht="15.75" customHeight="1"/>
    <row r="38736" ht="15.75" customHeight="1"/>
    <row r="38738" ht="15.75" customHeight="1"/>
    <row r="38740" ht="15.75" customHeight="1"/>
    <row r="38742" ht="15.75" customHeight="1"/>
    <row r="38744" ht="15.75" customHeight="1"/>
    <row r="38746" ht="15.75" customHeight="1"/>
    <row r="38748" ht="15.75" customHeight="1"/>
    <row r="38750" ht="15.75" customHeight="1"/>
    <row r="38752" ht="15.75" customHeight="1"/>
    <row r="38754" ht="15.75" customHeight="1"/>
    <row r="38756" ht="15.75" customHeight="1"/>
    <row r="38758" ht="15.75" customHeight="1"/>
    <row r="38760" ht="15.75" customHeight="1"/>
    <row r="38762" ht="15.75" customHeight="1"/>
    <row r="38764" ht="15.75" customHeight="1"/>
    <row r="38766" ht="15.75" customHeight="1"/>
    <row r="38768" ht="15.75" customHeight="1"/>
    <row r="38770" ht="15.75" customHeight="1"/>
    <row r="38772" ht="15.75" customHeight="1"/>
    <row r="38774" ht="15.75" customHeight="1"/>
    <row r="38776" ht="15.75" customHeight="1"/>
    <row r="38778" ht="15.75" customHeight="1"/>
    <row r="38780" ht="15.75" customHeight="1"/>
    <row r="38782" ht="15.75" customHeight="1"/>
    <row r="38784" ht="15.75" customHeight="1"/>
    <row r="38786" ht="15.75" customHeight="1"/>
    <row r="38788" ht="15.75" customHeight="1"/>
    <row r="38790" ht="15.75" customHeight="1"/>
    <row r="38792" ht="15.75" customHeight="1"/>
    <row r="38794" ht="15.75" customHeight="1"/>
    <row r="38796" ht="15.75" customHeight="1"/>
    <row r="38798" ht="15.75" customHeight="1"/>
    <row r="38800" ht="15.75" customHeight="1"/>
    <row r="38802" ht="15.75" customHeight="1"/>
    <row r="38804" ht="15.75" customHeight="1"/>
    <row r="38806" ht="15.75" customHeight="1"/>
    <row r="38808" ht="15.75" customHeight="1"/>
    <row r="38810" ht="15.75" customHeight="1"/>
    <row r="38812" ht="15.75" customHeight="1"/>
    <row r="38814" ht="15.75" customHeight="1"/>
    <row r="38816" ht="15.75" customHeight="1"/>
    <row r="38818" ht="15.75" customHeight="1"/>
    <row r="38820" ht="15.75" customHeight="1"/>
    <row r="38822" ht="15.75" customHeight="1"/>
    <row r="38824" ht="15.75" customHeight="1"/>
    <row r="38826" ht="15.75" customHeight="1"/>
    <row r="38828" ht="15.75" customHeight="1"/>
    <row r="38830" ht="15.75" customHeight="1"/>
    <row r="38832" ht="15.75" customHeight="1"/>
    <row r="38834" ht="15.75" customHeight="1"/>
    <row r="38836" ht="15.75" customHeight="1"/>
    <row r="38838" ht="15.75" customHeight="1"/>
    <row r="38840" ht="15.75" customHeight="1"/>
    <row r="38842" ht="15.75" customHeight="1"/>
    <row r="38844" ht="15.75" customHeight="1"/>
    <row r="38846" ht="15.75" customHeight="1"/>
    <row r="38848" ht="15.75" customHeight="1"/>
    <row r="38850" ht="15.75" customHeight="1"/>
    <row r="38852" ht="15.75" customHeight="1"/>
    <row r="38854" ht="15.75" customHeight="1"/>
    <row r="38856" ht="15.75" customHeight="1"/>
    <row r="38858" ht="15.75" customHeight="1"/>
    <row r="38860" ht="15.75" customHeight="1"/>
    <row r="38862" ht="15.75" customHeight="1"/>
    <row r="38864" ht="15.75" customHeight="1"/>
    <row r="38866" ht="15.75" customHeight="1"/>
    <row r="38868" ht="15.75" customHeight="1"/>
    <row r="38870" ht="15.75" customHeight="1"/>
    <row r="38872" ht="15.75" customHeight="1"/>
    <row r="38874" ht="15.75" customHeight="1"/>
    <row r="38876" ht="15.75" customHeight="1"/>
    <row r="38878" ht="15.75" customHeight="1"/>
    <row r="38880" ht="15.75" customHeight="1"/>
    <row r="38882" ht="15.75" customHeight="1"/>
    <row r="38884" ht="15.75" customHeight="1"/>
    <row r="38886" ht="15.75" customHeight="1"/>
    <row r="38888" ht="15.75" customHeight="1"/>
    <row r="38890" ht="15.75" customHeight="1"/>
    <row r="38892" ht="15.75" customHeight="1"/>
    <row r="38894" ht="15.75" customHeight="1"/>
    <row r="38896" ht="15.75" customHeight="1"/>
    <row r="38898" ht="15.75" customHeight="1"/>
    <row r="38900" ht="15.75" customHeight="1"/>
    <row r="38902" ht="15.75" customHeight="1"/>
    <row r="38904" ht="15.75" customHeight="1"/>
    <row r="38906" ht="15.75" customHeight="1"/>
    <row r="38908" ht="15.75" customHeight="1"/>
    <row r="38910" ht="15.75" customHeight="1"/>
    <row r="38912" ht="15.75" customHeight="1"/>
    <row r="38914" ht="15.75" customHeight="1"/>
    <row r="38916" ht="15.75" customHeight="1"/>
    <row r="38918" ht="15.75" customHeight="1"/>
    <row r="38920" ht="15.75" customHeight="1"/>
    <row r="38922" ht="15.75" customHeight="1"/>
    <row r="38924" ht="15.75" customHeight="1"/>
    <row r="38926" ht="15.75" customHeight="1"/>
    <row r="38928" ht="15.75" customHeight="1"/>
    <row r="38930" ht="15.75" customHeight="1"/>
    <row r="38932" ht="15.75" customHeight="1"/>
    <row r="38934" ht="15.75" customHeight="1"/>
    <row r="38936" ht="15.75" customHeight="1"/>
    <row r="38938" ht="15.75" customHeight="1"/>
    <row r="38940" ht="15.75" customHeight="1"/>
    <row r="38942" ht="15.75" customHeight="1"/>
    <row r="38944" ht="15.75" customHeight="1"/>
    <row r="38946" ht="15.75" customHeight="1"/>
    <row r="38948" ht="15.75" customHeight="1"/>
    <row r="38950" ht="15.75" customHeight="1"/>
    <row r="38952" ht="15.75" customHeight="1"/>
    <row r="38954" ht="15.75" customHeight="1"/>
    <row r="38956" ht="15.75" customHeight="1"/>
    <row r="38958" ht="15.75" customHeight="1"/>
    <row r="38960" ht="15.75" customHeight="1"/>
    <row r="38962" ht="15.75" customHeight="1"/>
    <row r="38964" ht="15.75" customHeight="1"/>
    <row r="38966" ht="15.75" customHeight="1"/>
    <row r="38968" ht="15.75" customHeight="1"/>
    <row r="38970" ht="15.75" customHeight="1"/>
    <row r="38972" ht="15.75" customHeight="1"/>
    <row r="38974" ht="15.75" customHeight="1"/>
    <row r="38976" ht="15.75" customHeight="1"/>
    <row r="38978" ht="15.75" customHeight="1"/>
    <row r="38980" ht="15.75" customHeight="1"/>
    <row r="38982" ht="15.75" customHeight="1"/>
    <row r="38984" ht="15.75" customHeight="1"/>
    <row r="38986" ht="15.75" customHeight="1"/>
    <row r="38988" ht="15.75" customHeight="1"/>
    <row r="38990" ht="15.75" customHeight="1"/>
    <row r="38992" ht="15.75" customHeight="1"/>
    <row r="38994" ht="15.75" customHeight="1"/>
    <row r="38996" ht="15.75" customHeight="1"/>
    <row r="38998" ht="15.75" customHeight="1"/>
    <row r="39000" ht="15.75" customHeight="1"/>
    <row r="39002" ht="15.75" customHeight="1"/>
    <row r="39004" ht="15.75" customHeight="1"/>
    <row r="39006" ht="15.75" customHeight="1"/>
    <row r="39008" ht="15.75" customHeight="1"/>
    <row r="39010" ht="15.75" customHeight="1"/>
    <row r="39012" ht="15.75" customHeight="1"/>
    <row r="39014" ht="15.75" customHeight="1"/>
    <row r="39016" ht="15.75" customHeight="1"/>
    <row r="39018" ht="15.75" customHeight="1"/>
    <row r="39020" ht="15.75" customHeight="1"/>
    <row r="39022" ht="15.75" customHeight="1"/>
    <row r="39024" ht="15.75" customHeight="1"/>
    <row r="39026" ht="15.75" customHeight="1"/>
    <row r="39028" ht="15.75" customHeight="1"/>
    <row r="39030" ht="15.75" customHeight="1"/>
    <row r="39032" ht="15.75" customHeight="1"/>
    <row r="39034" ht="15.75" customHeight="1"/>
    <row r="39036" ht="15.75" customHeight="1"/>
    <row r="39038" ht="15.75" customHeight="1"/>
    <row r="39040" ht="15.75" customHeight="1"/>
    <row r="39042" ht="15.75" customHeight="1"/>
    <row r="39044" ht="15.75" customHeight="1"/>
    <row r="39046" ht="15.75" customHeight="1"/>
    <row r="39048" ht="15.75" customHeight="1"/>
    <row r="39050" ht="15.75" customHeight="1"/>
    <row r="39052" ht="15.75" customHeight="1"/>
    <row r="39054" ht="15.75" customHeight="1"/>
    <row r="39056" ht="15.75" customHeight="1"/>
    <row r="39058" ht="15.75" customHeight="1"/>
    <row r="39060" ht="15.75" customHeight="1"/>
    <row r="39062" ht="15.75" customHeight="1"/>
    <row r="39064" ht="15.75" customHeight="1"/>
    <row r="39066" ht="15.75" customHeight="1"/>
    <row r="39068" ht="15.75" customHeight="1"/>
    <row r="39070" ht="15.75" customHeight="1"/>
    <row r="39072" ht="15.75" customHeight="1"/>
    <row r="39074" ht="15.75" customHeight="1"/>
    <row r="39076" ht="15.75" customHeight="1"/>
    <row r="39078" ht="15.75" customHeight="1"/>
    <row r="39080" ht="15.75" customHeight="1"/>
    <row r="39082" ht="15.75" customHeight="1"/>
    <row r="39084" ht="15.75" customHeight="1"/>
    <row r="39086" ht="15.75" customHeight="1"/>
    <row r="39088" ht="15.75" customHeight="1"/>
    <row r="39090" ht="15.75" customHeight="1"/>
    <row r="39092" ht="15.75" customHeight="1"/>
    <row r="39094" ht="15.75" customHeight="1"/>
    <row r="39096" ht="15.75" customHeight="1"/>
    <row r="39098" ht="15.75" customHeight="1"/>
    <row r="39100" ht="15.75" customHeight="1"/>
    <row r="39102" ht="15.75" customHeight="1"/>
    <row r="39104" ht="15.75" customHeight="1"/>
    <row r="39106" ht="15.75" customHeight="1"/>
    <row r="39108" ht="15.75" customHeight="1"/>
    <row r="39110" ht="15.75" customHeight="1"/>
    <row r="39112" ht="15.75" customHeight="1"/>
    <row r="39114" ht="15.75" customHeight="1"/>
    <row r="39116" ht="15.75" customHeight="1"/>
    <row r="39118" ht="15.75" customHeight="1"/>
    <row r="39120" ht="15.75" customHeight="1"/>
    <row r="39122" ht="15.75" customHeight="1"/>
    <row r="39124" ht="15.75" customHeight="1"/>
    <row r="39126" ht="15.75" customHeight="1"/>
    <row r="39128" ht="15.75" customHeight="1"/>
    <row r="39130" ht="15.75" customHeight="1"/>
    <row r="39132" ht="15.75" customHeight="1"/>
    <row r="39134" ht="15.75" customHeight="1"/>
    <row r="39136" ht="15.75" customHeight="1"/>
    <row r="39138" ht="15.75" customHeight="1"/>
    <row r="39140" ht="15.75" customHeight="1"/>
    <row r="39142" ht="15.75" customHeight="1"/>
    <row r="39144" ht="15.75" customHeight="1"/>
    <row r="39146" ht="15.75" customHeight="1"/>
    <row r="39148" ht="15.75" customHeight="1"/>
    <row r="39150" ht="15.75" customHeight="1"/>
    <row r="39152" ht="15.75" customHeight="1"/>
    <row r="39154" ht="15.75" customHeight="1"/>
    <row r="39156" ht="15.75" customHeight="1"/>
    <row r="39158" ht="15.75" customHeight="1"/>
    <row r="39160" ht="15.75" customHeight="1"/>
    <row r="39162" ht="15.75" customHeight="1"/>
    <row r="39164" ht="15.75" customHeight="1"/>
    <row r="39166" ht="15.75" customHeight="1"/>
    <row r="39168" ht="15.75" customHeight="1"/>
    <row r="39170" ht="15.75" customHeight="1"/>
    <row r="39172" ht="15.75" customHeight="1"/>
    <row r="39174" ht="15.75" customHeight="1"/>
    <row r="39176" ht="15.75" customHeight="1"/>
    <row r="39178" ht="15.75" customHeight="1"/>
    <row r="39180" ht="15.75" customHeight="1"/>
    <row r="39182" ht="15.75" customHeight="1"/>
    <row r="39184" ht="15.75" customHeight="1"/>
    <row r="39186" ht="15.75" customHeight="1"/>
    <row r="39188" ht="15.75" customHeight="1"/>
    <row r="39190" ht="15.75" customHeight="1"/>
    <row r="39192" ht="15.75" customHeight="1"/>
    <row r="39194" ht="15.75" customHeight="1"/>
    <row r="39196" ht="15.75" customHeight="1"/>
    <row r="39198" ht="15.75" customHeight="1"/>
    <row r="39200" ht="15.75" customHeight="1"/>
    <row r="39202" ht="15.75" customHeight="1"/>
    <row r="39204" ht="15.75" customHeight="1"/>
    <row r="39206" ht="15.75" customHeight="1"/>
    <row r="39208" ht="15.75" customHeight="1"/>
    <row r="39210" ht="15.75" customHeight="1"/>
    <row r="39212" ht="15.75" customHeight="1"/>
    <row r="39214" ht="15.75" customHeight="1"/>
    <row r="39216" ht="15.75" customHeight="1"/>
    <row r="39218" ht="15.75" customHeight="1"/>
    <row r="39220" ht="15.75" customHeight="1"/>
    <row r="39222" ht="15.75" customHeight="1"/>
    <row r="39224" ht="15.75" customHeight="1"/>
    <row r="39226" ht="15.75" customHeight="1"/>
    <row r="39228" ht="15.75" customHeight="1"/>
    <row r="39230" ht="15.75" customHeight="1"/>
    <row r="39232" ht="15.75" customHeight="1"/>
    <row r="39234" ht="15.75" customHeight="1"/>
    <row r="39236" ht="15.75" customHeight="1"/>
    <row r="39238" ht="15.75" customHeight="1"/>
    <row r="39240" ht="15.75" customHeight="1"/>
    <row r="39242" ht="15.75" customHeight="1"/>
    <row r="39244" ht="15.75" customHeight="1"/>
    <row r="39246" ht="15.75" customHeight="1"/>
    <row r="39248" ht="15.75" customHeight="1"/>
    <row r="39250" ht="15.75" customHeight="1"/>
    <row r="39252" ht="15.75" customHeight="1"/>
    <row r="39254" ht="15.75" customHeight="1"/>
    <row r="39256" ht="15.75" customHeight="1"/>
    <row r="39258" ht="15.75" customHeight="1"/>
    <row r="39260" ht="15.75" customHeight="1"/>
    <row r="39262" ht="15.75" customHeight="1"/>
    <row r="39264" ht="15.75" customHeight="1"/>
    <row r="39266" ht="15.75" customHeight="1"/>
    <row r="39268" ht="15.75" customHeight="1"/>
    <row r="39270" ht="15.75" customHeight="1"/>
    <row r="39272" ht="15.75" customHeight="1"/>
    <row r="39274" ht="15.75" customHeight="1"/>
    <row r="39276" ht="15.75" customHeight="1"/>
    <row r="39278" ht="15.75" customHeight="1"/>
    <row r="39280" ht="15.75" customHeight="1"/>
    <row r="39282" ht="15.75" customHeight="1"/>
    <row r="39284" ht="15.75" customHeight="1"/>
    <row r="39286" ht="15.75" customHeight="1"/>
    <row r="39288" ht="15.75" customHeight="1"/>
    <row r="39290" ht="15.75" customHeight="1"/>
    <row r="39292" ht="15.75" customHeight="1"/>
    <row r="39294" ht="15.75" customHeight="1"/>
    <row r="39296" ht="15.75" customHeight="1"/>
    <row r="39298" ht="15.75" customHeight="1"/>
    <row r="39300" ht="15.75" customHeight="1"/>
    <row r="39302" ht="15.75" customHeight="1"/>
    <row r="39304" ht="15.75" customHeight="1"/>
    <row r="39306" ht="15.75" customHeight="1"/>
    <row r="39308" ht="15.75" customHeight="1"/>
    <row r="39310" ht="15.75" customHeight="1"/>
    <row r="39312" ht="15.75" customHeight="1"/>
    <row r="39314" ht="15.75" customHeight="1"/>
    <row r="39316" ht="15.75" customHeight="1"/>
    <row r="39318" ht="15.75" customHeight="1"/>
    <row r="39320" ht="15.75" customHeight="1"/>
    <row r="39322" ht="15.75" customHeight="1"/>
    <row r="39324" ht="15.75" customHeight="1"/>
    <row r="39326" ht="15.75" customHeight="1"/>
    <row r="39328" ht="15.75" customHeight="1"/>
    <row r="39330" ht="15.75" customHeight="1"/>
    <row r="39332" ht="15.75" customHeight="1"/>
    <row r="39334" ht="15.75" customHeight="1"/>
    <row r="39336" ht="15.75" customHeight="1"/>
    <row r="39338" ht="15.75" customHeight="1"/>
    <row r="39340" ht="15.75" customHeight="1"/>
    <row r="39342" ht="15.75" customHeight="1"/>
    <row r="39344" ht="15.75" customHeight="1"/>
    <row r="39346" ht="15.75" customHeight="1"/>
    <row r="39348" ht="15.75" customHeight="1"/>
    <row r="39350" ht="15.75" customHeight="1"/>
    <row r="39352" ht="15.75" customHeight="1"/>
    <row r="39354" ht="15.75" customHeight="1"/>
    <row r="39356" ht="15.75" customHeight="1"/>
    <row r="39358" ht="15.75" customHeight="1"/>
    <row r="39360" ht="15.75" customHeight="1"/>
    <row r="39362" ht="15.75" customHeight="1"/>
    <row r="39364" ht="15.75" customHeight="1"/>
    <row r="39366" ht="15.75" customHeight="1"/>
    <row r="39368" ht="15.75" customHeight="1"/>
    <row r="39370" ht="15.75" customHeight="1"/>
    <row r="39372" ht="15.75" customHeight="1"/>
    <row r="39374" ht="15.75" customHeight="1"/>
    <row r="39376" ht="15.75" customHeight="1"/>
    <row r="39378" ht="15.75" customHeight="1"/>
    <row r="39380" ht="15.75" customHeight="1"/>
    <row r="39382" ht="15.75" customHeight="1"/>
    <row r="39384" ht="15.75" customHeight="1"/>
    <row r="39386" ht="15.75" customHeight="1"/>
    <row r="39388" ht="15.75" customHeight="1"/>
    <row r="39390" ht="15.75" customHeight="1"/>
    <row r="39392" ht="15.75" customHeight="1"/>
    <row r="39394" ht="15.75" customHeight="1"/>
    <row r="39396" ht="15.75" customHeight="1"/>
    <row r="39398" ht="15.75" customHeight="1"/>
    <row r="39400" ht="15.75" customHeight="1"/>
    <row r="39402" ht="15.75" customHeight="1"/>
    <row r="39404" ht="15.75" customHeight="1"/>
    <row r="39406" ht="15.75" customHeight="1"/>
    <row r="39408" ht="15.75" customHeight="1"/>
    <row r="39410" ht="15.75" customHeight="1"/>
    <row r="39412" ht="15.75" customHeight="1"/>
    <row r="39414" ht="15.75" customHeight="1"/>
    <row r="39416" ht="15.75" customHeight="1"/>
    <row r="39418" ht="15.75" customHeight="1"/>
    <row r="39420" ht="15.75" customHeight="1"/>
    <row r="39422" ht="15.75" customHeight="1"/>
    <row r="39424" ht="15.75" customHeight="1"/>
    <row r="39426" ht="15.75" customHeight="1"/>
    <row r="39428" ht="15.75" customHeight="1"/>
    <row r="39430" ht="15.75" customHeight="1"/>
    <row r="39432" ht="15.75" customHeight="1"/>
    <row r="39434" ht="15.75" customHeight="1"/>
    <row r="39436" ht="15.75" customHeight="1"/>
    <row r="39438" ht="15.75" customHeight="1"/>
    <row r="39440" ht="15.75" customHeight="1"/>
    <row r="39442" ht="15.75" customHeight="1"/>
    <row r="39444" ht="15.75" customHeight="1"/>
    <row r="39446" ht="15.75" customHeight="1"/>
    <row r="39448" ht="15.75" customHeight="1"/>
    <row r="39450" ht="15.75" customHeight="1"/>
    <row r="39452" ht="15.75" customHeight="1"/>
    <row r="39454" ht="15.75" customHeight="1"/>
    <row r="39456" ht="15.75" customHeight="1"/>
    <row r="39458" ht="15.75" customHeight="1"/>
    <row r="39460" ht="15.75" customHeight="1"/>
    <row r="39462" ht="15.75" customHeight="1"/>
    <row r="39464" ht="15.75" customHeight="1"/>
    <row r="39466" ht="15.75" customHeight="1"/>
    <row r="39468" ht="15.75" customHeight="1"/>
    <row r="39470" ht="15.75" customHeight="1"/>
    <row r="39472" ht="15.75" customHeight="1"/>
    <row r="39474" ht="15.75" customHeight="1"/>
    <row r="39476" ht="15.75" customHeight="1"/>
    <row r="39478" ht="15.75" customHeight="1"/>
    <row r="39480" ht="15.75" customHeight="1"/>
    <row r="39482" ht="15.75" customHeight="1"/>
    <row r="39484" ht="15.75" customHeight="1"/>
    <row r="39486" ht="15.75" customHeight="1"/>
    <row r="39488" ht="15.75" customHeight="1"/>
    <row r="39490" ht="15.75" customHeight="1"/>
    <row r="39492" ht="15.75" customHeight="1"/>
    <row r="39494" ht="15.75" customHeight="1"/>
    <row r="39496" ht="15.75" customHeight="1"/>
    <row r="39498" ht="15.75" customHeight="1"/>
    <row r="39500" ht="15.75" customHeight="1"/>
    <row r="39502" ht="15.75" customHeight="1"/>
    <row r="39504" ht="15.75" customHeight="1"/>
    <row r="39506" ht="15.75" customHeight="1"/>
    <row r="39508" ht="15.75" customHeight="1"/>
    <row r="39510" ht="15.75" customHeight="1"/>
    <row r="39512" ht="15.75" customHeight="1"/>
    <row r="39514" ht="15.75" customHeight="1"/>
    <row r="39516" ht="15.75" customHeight="1"/>
    <row r="39518" ht="15.75" customHeight="1"/>
    <row r="39520" ht="15.75" customHeight="1"/>
    <row r="39522" ht="15.75" customHeight="1"/>
    <row r="39524" ht="15.75" customHeight="1"/>
    <row r="39526" ht="15.75" customHeight="1"/>
    <row r="39528" ht="15.75" customHeight="1"/>
    <row r="39530" ht="15.75" customHeight="1"/>
    <row r="39532" ht="15.75" customHeight="1"/>
    <row r="39534" ht="15.75" customHeight="1"/>
    <row r="39536" ht="15.75" customHeight="1"/>
    <row r="39538" ht="15.75" customHeight="1"/>
    <row r="39540" ht="15.75" customHeight="1"/>
    <row r="39542" ht="15.75" customHeight="1"/>
    <row r="39544" ht="15.75" customHeight="1"/>
    <row r="39546" ht="15.75" customHeight="1"/>
    <row r="39548" ht="15.75" customHeight="1"/>
    <row r="39550" ht="15.75" customHeight="1"/>
    <row r="39552" ht="15.75" customHeight="1"/>
    <row r="39554" ht="15.75" customHeight="1"/>
    <row r="39556" ht="15.75" customHeight="1"/>
    <row r="39558" ht="15.75" customHeight="1"/>
    <row r="39560" ht="15.75" customHeight="1"/>
    <row r="39562" ht="15.75" customHeight="1"/>
    <row r="39564" ht="15.75" customHeight="1"/>
    <row r="39566" ht="15.75" customHeight="1"/>
    <row r="39568" ht="15.75" customHeight="1"/>
    <row r="39570" ht="15.75" customHeight="1"/>
    <row r="39572" ht="15.75" customHeight="1"/>
    <row r="39574" ht="15.75" customHeight="1"/>
    <row r="39576" ht="15.75" customHeight="1"/>
    <row r="39578" ht="15.75" customHeight="1"/>
    <row r="39580" ht="15.75" customHeight="1"/>
    <row r="39582" ht="15.75" customHeight="1"/>
    <row r="39584" ht="15.75" customHeight="1"/>
    <row r="39586" ht="15.75" customHeight="1"/>
    <row r="39588" ht="15.75" customHeight="1"/>
    <row r="39590" ht="15.75" customHeight="1"/>
    <row r="39592" ht="15.75" customHeight="1"/>
    <row r="39594" ht="15.75" customHeight="1"/>
    <row r="39596" ht="15.75" customHeight="1"/>
    <row r="39598" ht="15.75" customHeight="1"/>
    <row r="39600" ht="15.75" customHeight="1"/>
    <row r="39602" ht="15.75" customHeight="1"/>
    <row r="39604" ht="15.75" customHeight="1"/>
    <row r="39606" ht="15.75" customHeight="1"/>
    <row r="39608" ht="15.75" customHeight="1"/>
    <row r="39610" ht="15.75" customHeight="1"/>
    <row r="39612" ht="15.75" customHeight="1"/>
    <row r="39614" ht="15.75" customHeight="1"/>
    <row r="39616" ht="15.75" customHeight="1"/>
    <row r="39618" ht="15.75" customHeight="1"/>
    <row r="39620" ht="15.75" customHeight="1"/>
    <row r="39622" ht="15.75" customHeight="1"/>
    <row r="39624" ht="15.75" customHeight="1"/>
    <row r="39626" ht="15.75" customHeight="1"/>
    <row r="39628" ht="15.75" customHeight="1"/>
    <row r="39630" ht="15.75" customHeight="1"/>
    <row r="39632" ht="15.75" customHeight="1"/>
    <row r="39634" ht="15.75" customHeight="1"/>
    <row r="39636" ht="15.75" customHeight="1"/>
    <row r="39638" ht="15.75" customHeight="1"/>
    <row r="39640" ht="15.75" customHeight="1"/>
    <row r="39642" ht="15.75" customHeight="1"/>
    <row r="39644" ht="15.75" customHeight="1"/>
    <row r="39646" ht="15.75" customHeight="1"/>
    <row r="39648" ht="15.75" customHeight="1"/>
    <row r="39650" ht="15.75" customHeight="1"/>
    <row r="39652" ht="15.75" customHeight="1"/>
    <row r="39654" ht="15.75" customHeight="1"/>
    <row r="39656" ht="15.75" customHeight="1"/>
    <row r="39658" ht="15.75" customHeight="1"/>
    <row r="39660" ht="15.75" customHeight="1"/>
    <row r="39662" ht="15.75" customHeight="1"/>
    <row r="39664" ht="15.75" customHeight="1"/>
    <row r="39666" ht="15.75" customHeight="1"/>
    <row r="39668" ht="15.75" customHeight="1"/>
    <row r="39670" ht="15.75" customHeight="1"/>
    <row r="39672" ht="15.75" customHeight="1"/>
    <row r="39674" ht="15.75" customHeight="1"/>
    <row r="39676" ht="15.75" customHeight="1"/>
    <row r="39678" ht="15.75" customHeight="1"/>
    <row r="39680" ht="15.75" customHeight="1"/>
    <row r="39682" ht="15.75" customHeight="1"/>
    <row r="39684" ht="15.75" customHeight="1"/>
    <row r="39686" ht="15.75" customHeight="1"/>
    <row r="39688" ht="15.75" customHeight="1"/>
    <row r="39690" ht="15.75" customHeight="1"/>
    <row r="39692" ht="15.75" customHeight="1"/>
    <row r="39694" ht="15.75" customHeight="1"/>
    <row r="39696" ht="15.75" customHeight="1"/>
    <row r="39698" ht="15.75" customHeight="1"/>
    <row r="39700" ht="15.75" customHeight="1"/>
    <row r="39702" ht="15.75" customHeight="1"/>
    <row r="39704" ht="15.75" customHeight="1"/>
    <row r="39706" ht="15.75" customHeight="1"/>
    <row r="39708" ht="15.75" customHeight="1"/>
    <row r="39710" ht="15.75" customHeight="1"/>
    <row r="39712" ht="15.75" customHeight="1"/>
    <row r="39714" ht="15.75" customHeight="1"/>
    <row r="39716" ht="15.75" customHeight="1"/>
    <row r="39718" ht="15.75" customHeight="1"/>
    <row r="39720" ht="15.75" customHeight="1"/>
    <row r="39722" ht="15.75" customHeight="1"/>
    <row r="39724" ht="15.75" customHeight="1"/>
    <row r="39726" ht="15.75" customHeight="1"/>
    <row r="39728" ht="15.75" customHeight="1"/>
    <row r="39730" ht="15.75" customHeight="1"/>
    <row r="39732" ht="15.75" customHeight="1"/>
    <row r="39734" ht="15.75" customHeight="1"/>
    <row r="39736" ht="15.75" customHeight="1"/>
    <row r="39738" ht="15.75" customHeight="1"/>
    <row r="39740" ht="15.75" customHeight="1"/>
    <row r="39742" ht="15.75" customHeight="1"/>
    <row r="39744" ht="15.75" customHeight="1"/>
    <row r="39746" ht="15.75" customHeight="1"/>
    <row r="39748" ht="15.75" customHeight="1"/>
    <row r="39750" ht="15.75" customHeight="1"/>
    <row r="39752" ht="15.75" customHeight="1"/>
    <row r="39754" ht="15.75" customHeight="1"/>
    <row r="39756" ht="15.75" customHeight="1"/>
    <row r="39758" ht="15.75" customHeight="1"/>
    <row r="39760" ht="15.75" customHeight="1"/>
    <row r="39762" ht="15.75" customHeight="1"/>
    <row r="39764" ht="15.75" customHeight="1"/>
    <row r="39766" ht="15.75" customHeight="1"/>
    <row r="39768" ht="15.75" customHeight="1"/>
    <row r="39770" ht="15.75" customHeight="1"/>
    <row r="39772" ht="15.75" customHeight="1"/>
    <row r="39774" ht="15.75" customHeight="1"/>
    <row r="39776" ht="15.75" customHeight="1"/>
    <row r="39778" ht="15.75" customHeight="1"/>
    <row r="39780" ht="15.75" customHeight="1"/>
    <row r="39782" ht="15.75" customHeight="1"/>
    <row r="39784" ht="15.75" customHeight="1"/>
    <row r="39786" ht="15.75" customHeight="1"/>
    <row r="39788" ht="15.75" customHeight="1"/>
    <row r="39790" ht="15.75" customHeight="1"/>
    <row r="39792" ht="15.75" customHeight="1"/>
    <row r="39794" ht="15.75" customHeight="1"/>
    <row r="39796" ht="15.75" customHeight="1"/>
    <row r="39798" ht="15.75" customHeight="1"/>
    <row r="39800" ht="15.75" customHeight="1"/>
    <row r="39802" ht="15.75" customHeight="1"/>
    <row r="39804" ht="15.75" customHeight="1"/>
    <row r="39806" ht="15.75" customHeight="1"/>
    <row r="39808" ht="15.75" customHeight="1"/>
    <row r="39810" ht="15.75" customHeight="1"/>
    <row r="39812" ht="15.75" customHeight="1"/>
    <row r="39814" ht="15.75" customHeight="1"/>
    <row r="39816" ht="15.75" customHeight="1"/>
    <row r="39818" ht="15.75" customHeight="1"/>
    <row r="39820" ht="15.75" customHeight="1"/>
    <row r="39822" ht="15.75" customHeight="1"/>
    <row r="39824" ht="15.75" customHeight="1"/>
    <row r="39826" ht="15.75" customHeight="1"/>
    <row r="39828" ht="15.75" customHeight="1"/>
    <row r="39830" ht="15.75" customHeight="1"/>
    <row r="39832" ht="15.75" customHeight="1"/>
    <row r="39834" ht="15.75" customHeight="1"/>
    <row r="39836" ht="15.75" customHeight="1"/>
    <row r="39838" ht="15.75" customHeight="1"/>
    <row r="39840" ht="15.75" customHeight="1"/>
    <row r="39842" ht="15.75" customHeight="1"/>
    <row r="39844" ht="15.75" customHeight="1"/>
    <row r="39846" ht="15.75" customHeight="1"/>
    <row r="39848" ht="15.75" customHeight="1"/>
    <row r="39850" ht="15.75" customHeight="1"/>
    <row r="39852" ht="15.75" customHeight="1"/>
    <row r="39854" ht="15.75" customHeight="1"/>
    <row r="39856" ht="15.75" customHeight="1"/>
    <row r="39858" ht="15.75" customHeight="1"/>
    <row r="39860" ht="15.75" customHeight="1"/>
    <row r="39862" ht="15.75" customHeight="1"/>
    <row r="39864" ht="15.75" customHeight="1"/>
    <row r="39866" ht="15.75" customHeight="1"/>
    <row r="39868" ht="15.75" customHeight="1"/>
    <row r="39870" ht="15.75" customHeight="1"/>
    <row r="39872" ht="15.75" customHeight="1"/>
    <row r="39874" ht="15.75" customHeight="1"/>
    <row r="39876" ht="15.75" customHeight="1"/>
    <row r="39878" ht="15.75" customHeight="1"/>
    <row r="39880" ht="15.75" customHeight="1"/>
    <row r="39882" ht="15.75" customHeight="1"/>
    <row r="39884" ht="15.75" customHeight="1"/>
    <row r="39886" ht="15.75" customHeight="1"/>
    <row r="39888" ht="15.75" customHeight="1"/>
    <row r="39890" ht="15.75" customHeight="1"/>
    <row r="39892" ht="15.75" customHeight="1"/>
    <row r="39894" ht="15.75" customHeight="1"/>
    <row r="39896" ht="15.75" customHeight="1"/>
    <row r="39898" ht="15.75" customHeight="1"/>
    <row r="39900" ht="15.75" customHeight="1"/>
    <row r="39902" ht="15.75" customHeight="1"/>
    <row r="39904" ht="15.75" customHeight="1"/>
    <row r="39906" ht="15.75" customHeight="1"/>
    <row r="39908" ht="15.75" customHeight="1"/>
    <row r="39910" ht="15.75" customHeight="1"/>
    <row r="39912" ht="15.75" customHeight="1"/>
    <row r="39914" ht="15.75" customHeight="1"/>
    <row r="39916" ht="15.75" customHeight="1"/>
    <row r="39918" ht="15.75" customHeight="1"/>
    <row r="39920" ht="15.75" customHeight="1"/>
    <row r="39922" ht="15.75" customHeight="1"/>
    <row r="39924" ht="15.75" customHeight="1"/>
    <row r="39926" ht="15.75" customHeight="1"/>
    <row r="39928" ht="15.75" customHeight="1"/>
    <row r="39930" ht="15.75" customHeight="1"/>
    <row r="39932" ht="15.75" customHeight="1"/>
    <row r="39934" ht="15.75" customHeight="1"/>
    <row r="39936" ht="15.75" customHeight="1"/>
    <row r="39938" ht="15.75" customHeight="1"/>
    <row r="39940" ht="15.75" customHeight="1"/>
    <row r="39942" ht="15.75" customHeight="1"/>
    <row r="39944" ht="15.75" customHeight="1"/>
    <row r="39946" ht="15.75" customHeight="1"/>
    <row r="39948" ht="15.75" customHeight="1"/>
    <row r="39950" ht="15.75" customHeight="1"/>
    <row r="39952" ht="15.75" customHeight="1"/>
    <row r="39954" ht="15.75" customHeight="1"/>
    <row r="39956" ht="15.75" customHeight="1"/>
    <row r="39958" ht="15.75" customHeight="1"/>
    <row r="39960" ht="15.75" customHeight="1"/>
    <row r="39962" ht="15.75" customHeight="1"/>
    <row r="39964" ht="15.75" customHeight="1"/>
    <row r="39966" ht="15.75" customHeight="1"/>
    <row r="39968" ht="15.75" customHeight="1"/>
    <row r="39970" ht="15.75" customHeight="1"/>
    <row r="39972" ht="15.75" customHeight="1"/>
    <row r="39974" ht="15.75" customHeight="1"/>
    <row r="39976" ht="15.75" customHeight="1"/>
    <row r="39978" ht="15.75" customHeight="1"/>
    <row r="39980" ht="15.75" customHeight="1"/>
    <row r="39982" ht="15.75" customHeight="1"/>
    <row r="39984" ht="15.75" customHeight="1"/>
    <row r="39986" ht="15.75" customHeight="1"/>
    <row r="39988" ht="15.75" customHeight="1"/>
    <row r="39990" ht="15.75" customHeight="1"/>
    <row r="39992" ht="15.75" customHeight="1"/>
    <row r="39994" ht="15.75" customHeight="1"/>
    <row r="39996" ht="15.75" customHeight="1"/>
    <row r="39998" ht="15.75" customHeight="1"/>
    <row r="40000" ht="15.75" customHeight="1"/>
    <row r="40002" ht="15.75" customHeight="1"/>
    <row r="40004" ht="15.75" customHeight="1"/>
    <row r="40006" ht="15.75" customHeight="1"/>
    <row r="40008" ht="15.75" customHeight="1"/>
    <row r="40010" ht="15.75" customHeight="1"/>
    <row r="40012" ht="15.75" customHeight="1"/>
    <row r="40014" ht="15.75" customHeight="1"/>
    <row r="40016" ht="15.75" customHeight="1"/>
    <row r="40018" ht="15.75" customHeight="1"/>
    <row r="40020" ht="15.75" customHeight="1"/>
    <row r="40022" ht="15.75" customHeight="1"/>
    <row r="40024" ht="15.75" customHeight="1"/>
    <row r="40026" ht="15.75" customHeight="1"/>
    <row r="40028" ht="15.75" customHeight="1"/>
    <row r="40030" ht="15.75" customHeight="1"/>
    <row r="40032" ht="15.75" customHeight="1"/>
    <row r="40034" ht="15.75" customHeight="1"/>
    <row r="40036" ht="15.75" customHeight="1"/>
    <row r="40038" ht="15.75" customHeight="1"/>
    <row r="40040" ht="15.75" customHeight="1"/>
    <row r="40042" ht="15.75" customHeight="1"/>
    <row r="40044" ht="15.75" customHeight="1"/>
    <row r="40046" ht="15.75" customHeight="1"/>
    <row r="40048" ht="15.75" customHeight="1"/>
    <row r="40050" ht="15.75" customHeight="1"/>
    <row r="40052" ht="15.75" customHeight="1"/>
    <row r="40054" ht="15.75" customHeight="1"/>
    <row r="40056" ht="15.75" customHeight="1"/>
    <row r="40058" ht="15.75" customHeight="1"/>
    <row r="40060" ht="15.75" customHeight="1"/>
    <row r="40062" ht="15.75" customHeight="1"/>
    <row r="40064" ht="15.75" customHeight="1"/>
    <row r="40066" ht="15.75" customHeight="1"/>
    <row r="40068" ht="15.75" customHeight="1"/>
    <row r="40070" ht="15.75" customHeight="1"/>
    <row r="40072" ht="15.75" customHeight="1"/>
    <row r="40074" ht="15.75" customHeight="1"/>
    <row r="40076" ht="15.75" customHeight="1"/>
    <row r="40078" ht="15.75" customHeight="1"/>
    <row r="40080" ht="15.75" customHeight="1"/>
    <row r="40082" ht="15.75" customHeight="1"/>
    <row r="40084" ht="15.75" customHeight="1"/>
    <row r="40086" ht="15.75" customHeight="1"/>
    <row r="40088" ht="15.75" customHeight="1"/>
    <row r="40090" ht="15.75" customHeight="1"/>
    <row r="40092" ht="15.75" customHeight="1"/>
    <row r="40094" ht="15.75" customHeight="1"/>
    <row r="40096" ht="15.75" customHeight="1"/>
    <row r="40098" ht="15.75" customHeight="1"/>
    <row r="40100" ht="15.75" customHeight="1"/>
    <row r="40102" ht="15.75" customHeight="1"/>
    <row r="40104" ht="15.75" customHeight="1"/>
    <row r="40106" ht="15.75" customHeight="1"/>
    <row r="40108" ht="15.75" customHeight="1"/>
    <row r="40110" ht="15.75" customHeight="1"/>
    <row r="40112" ht="15.75" customHeight="1"/>
    <row r="40114" ht="15.75" customHeight="1"/>
    <row r="40116" ht="15.75" customHeight="1"/>
    <row r="40118" ht="15.75" customHeight="1"/>
    <row r="40120" ht="15.75" customHeight="1"/>
    <row r="40122" ht="15.75" customHeight="1"/>
    <row r="40124" ht="15.75" customHeight="1"/>
    <row r="40126" ht="15.75" customHeight="1"/>
    <row r="40128" ht="15.75" customHeight="1"/>
    <row r="40130" ht="15.75" customHeight="1"/>
    <row r="40132" ht="15.75" customHeight="1"/>
    <row r="40134" ht="15.75" customHeight="1"/>
    <row r="40136" ht="15.75" customHeight="1"/>
    <row r="40138" ht="15.75" customHeight="1"/>
    <row r="40140" ht="15.75" customHeight="1"/>
    <row r="40142" ht="15.75" customHeight="1"/>
    <row r="40144" ht="15.75" customHeight="1"/>
    <row r="40146" ht="15.75" customHeight="1"/>
    <row r="40148" ht="15.75" customHeight="1"/>
    <row r="40150" ht="15.75" customHeight="1"/>
    <row r="40152" ht="15.75" customHeight="1"/>
    <row r="40154" ht="15.75" customHeight="1"/>
    <row r="40156" ht="15.75" customHeight="1"/>
    <row r="40158" ht="15.75" customHeight="1"/>
    <row r="40160" ht="15.75" customHeight="1"/>
    <row r="40162" ht="15.75" customHeight="1"/>
    <row r="40164" ht="15.75" customHeight="1"/>
    <row r="40166" ht="15.75" customHeight="1"/>
    <row r="40168" ht="15.75" customHeight="1"/>
    <row r="40170" ht="15.75" customHeight="1"/>
    <row r="40172" ht="15.75" customHeight="1"/>
    <row r="40174" ht="15.75" customHeight="1"/>
    <row r="40176" ht="15.75" customHeight="1"/>
    <row r="40178" ht="15.75" customHeight="1"/>
    <row r="40180" ht="15.75" customHeight="1"/>
    <row r="40182" ht="15.75" customHeight="1"/>
    <row r="40184" ht="15.75" customHeight="1"/>
    <row r="40186" ht="15.75" customHeight="1"/>
    <row r="40188" ht="15.75" customHeight="1"/>
    <row r="40190" ht="15.75" customHeight="1"/>
    <row r="40192" ht="15.75" customHeight="1"/>
    <row r="40194" ht="15.75" customHeight="1"/>
    <row r="40196" ht="15.75" customHeight="1"/>
    <row r="40198" ht="15.75" customHeight="1"/>
    <row r="40200" ht="15.75" customHeight="1"/>
    <row r="40202" ht="15.75" customHeight="1"/>
    <row r="40204" ht="15.75" customHeight="1"/>
    <row r="40206" ht="15.75" customHeight="1"/>
    <row r="40208" ht="15.75" customHeight="1"/>
    <row r="40210" ht="15.75" customHeight="1"/>
    <row r="40212" ht="15.75" customHeight="1"/>
    <row r="40214" ht="15.75" customHeight="1"/>
    <row r="40216" ht="15.75" customHeight="1"/>
    <row r="40218" ht="15.75" customHeight="1"/>
    <row r="40220" ht="15.75" customHeight="1"/>
    <row r="40222" ht="15.75" customHeight="1"/>
    <row r="40224" ht="15.75" customHeight="1"/>
    <row r="40226" ht="15.75" customHeight="1"/>
    <row r="40228" ht="15.75" customHeight="1"/>
    <row r="40230" ht="15.75" customHeight="1"/>
    <row r="40232" ht="15.75" customHeight="1"/>
    <row r="40234" ht="15.75" customHeight="1"/>
    <row r="40236" ht="15.75" customHeight="1"/>
    <row r="40238" ht="15.75" customHeight="1"/>
    <row r="40240" ht="15.75" customHeight="1"/>
    <row r="40242" ht="15.75" customHeight="1"/>
    <row r="40244" ht="15.75" customHeight="1"/>
    <row r="40246" ht="15.75" customHeight="1"/>
    <row r="40248" ht="15.75" customHeight="1"/>
    <row r="40250" ht="15.75" customHeight="1"/>
    <row r="40252" ht="15.75" customHeight="1"/>
    <row r="40254" ht="15.75" customHeight="1"/>
    <row r="40256" ht="15.75" customHeight="1"/>
    <row r="40258" ht="15.75" customHeight="1"/>
    <row r="40260" ht="15.75" customHeight="1"/>
    <row r="40262" ht="15.75" customHeight="1"/>
    <row r="40264" ht="15.75" customHeight="1"/>
    <row r="40266" ht="15.75" customHeight="1"/>
    <row r="40268" ht="15.75" customHeight="1"/>
    <row r="40270" ht="15.75" customHeight="1"/>
    <row r="40272" ht="15.75" customHeight="1"/>
    <row r="40274" ht="15.75" customHeight="1"/>
    <row r="40276" ht="15.75" customHeight="1"/>
    <row r="40278" ht="15.75" customHeight="1"/>
    <row r="40280" ht="15.75" customHeight="1"/>
    <row r="40282" ht="15.75" customHeight="1"/>
    <row r="40284" ht="15.75" customHeight="1"/>
    <row r="40286" ht="15.75" customHeight="1"/>
    <row r="40288" ht="15.75" customHeight="1"/>
    <row r="40290" ht="15.75" customHeight="1"/>
    <row r="40292" ht="15.75" customHeight="1"/>
    <row r="40294" ht="15.75" customHeight="1"/>
    <row r="40296" ht="15.75" customHeight="1"/>
    <row r="40298" ht="15.75" customHeight="1"/>
    <row r="40300" ht="15.75" customHeight="1"/>
    <row r="40302" ht="15.75" customHeight="1"/>
    <row r="40304" ht="15.75" customHeight="1"/>
    <row r="40306" ht="15.75" customHeight="1"/>
    <row r="40308" ht="15.75" customHeight="1"/>
    <row r="40310" ht="15.75" customHeight="1"/>
    <row r="40312" ht="15.75" customHeight="1"/>
    <row r="40314" ht="15.75" customHeight="1"/>
    <row r="40316" ht="15.75" customHeight="1"/>
    <row r="40318" ht="15.75" customHeight="1"/>
    <row r="40320" ht="15.75" customHeight="1"/>
    <row r="40322" ht="15.75" customHeight="1"/>
    <row r="40324" ht="15.75" customHeight="1"/>
    <row r="40326" ht="15.75" customHeight="1"/>
    <row r="40328" ht="15.75" customHeight="1"/>
    <row r="40330" ht="15.75" customHeight="1"/>
    <row r="40332" ht="15.75" customHeight="1"/>
    <row r="40334" ht="15.75" customHeight="1"/>
    <row r="40336" ht="15.75" customHeight="1"/>
    <row r="40338" ht="15.75" customHeight="1"/>
    <row r="40340" ht="15.75" customHeight="1"/>
    <row r="40342" ht="15.75" customHeight="1"/>
    <row r="40344" ht="15.75" customHeight="1"/>
    <row r="40346" ht="15.75" customHeight="1"/>
    <row r="40348" ht="15.75" customHeight="1"/>
    <row r="40350" ht="15.75" customHeight="1"/>
    <row r="40352" ht="15.75" customHeight="1"/>
    <row r="40354" ht="15.75" customHeight="1"/>
    <row r="40356" ht="15.75" customHeight="1"/>
    <row r="40358" ht="15.75" customHeight="1"/>
    <row r="40360" ht="15.75" customHeight="1"/>
    <row r="40362" ht="15.75" customHeight="1"/>
    <row r="40364" ht="15.75" customHeight="1"/>
    <row r="40366" ht="15.75" customHeight="1"/>
    <row r="40368" ht="15.75" customHeight="1"/>
    <row r="40370" ht="15.75" customHeight="1"/>
    <row r="40372" ht="15.75" customHeight="1"/>
    <row r="40374" ht="15.75" customHeight="1"/>
    <row r="40376" ht="15.75" customHeight="1"/>
    <row r="40378" ht="15.75" customHeight="1"/>
    <row r="40380" ht="15.75" customHeight="1"/>
    <row r="40382" ht="15.75" customHeight="1"/>
    <row r="40384" ht="15.75" customHeight="1"/>
    <row r="40386" ht="15.75" customHeight="1"/>
    <row r="40388" ht="15.75" customHeight="1"/>
    <row r="40390" ht="15.75" customHeight="1"/>
    <row r="40392" ht="15.75" customHeight="1"/>
    <row r="40394" ht="15.75" customHeight="1"/>
    <row r="40396" ht="15.75" customHeight="1"/>
    <row r="40398" ht="15.75" customHeight="1"/>
    <row r="40400" ht="15.75" customHeight="1"/>
    <row r="40402" ht="15.75" customHeight="1"/>
    <row r="40404" ht="15.75" customHeight="1"/>
    <row r="40406" ht="15.75" customHeight="1"/>
    <row r="40408" ht="15.75" customHeight="1"/>
    <row r="40410" ht="15.75" customHeight="1"/>
    <row r="40412" ht="15.75" customHeight="1"/>
    <row r="40414" ht="15.75" customHeight="1"/>
    <row r="40416" ht="15.75" customHeight="1"/>
    <row r="40418" ht="15.75" customHeight="1"/>
    <row r="40420" ht="15.75" customHeight="1"/>
    <row r="40422" ht="15.75" customHeight="1"/>
    <row r="40424" ht="15.75" customHeight="1"/>
    <row r="40426" ht="15.75" customHeight="1"/>
    <row r="40428" ht="15.75" customHeight="1"/>
    <row r="40430" ht="15.75" customHeight="1"/>
    <row r="40432" ht="15.75" customHeight="1"/>
    <row r="40434" ht="15.75" customHeight="1"/>
    <row r="40436" ht="15.75" customHeight="1"/>
    <row r="40438" ht="15.75" customHeight="1"/>
    <row r="40440" ht="15.75" customHeight="1"/>
    <row r="40442" ht="15.75" customHeight="1"/>
    <row r="40444" ht="15.75" customHeight="1"/>
    <row r="40446" ht="15.75" customHeight="1"/>
    <row r="40448" ht="15.75" customHeight="1"/>
    <row r="40450" ht="15.75" customHeight="1"/>
    <row r="40452" ht="15.75" customHeight="1"/>
    <row r="40454" ht="15.75" customHeight="1"/>
    <row r="40456" ht="15.75" customHeight="1"/>
    <row r="40458" ht="15.75" customHeight="1"/>
    <row r="40460" ht="15.75" customHeight="1"/>
    <row r="40462" ht="15.75" customHeight="1"/>
    <row r="40464" ht="15.75" customHeight="1"/>
    <row r="40466" ht="15.75" customHeight="1"/>
    <row r="40468" ht="15.75" customHeight="1"/>
    <row r="40470" ht="15.75" customHeight="1"/>
    <row r="40472" ht="15.75" customHeight="1"/>
    <row r="40474" ht="15.75" customHeight="1"/>
    <row r="40476" ht="15.75" customHeight="1"/>
    <row r="40478" ht="15.75" customHeight="1"/>
    <row r="40480" ht="15.75" customHeight="1"/>
    <row r="40482" ht="15.75" customHeight="1"/>
    <row r="40484" ht="15.75" customHeight="1"/>
    <row r="40486" ht="15.75" customHeight="1"/>
    <row r="40488" ht="15.75" customHeight="1"/>
    <row r="40490" ht="15.75" customHeight="1"/>
    <row r="40492" ht="15.75" customHeight="1"/>
    <row r="40494" ht="15.75" customHeight="1"/>
    <row r="40496" ht="15.75" customHeight="1"/>
    <row r="40498" ht="15.75" customHeight="1"/>
    <row r="40500" ht="15.75" customHeight="1"/>
    <row r="40502" ht="15.75" customHeight="1"/>
    <row r="40504" ht="15.75" customHeight="1"/>
    <row r="40506" ht="15.75" customHeight="1"/>
    <row r="40508" ht="15.75" customHeight="1"/>
    <row r="40510" ht="15.75" customHeight="1"/>
    <row r="40512" ht="15.75" customHeight="1"/>
    <row r="40514" ht="15.75" customHeight="1"/>
    <row r="40516" ht="15.75" customHeight="1"/>
    <row r="40518" ht="15.75" customHeight="1"/>
    <row r="40520" ht="15.75" customHeight="1"/>
    <row r="40522" ht="15.75" customHeight="1"/>
    <row r="40524" ht="15.75" customHeight="1"/>
    <row r="40526" ht="15.75" customHeight="1"/>
    <row r="40528" ht="15.75" customHeight="1"/>
    <row r="40530" ht="15.75" customHeight="1"/>
    <row r="40532" ht="15.75" customHeight="1"/>
    <row r="40534" ht="15.75" customHeight="1"/>
    <row r="40536" ht="15.75" customHeight="1"/>
    <row r="40538" ht="15.75" customHeight="1"/>
    <row r="40540" ht="15.75" customHeight="1"/>
    <row r="40542" ht="15.75" customHeight="1"/>
    <row r="40544" ht="15.75" customHeight="1"/>
    <row r="40546" ht="15.75" customHeight="1"/>
    <row r="40548" ht="15.75" customHeight="1"/>
    <row r="40550" ht="15.75" customHeight="1"/>
    <row r="40552" ht="15.75" customHeight="1"/>
    <row r="40554" ht="15.75" customHeight="1"/>
    <row r="40556" ht="15.75" customHeight="1"/>
    <row r="40558" ht="15.75" customHeight="1"/>
    <row r="40560" ht="15.75" customHeight="1"/>
    <row r="40562" ht="15.75" customHeight="1"/>
    <row r="40564" ht="15.75" customHeight="1"/>
    <row r="40566" ht="15.75" customHeight="1"/>
    <row r="40568" ht="15.75" customHeight="1"/>
    <row r="40570" ht="15.75" customHeight="1"/>
    <row r="40572" ht="15.75" customHeight="1"/>
    <row r="40574" ht="15.75" customHeight="1"/>
    <row r="40576" ht="15.75" customHeight="1"/>
    <row r="40578" ht="15.75" customHeight="1"/>
    <row r="40580" ht="15.75" customHeight="1"/>
    <row r="40582" ht="15.75" customHeight="1"/>
    <row r="40584" ht="15.75" customHeight="1"/>
    <row r="40586" ht="15.75" customHeight="1"/>
    <row r="40588" ht="15.75" customHeight="1"/>
    <row r="40590" ht="15.75" customHeight="1"/>
    <row r="40592" ht="15.75" customHeight="1"/>
    <row r="40594" ht="15.75" customHeight="1"/>
    <row r="40596" ht="15.75" customHeight="1"/>
    <row r="40598" ht="15.75" customHeight="1"/>
    <row r="40600" ht="15.75" customHeight="1"/>
    <row r="40602" ht="15.75" customHeight="1"/>
    <row r="40604" ht="15.75" customHeight="1"/>
    <row r="40606" ht="15.75" customHeight="1"/>
    <row r="40608" ht="15.75" customHeight="1"/>
    <row r="40610" ht="15.75" customHeight="1"/>
    <row r="40612" ht="15.75" customHeight="1"/>
    <row r="40614" ht="15.75" customHeight="1"/>
    <row r="40616" ht="15.75" customHeight="1"/>
    <row r="40618" ht="15.75" customHeight="1"/>
    <row r="40620" ht="15.75" customHeight="1"/>
    <row r="40622" ht="15.75" customHeight="1"/>
    <row r="40624" ht="15.75" customHeight="1"/>
    <row r="40626" ht="15.75" customHeight="1"/>
    <row r="40628" ht="15.75" customHeight="1"/>
    <row r="40630" ht="15.75" customHeight="1"/>
    <row r="40632" ht="15.75" customHeight="1"/>
    <row r="40634" ht="15.75" customHeight="1"/>
    <row r="40636" ht="15.75" customHeight="1"/>
    <row r="40638" ht="15.75" customHeight="1"/>
    <row r="40640" ht="15.75" customHeight="1"/>
    <row r="40642" ht="15.75" customHeight="1"/>
    <row r="40644" ht="15.75" customHeight="1"/>
    <row r="40646" ht="15.75" customHeight="1"/>
    <row r="40648" ht="15.75" customHeight="1"/>
    <row r="40650" ht="15.75" customHeight="1"/>
    <row r="40652" ht="15.75" customHeight="1"/>
    <row r="40654" ht="15.75" customHeight="1"/>
    <row r="40656" ht="15.75" customHeight="1"/>
    <row r="40658" ht="15.75" customHeight="1"/>
    <row r="40660" ht="15.75" customHeight="1"/>
    <row r="40662" ht="15.75" customHeight="1"/>
    <row r="40664" ht="15.75" customHeight="1"/>
    <row r="40666" ht="15.75" customHeight="1"/>
    <row r="40668" ht="15.75" customHeight="1"/>
    <row r="40670" ht="15.75" customHeight="1"/>
    <row r="40672" ht="15.75" customHeight="1"/>
    <row r="40674" ht="15.75" customHeight="1"/>
    <row r="40676" ht="15.75" customHeight="1"/>
    <row r="40678" ht="15.75" customHeight="1"/>
    <row r="40680" ht="15.75" customHeight="1"/>
    <row r="40682" ht="15.75" customHeight="1"/>
    <row r="40684" ht="15.75" customHeight="1"/>
    <row r="40686" ht="15.75" customHeight="1"/>
    <row r="40688" ht="15.75" customHeight="1"/>
    <row r="40690" ht="15.75" customHeight="1"/>
    <row r="40692" ht="15.75" customHeight="1"/>
    <row r="40694" ht="15.75" customHeight="1"/>
    <row r="40696" ht="15.75" customHeight="1"/>
    <row r="40698" ht="15.75" customHeight="1"/>
    <row r="40700" ht="15.75" customHeight="1"/>
    <row r="40702" ht="15.75" customHeight="1"/>
    <row r="40704" ht="15.75" customHeight="1"/>
    <row r="40706" ht="15.75" customHeight="1"/>
    <row r="40708" ht="15.75" customHeight="1"/>
    <row r="40710" ht="15.75" customHeight="1"/>
    <row r="40712" ht="15.75" customHeight="1"/>
    <row r="40714" ht="15.75" customHeight="1"/>
    <row r="40716" ht="15.75" customHeight="1"/>
    <row r="40718" ht="15.75" customHeight="1"/>
    <row r="40720" ht="15.75" customHeight="1"/>
    <row r="40722" ht="15.75" customHeight="1"/>
    <row r="40724" ht="15.75" customHeight="1"/>
    <row r="40726" ht="15.75" customHeight="1"/>
    <row r="40728" ht="15.75" customHeight="1"/>
    <row r="40730" ht="15.75" customHeight="1"/>
    <row r="40732" ht="15.75" customHeight="1"/>
    <row r="40734" ht="15.75" customHeight="1"/>
    <row r="40736" ht="15.75" customHeight="1"/>
    <row r="40738" ht="15.75" customHeight="1"/>
    <row r="40740" ht="15.75" customHeight="1"/>
    <row r="40742" ht="15.75" customHeight="1"/>
    <row r="40744" ht="15.75" customHeight="1"/>
    <row r="40746" ht="15.75" customHeight="1"/>
    <row r="40748" ht="15.75" customHeight="1"/>
    <row r="40750" ht="15.75" customHeight="1"/>
    <row r="40752" ht="15.75" customHeight="1"/>
    <row r="40754" ht="15.75" customHeight="1"/>
    <row r="40756" ht="15.75" customHeight="1"/>
    <row r="40758" ht="15.75" customHeight="1"/>
    <row r="40760" ht="15.75" customHeight="1"/>
    <row r="40762" ht="15.75" customHeight="1"/>
    <row r="40764" ht="15.75" customHeight="1"/>
    <row r="40766" ht="15.75" customHeight="1"/>
    <row r="40768" ht="15.75" customHeight="1"/>
    <row r="40770" ht="15.75" customHeight="1"/>
    <row r="40772" ht="15.75" customHeight="1"/>
    <row r="40774" ht="15.75" customHeight="1"/>
    <row r="40776" ht="15.75" customHeight="1"/>
    <row r="40778" ht="15.75" customHeight="1"/>
    <row r="40780" ht="15.75" customHeight="1"/>
    <row r="40782" ht="15.75" customHeight="1"/>
    <row r="40784" ht="15.75" customHeight="1"/>
    <row r="40786" ht="15.75" customHeight="1"/>
    <row r="40788" ht="15.75" customHeight="1"/>
    <row r="40790" ht="15.75" customHeight="1"/>
    <row r="40792" ht="15.75" customHeight="1"/>
    <row r="40794" ht="15.75" customHeight="1"/>
    <row r="40796" ht="15.75" customHeight="1"/>
    <row r="40798" ht="15.75" customHeight="1"/>
    <row r="40800" ht="15.75" customHeight="1"/>
    <row r="40802" ht="15.75" customHeight="1"/>
    <row r="40804" ht="15.75" customHeight="1"/>
    <row r="40806" ht="15.75" customHeight="1"/>
    <row r="40808" ht="15.75" customHeight="1"/>
    <row r="40810" ht="15.75" customHeight="1"/>
    <row r="40812" ht="15.75" customHeight="1"/>
    <row r="40814" ht="15.75" customHeight="1"/>
    <row r="40816" ht="15.75" customHeight="1"/>
    <row r="40818" ht="15.75" customHeight="1"/>
    <row r="40820" ht="15.75" customHeight="1"/>
    <row r="40822" ht="15.75" customHeight="1"/>
    <row r="40824" ht="15.75" customHeight="1"/>
    <row r="40826" ht="15.75" customHeight="1"/>
    <row r="40828" ht="15.75" customHeight="1"/>
    <row r="40830" ht="15.75" customHeight="1"/>
    <row r="40832" ht="15.75" customHeight="1"/>
    <row r="40834" ht="15.75" customHeight="1"/>
    <row r="40836" ht="15.75" customHeight="1"/>
    <row r="40838" ht="15.75" customHeight="1"/>
    <row r="40840" ht="15.75" customHeight="1"/>
    <row r="40842" ht="15.75" customHeight="1"/>
    <row r="40844" ht="15.75" customHeight="1"/>
    <row r="40846" ht="15.75" customHeight="1"/>
    <row r="40848" ht="15.75" customHeight="1"/>
    <row r="40850" ht="15.75" customHeight="1"/>
    <row r="40852" ht="15.75" customHeight="1"/>
    <row r="40854" ht="15.75" customHeight="1"/>
    <row r="40856" ht="15.75" customHeight="1"/>
    <row r="40858" ht="15.75" customHeight="1"/>
    <row r="40860" ht="15.75" customHeight="1"/>
    <row r="40862" ht="15.75" customHeight="1"/>
    <row r="40864" ht="15.75" customHeight="1"/>
    <row r="40866" ht="15.75" customHeight="1"/>
    <row r="40868" ht="15.75" customHeight="1"/>
    <row r="40870" ht="15.75" customHeight="1"/>
    <row r="40872" ht="15.75" customHeight="1"/>
    <row r="40874" ht="15.75" customHeight="1"/>
    <row r="40876" ht="15.75" customHeight="1"/>
    <row r="40878" ht="15.75" customHeight="1"/>
    <row r="40880" ht="15.75" customHeight="1"/>
    <row r="40882" ht="15.75" customHeight="1"/>
    <row r="40884" ht="15.75" customHeight="1"/>
    <row r="40886" ht="15.75" customHeight="1"/>
    <row r="40888" ht="15.75" customHeight="1"/>
    <row r="40890" ht="15.75" customHeight="1"/>
    <row r="40892" ht="15.75" customHeight="1"/>
    <row r="40894" ht="15.75" customHeight="1"/>
    <row r="40896" ht="15.75" customHeight="1"/>
    <row r="40898" ht="15.75" customHeight="1"/>
    <row r="40900" ht="15.75" customHeight="1"/>
    <row r="40902" ht="15.75" customHeight="1"/>
    <row r="40904" ht="15.75" customHeight="1"/>
    <row r="40906" ht="15.75" customHeight="1"/>
    <row r="40908" ht="15.75" customHeight="1"/>
    <row r="40910" ht="15.75" customHeight="1"/>
    <row r="40912" ht="15.75" customHeight="1"/>
    <row r="40914" ht="15.75" customHeight="1"/>
    <row r="40916" ht="15.75" customHeight="1"/>
    <row r="40918" ht="15.75" customHeight="1"/>
    <row r="40920" ht="15.75" customHeight="1"/>
    <row r="40922" ht="15.75" customHeight="1"/>
    <row r="40924" ht="15.75" customHeight="1"/>
    <row r="40926" ht="15.75" customHeight="1"/>
    <row r="40928" ht="15.75" customHeight="1"/>
    <row r="40930" ht="15.75" customHeight="1"/>
    <row r="40932" ht="15.75" customHeight="1"/>
    <row r="40934" ht="15.75" customHeight="1"/>
    <row r="40936" ht="15.75" customHeight="1"/>
    <row r="40938" ht="15.75" customHeight="1"/>
    <row r="40940" ht="15.75" customHeight="1"/>
    <row r="40942" ht="15.75" customHeight="1"/>
    <row r="40944" ht="15.75" customHeight="1"/>
    <row r="40946" ht="15.75" customHeight="1"/>
    <row r="40948" ht="15.75" customHeight="1"/>
    <row r="40950" ht="15.75" customHeight="1"/>
    <row r="40952" ht="15.75" customHeight="1"/>
    <row r="40954" ht="15.75" customHeight="1"/>
    <row r="40956" ht="15.75" customHeight="1"/>
    <row r="40958" ht="15.75" customHeight="1"/>
    <row r="40960" ht="15.75" customHeight="1"/>
    <row r="40962" ht="15.75" customHeight="1"/>
    <row r="40964" ht="15.75" customHeight="1"/>
    <row r="40966" ht="15.75" customHeight="1"/>
    <row r="40968" ht="15.75" customHeight="1"/>
    <row r="40970" ht="15.75" customHeight="1"/>
    <row r="40972" ht="15.75" customHeight="1"/>
    <row r="40974" ht="15.75" customHeight="1"/>
    <row r="40976" ht="15.75" customHeight="1"/>
    <row r="40978" ht="15.75" customHeight="1"/>
    <row r="40980" ht="15.75" customHeight="1"/>
    <row r="40982" ht="15.75" customHeight="1"/>
    <row r="40984" ht="15.75" customHeight="1"/>
    <row r="40986" ht="15.75" customHeight="1"/>
    <row r="40988" ht="15.75" customHeight="1"/>
    <row r="40990" ht="15.75" customHeight="1"/>
    <row r="40992" ht="15.75" customHeight="1"/>
    <row r="40994" ht="15.75" customHeight="1"/>
    <row r="40996" ht="15.75" customHeight="1"/>
    <row r="40998" ht="15.75" customHeight="1"/>
    <row r="41000" ht="15.75" customHeight="1"/>
    <row r="41002" ht="15.75" customHeight="1"/>
    <row r="41004" ht="15.75" customHeight="1"/>
    <row r="41006" ht="15.75" customHeight="1"/>
    <row r="41008" ht="15.75" customHeight="1"/>
    <row r="41010" ht="15.75" customHeight="1"/>
    <row r="41012" ht="15.75" customHeight="1"/>
    <row r="41014" ht="15.75" customHeight="1"/>
    <row r="41016" ht="15.75" customHeight="1"/>
    <row r="41018" ht="15.75" customHeight="1"/>
    <row r="41020" ht="15.75" customHeight="1"/>
    <row r="41022" ht="15.75" customHeight="1"/>
    <row r="41024" ht="15.75" customHeight="1"/>
    <row r="41026" ht="15.75" customHeight="1"/>
    <row r="41028" ht="15.75" customHeight="1"/>
    <row r="41030" ht="15.75" customHeight="1"/>
    <row r="41032" ht="15.75" customHeight="1"/>
    <row r="41034" ht="15.75" customHeight="1"/>
    <row r="41036" ht="15.75" customHeight="1"/>
    <row r="41038" ht="15.75" customHeight="1"/>
    <row r="41040" ht="15.75" customHeight="1"/>
    <row r="41042" ht="15.75" customHeight="1"/>
    <row r="41044" ht="15.75" customHeight="1"/>
    <row r="41046" ht="15.75" customHeight="1"/>
    <row r="41048" ht="15.75" customHeight="1"/>
    <row r="41050" ht="15.75" customHeight="1"/>
    <row r="41052" ht="15.75" customHeight="1"/>
    <row r="41054" ht="15.75" customHeight="1"/>
    <row r="41056" ht="15.75" customHeight="1"/>
    <row r="41058" ht="15.75" customHeight="1"/>
    <row r="41060" ht="15.75" customHeight="1"/>
    <row r="41062" ht="15.75" customHeight="1"/>
    <row r="41064" ht="15.75" customHeight="1"/>
    <row r="41066" ht="15.75" customHeight="1"/>
    <row r="41068" ht="15.75" customHeight="1"/>
    <row r="41070" ht="15.75" customHeight="1"/>
    <row r="41072" ht="15.75" customHeight="1"/>
    <row r="41074" ht="15.75" customHeight="1"/>
    <row r="41076" ht="15.75" customHeight="1"/>
    <row r="41078" ht="15.75" customHeight="1"/>
    <row r="41080" ht="15.75" customHeight="1"/>
    <row r="41082" ht="15.75" customHeight="1"/>
    <row r="41084" ht="15.75" customHeight="1"/>
    <row r="41086" ht="15.75" customHeight="1"/>
    <row r="41088" ht="15.75" customHeight="1"/>
    <row r="41090" ht="15.75" customHeight="1"/>
    <row r="41092" ht="15.75" customHeight="1"/>
    <row r="41094" ht="15.75" customHeight="1"/>
    <row r="41096" ht="15.75" customHeight="1"/>
    <row r="41098" ht="15.75" customHeight="1"/>
    <row r="41100" ht="15.75" customHeight="1"/>
    <row r="41102" ht="15.75" customHeight="1"/>
    <row r="41104" ht="15.75" customHeight="1"/>
    <row r="41106" ht="15.75" customHeight="1"/>
    <row r="41108" ht="15.75" customHeight="1"/>
    <row r="41110" ht="15.75" customHeight="1"/>
    <row r="41112" ht="15.75" customHeight="1"/>
    <row r="41114" ht="15.75" customHeight="1"/>
    <row r="41116" ht="15.75" customHeight="1"/>
    <row r="41118" ht="15.75" customHeight="1"/>
    <row r="41120" ht="15.75" customHeight="1"/>
    <row r="41122" ht="15.75" customHeight="1"/>
    <row r="41124" ht="15.75" customHeight="1"/>
    <row r="41126" ht="15.75" customHeight="1"/>
    <row r="41128" ht="15.75" customHeight="1"/>
    <row r="41130" ht="15.75" customHeight="1"/>
    <row r="41132" ht="15.75" customHeight="1"/>
    <row r="41134" ht="15.75" customHeight="1"/>
    <row r="41136" ht="15.75" customHeight="1"/>
    <row r="41138" ht="15.75" customHeight="1"/>
    <row r="41140" ht="15.75" customHeight="1"/>
    <row r="41142" ht="15.75" customHeight="1"/>
    <row r="41144" ht="15.75" customHeight="1"/>
    <row r="41146" ht="15.75" customHeight="1"/>
    <row r="41148" ht="15.75" customHeight="1"/>
    <row r="41150" ht="15.75" customHeight="1"/>
    <row r="41152" ht="15.75" customHeight="1"/>
    <row r="41154" ht="15.75" customHeight="1"/>
    <row r="41156" ht="15.75" customHeight="1"/>
    <row r="41158" ht="15.75" customHeight="1"/>
    <row r="41160" ht="15.75" customHeight="1"/>
    <row r="41162" ht="15.75" customHeight="1"/>
    <row r="41164" ht="15.75" customHeight="1"/>
    <row r="41166" ht="15.75" customHeight="1"/>
    <row r="41168" ht="15.75" customHeight="1"/>
    <row r="41170" ht="15.75" customHeight="1"/>
    <row r="41172" ht="15.75" customHeight="1"/>
    <row r="41174" ht="15.75" customHeight="1"/>
    <row r="41176" ht="15.75" customHeight="1"/>
    <row r="41178" ht="15.75" customHeight="1"/>
    <row r="41180" ht="15.75" customHeight="1"/>
    <row r="41182" ht="15.75" customHeight="1"/>
    <row r="41184" ht="15.75" customHeight="1"/>
    <row r="41186" ht="15.75" customHeight="1"/>
    <row r="41188" ht="15.75" customHeight="1"/>
    <row r="41190" ht="15.75" customHeight="1"/>
    <row r="41192" ht="15.75" customHeight="1"/>
    <row r="41194" ht="15.75" customHeight="1"/>
    <row r="41196" ht="15.75" customHeight="1"/>
    <row r="41198" ht="15.75" customHeight="1"/>
    <row r="41200" ht="15.75" customHeight="1"/>
    <row r="41202" ht="15.75" customHeight="1"/>
    <row r="41204" ht="15.75" customHeight="1"/>
    <row r="41206" ht="15.75" customHeight="1"/>
    <row r="41208" ht="15.75" customHeight="1"/>
    <row r="41210" ht="15.75" customHeight="1"/>
    <row r="41212" ht="15.75" customHeight="1"/>
    <row r="41214" ht="15.75" customHeight="1"/>
    <row r="41216" ht="15.75" customHeight="1"/>
    <row r="41218" ht="15.75" customHeight="1"/>
    <row r="41220" ht="15.75" customHeight="1"/>
    <row r="41222" ht="15.75" customHeight="1"/>
    <row r="41224" ht="15.75" customHeight="1"/>
    <row r="41226" ht="15.75" customHeight="1"/>
    <row r="41228" ht="15.75" customHeight="1"/>
    <row r="41230" ht="15.75" customHeight="1"/>
    <row r="41232" ht="15.75" customHeight="1"/>
    <row r="41234" ht="15.75" customHeight="1"/>
    <row r="41236" ht="15.75" customHeight="1"/>
    <row r="41238" ht="15.75" customHeight="1"/>
    <row r="41240" ht="15.75" customHeight="1"/>
    <row r="41242" ht="15.75" customHeight="1"/>
    <row r="41244" ht="15.75" customHeight="1"/>
    <row r="41246" ht="15.75" customHeight="1"/>
    <row r="41248" ht="15.75" customHeight="1"/>
    <row r="41250" ht="15.75" customHeight="1"/>
    <row r="41252" ht="15.75" customHeight="1"/>
    <row r="41254" ht="15.75" customHeight="1"/>
    <row r="41256" ht="15.75" customHeight="1"/>
    <row r="41258" ht="15.75" customHeight="1"/>
    <row r="41260" ht="15.75" customHeight="1"/>
    <row r="41262" ht="15.75" customHeight="1"/>
    <row r="41264" ht="15.75" customHeight="1"/>
    <row r="41266" ht="15.75" customHeight="1"/>
    <row r="41268" ht="15.75" customHeight="1"/>
    <row r="41270" ht="15.75" customHeight="1"/>
    <row r="41272" ht="15.75" customHeight="1"/>
    <row r="41274" ht="15.75" customHeight="1"/>
    <row r="41276" ht="15.75" customHeight="1"/>
    <row r="41278" ht="15.75" customHeight="1"/>
    <row r="41280" ht="15.75" customHeight="1"/>
    <row r="41282" ht="15.75" customHeight="1"/>
    <row r="41284" ht="15.75" customHeight="1"/>
    <row r="41286" ht="15.75" customHeight="1"/>
    <row r="41288" ht="15.75" customHeight="1"/>
    <row r="41290" ht="15.75" customHeight="1"/>
    <row r="41292" ht="15.75" customHeight="1"/>
    <row r="41294" ht="15.75" customHeight="1"/>
    <row r="41296" ht="15.75" customHeight="1"/>
    <row r="41298" ht="15.75" customHeight="1"/>
    <row r="41300" ht="15.75" customHeight="1"/>
    <row r="41302" ht="15.75" customHeight="1"/>
    <row r="41304" ht="15.75" customHeight="1"/>
    <row r="41306" ht="15.75" customHeight="1"/>
    <row r="41308" ht="15.75" customHeight="1"/>
    <row r="41310" ht="15.75" customHeight="1"/>
    <row r="41312" ht="15.75" customHeight="1"/>
    <row r="41314" ht="15.75" customHeight="1"/>
    <row r="41316" ht="15.75" customHeight="1"/>
    <row r="41318" ht="15.75" customHeight="1"/>
    <row r="41320" ht="15.75" customHeight="1"/>
    <row r="41322" ht="15.75" customHeight="1"/>
    <row r="41324" ht="15.75" customHeight="1"/>
    <row r="41326" ht="15.75" customHeight="1"/>
    <row r="41328" ht="15.75" customHeight="1"/>
    <row r="41330" ht="15.75" customHeight="1"/>
    <row r="41332" ht="15.75" customHeight="1"/>
    <row r="41334" ht="15.75" customHeight="1"/>
    <row r="41336" ht="15.75" customHeight="1"/>
    <row r="41338" ht="15.75" customHeight="1"/>
    <row r="41340" ht="15.75" customHeight="1"/>
    <row r="41342" ht="15.75" customHeight="1"/>
    <row r="41344" ht="15.75" customHeight="1"/>
    <row r="41346" ht="15.75" customHeight="1"/>
    <row r="41348" ht="15.75" customHeight="1"/>
    <row r="41350" ht="15.75" customHeight="1"/>
    <row r="41352" ht="15.75" customHeight="1"/>
    <row r="41354" ht="15.75" customHeight="1"/>
    <row r="41356" ht="15.75" customHeight="1"/>
    <row r="41358" ht="15.75" customHeight="1"/>
    <row r="41360" ht="15.75" customHeight="1"/>
    <row r="41362" ht="15.75" customHeight="1"/>
    <row r="41364" ht="15.75" customHeight="1"/>
    <row r="41366" ht="15.75" customHeight="1"/>
    <row r="41368" ht="15.75" customHeight="1"/>
    <row r="41370" ht="15.75" customHeight="1"/>
    <row r="41372" ht="15.75" customHeight="1"/>
    <row r="41374" ht="15.75" customHeight="1"/>
    <row r="41376" ht="15.75" customHeight="1"/>
    <row r="41378" ht="15.75" customHeight="1"/>
    <row r="41380" ht="15.75" customHeight="1"/>
    <row r="41382" ht="15.75" customHeight="1"/>
    <row r="41384" ht="15.75" customHeight="1"/>
    <row r="41386" ht="15.75" customHeight="1"/>
    <row r="41388" ht="15.75" customHeight="1"/>
    <row r="41390" ht="15.75" customHeight="1"/>
    <row r="41392" ht="15.75" customHeight="1"/>
    <row r="41394" ht="15.75" customHeight="1"/>
    <row r="41396" ht="15.75" customHeight="1"/>
    <row r="41398" ht="15.75" customHeight="1"/>
    <row r="41400" ht="15.75" customHeight="1"/>
    <row r="41402" ht="15.75" customHeight="1"/>
    <row r="41404" ht="15.75" customHeight="1"/>
    <row r="41406" ht="15.75" customHeight="1"/>
    <row r="41408" ht="15.75" customHeight="1"/>
    <row r="41410" ht="15.75" customHeight="1"/>
    <row r="41412" ht="15.75" customHeight="1"/>
    <row r="41414" ht="15.75" customHeight="1"/>
    <row r="41416" ht="15.75" customHeight="1"/>
    <row r="41418" ht="15.75" customHeight="1"/>
    <row r="41420" ht="15.75" customHeight="1"/>
    <row r="41422" ht="15.75" customHeight="1"/>
    <row r="41424" ht="15.75" customHeight="1"/>
    <row r="41426" ht="15.75" customHeight="1"/>
    <row r="41428" ht="15.75" customHeight="1"/>
    <row r="41430" ht="15.75" customHeight="1"/>
    <row r="41432" ht="15.75" customHeight="1"/>
    <row r="41434" ht="15.75" customHeight="1"/>
    <row r="41436" ht="15.75" customHeight="1"/>
    <row r="41438" ht="15.75" customHeight="1"/>
    <row r="41440" ht="15.75" customHeight="1"/>
    <row r="41442" ht="15.75" customHeight="1"/>
    <row r="41444" ht="15.75" customHeight="1"/>
    <row r="41446" ht="15.75" customHeight="1"/>
    <row r="41448" ht="15.75" customHeight="1"/>
    <row r="41450" ht="15.75" customHeight="1"/>
    <row r="41452" ht="15.75" customHeight="1"/>
    <row r="41454" ht="15.75" customHeight="1"/>
    <row r="41456" ht="15.75" customHeight="1"/>
    <row r="41458" ht="15.75" customHeight="1"/>
    <row r="41460" ht="15.75" customHeight="1"/>
    <row r="41462" ht="15.75" customHeight="1"/>
    <row r="41464" ht="15.75" customHeight="1"/>
    <row r="41466" ht="15.75" customHeight="1"/>
    <row r="41468" ht="15.75" customHeight="1"/>
    <row r="41470" ht="15.75" customHeight="1"/>
    <row r="41472" ht="15.75" customHeight="1"/>
    <row r="41474" ht="15.75" customHeight="1"/>
    <row r="41476" ht="15.75" customHeight="1"/>
    <row r="41478" ht="15.75" customHeight="1"/>
    <row r="41480" ht="15.75" customHeight="1"/>
    <row r="41482" ht="15.75" customHeight="1"/>
    <row r="41484" ht="15.75" customHeight="1"/>
    <row r="41486" ht="15.75" customHeight="1"/>
    <row r="41488" ht="15.75" customHeight="1"/>
    <row r="41490" ht="15.75" customHeight="1"/>
    <row r="41492" ht="15.75" customHeight="1"/>
    <row r="41494" ht="15.75" customHeight="1"/>
    <row r="41496" ht="15.75" customHeight="1"/>
    <row r="41498" ht="15.75" customHeight="1"/>
    <row r="41500" ht="15.75" customHeight="1"/>
    <row r="41502" ht="15.75" customHeight="1"/>
    <row r="41504" ht="15.75" customHeight="1"/>
    <row r="41506" ht="15.75" customHeight="1"/>
    <row r="41508" ht="15.75" customHeight="1"/>
    <row r="41510" ht="15.75" customHeight="1"/>
    <row r="41512" ht="15.75" customHeight="1"/>
    <row r="41514" ht="15.75" customHeight="1"/>
    <row r="41516" ht="15.75" customHeight="1"/>
    <row r="41518" ht="15.75" customHeight="1"/>
    <row r="41520" ht="15.75" customHeight="1"/>
    <row r="41522" ht="15.75" customHeight="1"/>
    <row r="41524" ht="15.75" customHeight="1"/>
    <row r="41526" ht="15.75" customHeight="1"/>
    <row r="41528" ht="15.75" customHeight="1"/>
    <row r="41530" ht="15.75" customHeight="1"/>
    <row r="41532" ht="15.75" customHeight="1"/>
    <row r="41534" ht="15.75" customHeight="1"/>
    <row r="41536" ht="15.75" customHeight="1"/>
    <row r="41538" ht="15.75" customHeight="1"/>
    <row r="41540" ht="15.75" customHeight="1"/>
    <row r="41542" ht="15.75" customHeight="1"/>
    <row r="41544" ht="15.75" customHeight="1"/>
    <row r="41546" ht="15.75" customHeight="1"/>
    <row r="41548" ht="15.75" customHeight="1"/>
    <row r="41550" ht="15.75" customHeight="1"/>
    <row r="41552" ht="15.75" customHeight="1"/>
    <row r="41554" ht="15.75" customHeight="1"/>
    <row r="41556" ht="15.75" customHeight="1"/>
    <row r="41558" ht="15.75" customHeight="1"/>
    <row r="41560" ht="15.75" customHeight="1"/>
    <row r="41562" ht="15.75" customHeight="1"/>
    <row r="41564" ht="15.75" customHeight="1"/>
    <row r="41566" ht="15.75" customHeight="1"/>
    <row r="41568" ht="15.75" customHeight="1"/>
    <row r="41570" ht="15.75" customHeight="1"/>
    <row r="41572" ht="15.75" customHeight="1"/>
    <row r="41574" ht="15.75" customHeight="1"/>
    <row r="41576" ht="15.75" customHeight="1"/>
    <row r="41578" ht="15.75" customHeight="1"/>
    <row r="41580" ht="15.75" customHeight="1"/>
    <row r="41582" ht="15.75" customHeight="1"/>
    <row r="41584" ht="15.75" customHeight="1"/>
    <row r="41586" ht="15.75" customHeight="1"/>
    <row r="41588" ht="15.75" customHeight="1"/>
    <row r="41590" ht="15.75" customHeight="1"/>
    <row r="41592" ht="15.75" customHeight="1"/>
    <row r="41594" ht="15.75" customHeight="1"/>
    <row r="41596" ht="15.75" customHeight="1"/>
    <row r="41598" ht="15.75" customHeight="1"/>
    <row r="41600" ht="15.75" customHeight="1"/>
    <row r="41602" ht="15.75" customHeight="1"/>
    <row r="41604" ht="15.75" customHeight="1"/>
    <row r="41606" ht="15.75" customHeight="1"/>
    <row r="41608" ht="15.75" customHeight="1"/>
    <row r="41610" ht="15.75" customHeight="1"/>
    <row r="41612" ht="15.75" customHeight="1"/>
    <row r="41614" ht="15.75" customHeight="1"/>
    <row r="41616" ht="15.75" customHeight="1"/>
    <row r="41618" ht="15.75" customHeight="1"/>
    <row r="41620" ht="15.75" customHeight="1"/>
    <row r="41622" ht="15.75" customHeight="1"/>
    <row r="41624" ht="15.75" customHeight="1"/>
    <row r="41626" ht="15.75" customHeight="1"/>
    <row r="41628" ht="15.75" customHeight="1"/>
    <row r="41630" ht="15.75" customHeight="1"/>
    <row r="41632" ht="15.75" customHeight="1"/>
    <row r="41634" ht="15.75" customHeight="1"/>
    <row r="41636" ht="15.75" customHeight="1"/>
    <row r="41638" ht="15.75" customHeight="1"/>
    <row r="41640" ht="15.75" customHeight="1"/>
    <row r="41642" ht="15.75" customHeight="1"/>
    <row r="41644" ht="15.75" customHeight="1"/>
    <row r="41646" ht="15.75" customHeight="1"/>
    <row r="41648" ht="15.75" customHeight="1"/>
    <row r="41650" ht="15.75" customHeight="1"/>
    <row r="41652" ht="15.75" customHeight="1"/>
    <row r="41654" ht="15.75" customHeight="1"/>
    <row r="41656" ht="15.75" customHeight="1"/>
    <row r="41658" ht="15.75" customHeight="1"/>
    <row r="41660" ht="15.75" customHeight="1"/>
    <row r="41662" ht="15.75" customHeight="1"/>
    <row r="41664" ht="15.75" customHeight="1"/>
    <row r="41666" ht="15.75" customHeight="1"/>
    <row r="41668" ht="15.75" customHeight="1"/>
    <row r="41670" ht="15.75" customHeight="1"/>
    <row r="41672" ht="15.75" customHeight="1"/>
    <row r="41674" ht="15.75" customHeight="1"/>
    <row r="41676" ht="15.75" customHeight="1"/>
    <row r="41678" ht="15.75" customHeight="1"/>
    <row r="41680" ht="15.75" customHeight="1"/>
    <row r="41682" ht="15.75" customHeight="1"/>
    <row r="41684" ht="15.75" customHeight="1"/>
    <row r="41686" ht="15.75" customHeight="1"/>
    <row r="41688" ht="15.75" customHeight="1"/>
    <row r="41690" ht="15.75" customHeight="1"/>
    <row r="41692" ht="15.75" customHeight="1"/>
    <row r="41694" ht="15.75" customHeight="1"/>
    <row r="41696" ht="15.75" customHeight="1"/>
    <row r="41698" ht="15.75" customHeight="1"/>
    <row r="41700" ht="15.75" customHeight="1"/>
    <row r="41702" ht="15.75" customHeight="1"/>
    <row r="41704" ht="15.75" customHeight="1"/>
    <row r="41706" ht="15.75" customHeight="1"/>
    <row r="41708" ht="15.75" customHeight="1"/>
    <row r="41710" ht="15.75" customHeight="1"/>
    <row r="41712" ht="15.75" customHeight="1"/>
    <row r="41714" ht="15.75" customHeight="1"/>
    <row r="41716" ht="15.75" customHeight="1"/>
    <row r="41718" ht="15.75" customHeight="1"/>
    <row r="41720" ht="15.75" customHeight="1"/>
    <row r="41722" ht="15.75" customHeight="1"/>
    <row r="41724" ht="15.75" customHeight="1"/>
    <row r="41726" ht="15.75" customHeight="1"/>
    <row r="41728" ht="15.75" customHeight="1"/>
    <row r="41730" ht="15.75" customHeight="1"/>
    <row r="41732" ht="15.75" customHeight="1"/>
    <row r="41734" ht="15.75" customHeight="1"/>
    <row r="41736" ht="15.75" customHeight="1"/>
    <row r="41738" ht="15.75" customHeight="1"/>
    <row r="41740" ht="15.75" customHeight="1"/>
    <row r="41742" ht="15.75" customHeight="1"/>
    <row r="41744" ht="15.75" customHeight="1"/>
    <row r="41746" ht="15.75" customHeight="1"/>
    <row r="41748" ht="15.75" customHeight="1"/>
    <row r="41750" ht="15.75" customHeight="1"/>
    <row r="41752" ht="15.75" customHeight="1"/>
    <row r="41754" ht="15.75" customHeight="1"/>
    <row r="41756" ht="15.75" customHeight="1"/>
    <row r="41758" ht="15.75" customHeight="1"/>
    <row r="41760" ht="15.75" customHeight="1"/>
    <row r="41762" ht="15.75" customHeight="1"/>
    <row r="41764" ht="15.75" customHeight="1"/>
    <row r="41766" ht="15.75" customHeight="1"/>
    <row r="41768" ht="15.75" customHeight="1"/>
    <row r="41770" ht="15.75" customHeight="1"/>
    <row r="41772" ht="15.75" customHeight="1"/>
    <row r="41774" ht="15.75" customHeight="1"/>
    <row r="41776" ht="15.75" customHeight="1"/>
    <row r="41778" ht="15.75" customHeight="1"/>
    <row r="41780" ht="15.75" customHeight="1"/>
    <row r="41782" ht="15.75" customHeight="1"/>
    <row r="41784" ht="15.75" customHeight="1"/>
    <row r="41786" ht="15.75" customHeight="1"/>
    <row r="41788" ht="15.75" customHeight="1"/>
    <row r="41790" ht="15.75" customHeight="1"/>
    <row r="41792" ht="15.75" customHeight="1"/>
    <row r="41794" ht="15.75" customHeight="1"/>
    <row r="41796" ht="15.75" customHeight="1"/>
    <row r="41798" ht="15.75" customHeight="1"/>
    <row r="41800" ht="15.75" customHeight="1"/>
    <row r="41802" ht="15.75" customHeight="1"/>
    <row r="41804" ht="15.75" customHeight="1"/>
    <row r="41806" ht="15.75" customHeight="1"/>
    <row r="41808" ht="15.75" customHeight="1"/>
    <row r="41810" ht="15.75" customHeight="1"/>
    <row r="41812" ht="15.75" customHeight="1"/>
    <row r="41814" ht="15.75" customHeight="1"/>
    <row r="41816" ht="15.75" customHeight="1"/>
    <row r="41818" ht="15.75" customHeight="1"/>
    <row r="41820" ht="15.75" customHeight="1"/>
    <row r="41822" ht="15.75" customHeight="1"/>
    <row r="41824" ht="15.75" customHeight="1"/>
    <row r="41826" ht="15.75" customHeight="1"/>
    <row r="41828" ht="15.75" customHeight="1"/>
    <row r="41830" ht="15.75" customHeight="1"/>
    <row r="41832" ht="15.75" customHeight="1"/>
    <row r="41834" ht="15.75" customHeight="1"/>
    <row r="41836" ht="15.75" customHeight="1"/>
    <row r="41838" ht="15.75" customHeight="1"/>
    <row r="41840" ht="15.75" customHeight="1"/>
    <row r="41842" ht="15.75" customHeight="1"/>
    <row r="41844" ht="15.75" customHeight="1"/>
    <row r="41846" ht="15.75" customHeight="1"/>
    <row r="41848" ht="15.75" customHeight="1"/>
    <row r="41850" ht="15.75" customHeight="1"/>
    <row r="41852" ht="15.75" customHeight="1"/>
    <row r="41854" ht="15.75" customHeight="1"/>
    <row r="41856" ht="15.75" customHeight="1"/>
    <row r="41858" ht="15.75" customHeight="1"/>
    <row r="41860" ht="15.75" customHeight="1"/>
    <row r="41862" ht="15.75" customHeight="1"/>
    <row r="41864" ht="15.75" customHeight="1"/>
    <row r="41866" ht="15.75" customHeight="1"/>
    <row r="41868" ht="15.75" customHeight="1"/>
    <row r="41870" ht="15.75" customHeight="1"/>
    <row r="41872" ht="15.75" customHeight="1"/>
    <row r="41874" ht="15.75" customHeight="1"/>
    <row r="41876" ht="15.75" customHeight="1"/>
    <row r="41878" ht="15.75" customHeight="1"/>
    <row r="41880" ht="15.75" customHeight="1"/>
    <row r="41882" ht="15.75" customHeight="1"/>
    <row r="41884" ht="15.75" customHeight="1"/>
    <row r="41886" ht="15.75" customHeight="1"/>
    <row r="41888" ht="15.75" customHeight="1"/>
    <row r="41890" ht="15.75" customHeight="1"/>
    <row r="41892" ht="15.75" customHeight="1"/>
    <row r="41894" ht="15.75" customHeight="1"/>
    <row r="41896" ht="15.75" customHeight="1"/>
    <row r="41898" ht="15.75" customHeight="1"/>
    <row r="41900" ht="15.75" customHeight="1"/>
    <row r="41902" ht="15.75" customHeight="1"/>
    <row r="41904" ht="15.75" customHeight="1"/>
    <row r="41906" ht="15.75" customHeight="1"/>
    <row r="41908" ht="15.75" customHeight="1"/>
    <row r="41910" ht="15.75" customHeight="1"/>
    <row r="41912" ht="15.75" customHeight="1"/>
    <row r="41914" ht="15.75" customHeight="1"/>
    <row r="41916" ht="15.75" customHeight="1"/>
    <row r="41918" ht="15.75" customHeight="1"/>
    <row r="41920" ht="15.75" customHeight="1"/>
    <row r="41922" ht="15.75" customHeight="1"/>
    <row r="41924" ht="15.75" customHeight="1"/>
    <row r="41926" ht="15.75" customHeight="1"/>
    <row r="41928" ht="15.75" customHeight="1"/>
    <row r="41930" ht="15.75" customHeight="1"/>
    <row r="41932" ht="15.75" customHeight="1"/>
    <row r="41934" ht="15.75" customHeight="1"/>
    <row r="41936" ht="15.75" customHeight="1"/>
    <row r="41938" ht="15.75" customHeight="1"/>
    <row r="41940" ht="15.75" customHeight="1"/>
    <row r="41942" ht="15.75" customHeight="1"/>
    <row r="41944" ht="15.75" customHeight="1"/>
    <row r="41946" ht="15.75" customHeight="1"/>
    <row r="41948" ht="15.75" customHeight="1"/>
    <row r="41950" ht="15.75" customHeight="1"/>
    <row r="41952" ht="15.75" customHeight="1"/>
    <row r="41954" ht="15.75" customHeight="1"/>
    <row r="41956" ht="15.75" customHeight="1"/>
    <row r="41958" ht="15.75" customHeight="1"/>
    <row r="41960" ht="15.75" customHeight="1"/>
    <row r="41962" ht="15.75" customHeight="1"/>
    <row r="41964" ht="15.75" customHeight="1"/>
    <row r="41966" ht="15.75" customHeight="1"/>
    <row r="41968" ht="15.75" customHeight="1"/>
    <row r="41970" ht="15.75" customHeight="1"/>
    <row r="41972" ht="15.75" customHeight="1"/>
    <row r="41974" ht="15.75" customHeight="1"/>
    <row r="41976" ht="15.75" customHeight="1"/>
    <row r="41978" ht="15.75" customHeight="1"/>
    <row r="41980" ht="15.75" customHeight="1"/>
    <row r="41982" ht="15.75" customHeight="1"/>
    <row r="41984" ht="15.75" customHeight="1"/>
    <row r="41986" ht="15.75" customHeight="1"/>
    <row r="41988" ht="15.75" customHeight="1"/>
    <row r="41990" ht="15.75" customHeight="1"/>
    <row r="41992" ht="15.75" customHeight="1"/>
    <row r="41994" ht="15.75" customHeight="1"/>
    <row r="41996" ht="15.75" customHeight="1"/>
    <row r="41998" ht="15.75" customHeight="1"/>
    <row r="42000" ht="15.75" customHeight="1"/>
    <row r="42002" ht="15.75" customHeight="1"/>
    <row r="42004" ht="15.75" customHeight="1"/>
    <row r="42006" ht="15.75" customHeight="1"/>
    <row r="42008" ht="15.75" customHeight="1"/>
    <row r="42010" ht="15.75" customHeight="1"/>
    <row r="42012" ht="15.75" customHeight="1"/>
    <row r="42014" ht="15.75" customHeight="1"/>
    <row r="42016" ht="15.75" customHeight="1"/>
    <row r="42018" ht="15.75" customHeight="1"/>
    <row r="42020" ht="15.75" customHeight="1"/>
    <row r="42022" ht="15.75" customHeight="1"/>
    <row r="42024" ht="15.75" customHeight="1"/>
    <row r="42026" ht="15.75" customHeight="1"/>
    <row r="42028" ht="15.75" customHeight="1"/>
    <row r="42030" ht="15.75" customHeight="1"/>
    <row r="42032" ht="15.75" customHeight="1"/>
    <row r="42034" ht="15.75" customHeight="1"/>
    <row r="42036" ht="15.75" customHeight="1"/>
    <row r="42038" ht="15.75" customHeight="1"/>
    <row r="42040" ht="15.75" customHeight="1"/>
    <row r="42042" ht="15.75" customHeight="1"/>
    <row r="42044" ht="15.75" customHeight="1"/>
    <row r="42046" ht="15.75" customHeight="1"/>
    <row r="42048" ht="15.75" customHeight="1"/>
    <row r="42050" ht="15.75" customHeight="1"/>
    <row r="42052" ht="15.75" customHeight="1"/>
    <row r="42054" ht="15.75" customHeight="1"/>
    <row r="42056" ht="15.75" customHeight="1"/>
    <row r="42058" ht="15.75" customHeight="1"/>
    <row r="42060" ht="15.75" customHeight="1"/>
    <row r="42062" ht="15.75" customHeight="1"/>
    <row r="42064" ht="15.75" customHeight="1"/>
    <row r="42066" ht="15.75" customHeight="1"/>
    <row r="42068" ht="15.75" customHeight="1"/>
    <row r="42070" ht="15.75" customHeight="1"/>
    <row r="42072" ht="15.75" customHeight="1"/>
    <row r="42074" ht="15.75" customHeight="1"/>
    <row r="42076" ht="15.75" customHeight="1"/>
    <row r="42078" ht="15.75" customHeight="1"/>
    <row r="42080" ht="15.75" customHeight="1"/>
    <row r="42082" ht="15.75" customHeight="1"/>
    <row r="42084" ht="15.75" customHeight="1"/>
    <row r="42086" ht="15.75" customHeight="1"/>
    <row r="42088" ht="15.75" customHeight="1"/>
    <row r="42090" ht="15.75" customHeight="1"/>
    <row r="42092" ht="15.75" customHeight="1"/>
    <row r="42094" ht="15.75" customHeight="1"/>
    <row r="42096" ht="15.75" customHeight="1"/>
    <row r="42098" ht="15.75" customHeight="1"/>
    <row r="42100" ht="15.75" customHeight="1"/>
    <row r="42102" ht="15.75" customHeight="1"/>
    <row r="42104" ht="15.75" customHeight="1"/>
    <row r="42106" ht="15.75" customHeight="1"/>
    <row r="42108" ht="15.75" customHeight="1"/>
    <row r="42110" ht="15.75" customHeight="1"/>
    <row r="42112" ht="15.75" customHeight="1"/>
    <row r="42114" ht="15.75" customHeight="1"/>
    <row r="42116" ht="15.75" customHeight="1"/>
    <row r="42118" ht="15.75" customHeight="1"/>
    <row r="42120" ht="15.75" customHeight="1"/>
    <row r="42122" ht="15.75" customHeight="1"/>
    <row r="42124" ht="15.75" customHeight="1"/>
    <row r="42126" ht="15.75" customHeight="1"/>
    <row r="42128" ht="15.75" customHeight="1"/>
    <row r="42130" ht="15.75" customHeight="1"/>
    <row r="42132" ht="15.75" customHeight="1"/>
    <row r="42134" ht="15.75" customHeight="1"/>
    <row r="42136" ht="15.75" customHeight="1"/>
    <row r="42138" ht="15.75" customHeight="1"/>
    <row r="42140" ht="15.75" customHeight="1"/>
    <row r="42142" ht="15.75" customHeight="1"/>
    <row r="42144" ht="15.75" customHeight="1"/>
    <row r="42146" ht="15.75" customHeight="1"/>
    <row r="42148" ht="15.75" customHeight="1"/>
    <row r="42150" ht="15.75" customHeight="1"/>
    <row r="42152" ht="15.75" customHeight="1"/>
    <row r="42154" ht="15.75" customHeight="1"/>
    <row r="42156" ht="15.75" customHeight="1"/>
    <row r="42158" ht="15.75" customHeight="1"/>
    <row r="42160" ht="15.75" customHeight="1"/>
    <row r="42162" ht="15.75" customHeight="1"/>
    <row r="42164" ht="15.75" customHeight="1"/>
    <row r="42166" ht="15.75" customHeight="1"/>
    <row r="42168" ht="15.75" customHeight="1"/>
    <row r="42170" ht="15.75" customHeight="1"/>
    <row r="42172" ht="15.75" customHeight="1"/>
    <row r="42174" ht="15.75" customHeight="1"/>
    <row r="42176" ht="15.75" customHeight="1"/>
    <row r="42178" ht="15.75" customHeight="1"/>
    <row r="42180" ht="15.75" customHeight="1"/>
    <row r="42182" ht="15.75" customHeight="1"/>
    <row r="42184" ht="15.75" customHeight="1"/>
    <row r="42186" ht="15.75" customHeight="1"/>
    <row r="42188" ht="15.75" customHeight="1"/>
    <row r="42190" ht="15.75" customHeight="1"/>
    <row r="42192" ht="15.75" customHeight="1"/>
    <row r="42194" ht="15.75" customHeight="1"/>
    <row r="42196" ht="15.75" customHeight="1"/>
    <row r="42198" ht="15.75" customHeight="1"/>
    <row r="42200" ht="15.75" customHeight="1"/>
    <row r="42202" ht="15.75" customHeight="1"/>
    <row r="42204" ht="15.75" customHeight="1"/>
    <row r="42206" ht="15.75" customHeight="1"/>
    <row r="42208" ht="15.75" customHeight="1"/>
    <row r="42210" ht="15.75" customHeight="1"/>
    <row r="42212" ht="15.75" customHeight="1"/>
    <row r="42214" ht="15.75" customHeight="1"/>
    <row r="42216" ht="15.75" customHeight="1"/>
    <row r="42218" ht="15.75" customHeight="1"/>
    <row r="42220" ht="15.75" customHeight="1"/>
    <row r="42222" ht="15.75" customHeight="1"/>
    <row r="42224" ht="15.75" customHeight="1"/>
    <row r="42226" ht="15.75" customHeight="1"/>
    <row r="42228" ht="15.75" customHeight="1"/>
    <row r="42230" ht="15.75" customHeight="1"/>
    <row r="42232" ht="15.75" customHeight="1"/>
    <row r="42234" ht="15.75" customHeight="1"/>
    <row r="42236" ht="15.75" customHeight="1"/>
    <row r="42238" ht="15.75" customHeight="1"/>
    <row r="42240" ht="15.75" customHeight="1"/>
    <row r="42242" ht="15.75" customHeight="1"/>
    <row r="42244" ht="15.75" customHeight="1"/>
    <row r="42246" ht="15.75" customHeight="1"/>
    <row r="42248" ht="15.75" customHeight="1"/>
    <row r="42250" ht="15.75" customHeight="1"/>
    <row r="42252" ht="15.75" customHeight="1"/>
    <row r="42254" ht="15.75" customHeight="1"/>
    <row r="42256" ht="15.75" customHeight="1"/>
    <row r="42258" ht="15.75" customHeight="1"/>
    <row r="42260" ht="15.75" customHeight="1"/>
    <row r="42262" ht="15.75" customHeight="1"/>
    <row r="42264" ht="15.75" customHeight="1"/>
    <row r="42266" ht="15.75" customHeight="1"/>
    <row r="42268" ht="15.75" customHeight="1"/>
    <row r="42270" ht="15.75" customHeight="1"/>
    <row r="42272" ht="15.75" customHeight="1"/>
    <row r="42274" ht="15.75" customHeight="1"/>
    <row r="42276" ht="15.75" customHeight="1"/>
    <row r="42278" ht="15.75" customHeight="1"/>
    <row r="42280" ht="15.75" customHeight="1"/>
    <row r="42282" ht="15.75" customHeight="1"/>
    <row r="42284" ht="15.75" customHeight="1"/>
    <row r="42286" ht="15.75" customHeight="1"/>
    <row r="42288" ht="15.75" customHeight="1"/>
    <row r="42290" ht="15.75" customHeight="1"/>
    <row r="42292" ht="15.75" customHeight="1"/>
    <row r="42294" ht="15.75" customHeight="1"/>
    <row r="42296" ht="15.75" customHeight="1"/>
    <row r="42298" ht="15.75" customHeight="1"/>
    <row r="42300" ht="15.75" customHeight="1"/>
    <row r="42302" ht="15.75" customHeight="1"/>
    <row r="42304" ht="15.75" customHeight="1"/>
    <row r="42306" ht="15.75" customHeight="1"/>
    <row r="42308" ht="15.75" customHeight="1"/>
    <row r="42310" ht="15.75" customHeight="1"/>
    <row r="42312" ht="15.75" customHeight="1"/>
    <row r="42314" ht="15.75" customHeight="1"/>
    <row r="42316" ht="15.75" customHeight="1"/>
    <row r="42318" ht="15.75" customHeight="1"/>
    <row r="42320" ht="15.75" customHeight="1"/>
    <row r="42322" ht="15.75" customHeight="1"/>
    <row r="42324" ht="15.75" customHeight="1"/>
    <row r="42326" ht="15.75" customHeight="1"/>
    <row r="42328" ht="15.75" customHeight="1"/>
    <row r="42330" ht="15.75" customHeight="1"/>
    <row r="42332" ht="15.75" customHeight="1"/>
    <row r="42334" ht="15.75" customHeight="1"/>
    <row r="42336" ht="15.75" customHeight="1"/>
    <row r="42338" ht="15.75" customHeight="1"/>
    <row r="42340" ht="15.75" customHeight="1"/>
    <row r="42342" ht="15.75" customHeight="1"/>
    <row r="42344" ht="15.75" customHeight="1"/>
    <row r="42346" ht="15.75" customHeight="1"/>
    <row r="42348" ht="15.75" customHeight="1"/>
    <row r="42350" ht="15.75" customHeight="1"/>
    <row r="42352" ht="15.75" customHeight="1"/>
    <row r="42354" ht="15.75" customHeight="1"/>
    <row r="42356" ht="15.75" customHeight="1"/>
    <row r="42358" ht="15.75" customHeight="1"/>
    <row r="42360" ht="15.75" customHeight="1"/>
    <row r="42362" ht="15.75" customHeight="1"/>
    <row r="42364" ht="15.75" customHeight="1"/>
    <row r="42366" ht="15.75" customHeight="1"/>
    <row r="42368" ht="15.75" customHeight="1"/>
    <row r="42370" ht="15.75" customHeight="1"/>
    <row r="42372" ht="15.75" customHeight="1"/>
    <row r="42374" ht="15.75" customHeight="1"/>
    <row r="42376" ht="15.75" customHeight="1"/>
    <row r="42378" ht="15.75" customHeight="1"/>
    <row r="42380" ht="15.75" customHeight="1"/>
    <row r="42382" ht="15.75" customHeight="1"/>
    <row r="42384" ht="15.75" customHeight="1"/>
    <row r="42386" ht="15.75" customHeight="1"/>
    <row r="42388" ht="15.75" customHeight="1"/>
    <row r="42390" ht="15.75" customHeight="1"/>
    <row r="42392" ht="15.75" customHeight="1"/>
    <row r="42394" ht="15.75" customHeight="1"/>
    <row r="42396" ht="15.75" customHeight="1"/>
    <row r="42398" ht="15.75" customHeight="1"/>
    <row r="42400" ht="15.75" customHeight="1"/>
    <row r="42402" ht="15.75" customHeight="1"/>
    <row r="42404" ht="15.75" customHeight="1"/>
    <row r="42406" ht="15.75" customHeight="1"/>
    <row r="42408" ht="15.75" customHeight="1"/>
    <row r="42410" ht="15.75" customHeight="1"/>
    <row r="42412" ht="15.75" customHeight="1"/>
    <row r="42414" ht="15.75" customHeight="1"/>
    <row r="42416" ht="15.75" customHeight="1"/>
    <row r="42418" ht="15.75" customHeight="1"/>
    <row r="42420" ht="15.75" customHeight="1"/>
    <row r="42422" ht="15.75" customHeight="1"/>
    <row r="42424" ht="15.75" customHeight="1"/>
    <row r="42426" ht="15.75" customHeight="1"/>
    <row r="42428" ht="15.75" customHeight="1"/>
    <row r="42430" ht="15.75" customHeight="1"/>
    <row r="42432" ht="15.75" customHeight="1"/>
    <row r="42434" ht="15.75" customHeight="1"/>
    <row r="42436" ht="15.75" customHeight="1"/>
    <row r="42438" ht="15.75" customHeight="1"/>
    <row r="42440" ht="15.75" customHeight="1"/>
    <row r="42442" ht="15.75" customHeight="1"/>
    <row r="42444" ht="15.75" customHeight="1"/>
    <row r="42446" ht="15.75" customHeight="1"/>
    <row r="42448" ht="15.75" customHeight="1"/>
    <row r="42450" ht="15.75" customHeight="1"/>
    <row r="42452" ht="15.75" customHeight="1"/>
    <row r="42454" ht="15.75" customHeight="1"/>
    <row r="42456" ht="15.75" customHeight="1"/>
    <row r="42458" ht="15.75" customHeight="1"/>
    <row r="42460" ht="15.75" customHeight="1"/>
    <row r="42462" ht="15.75" customHeight="1"/>
    <row r="42464" ht="15.75" customHeight="1"/>
    <row r="42466" ht="15.75" customHeight="1"/>
    <row r="42468" ht="15.75" customHeight="1"/>
    <row r="42470" ht="15.75" customHeight="1"/>
    <row r="42472" ht="15.75" customHeight="1"/>
    <row r="42474" ht="15.75" customHeight="1"/>
    <row r="42476" ht="15.75" customHeight="1"/>
    <row r="42478" ht="15.75" customHeight="1"/>
    <row r="42480" ht="15.75" customHeight="1"/>
    <row r="42482" ht="15.75" customHeight="1"/>
    <row r="42484" ht="15.75" customHeight="1"/>
    <row r="42486" ht="15.75" customHeight="1"/>
    <row r="42488" ht="15.75" customHeight="1"/>
    <row r="42490" ht="15.75" customHeight="1"/>
    <row r="42492" ht="15.75" customHeight="1"/>
    <row r="42494" ht="15.75" customHeight="1"/>
    <row r="42496" ht="15.75" customHeight="1"/>
    <row r="42498" ht="15.75" customHeight="1"/>
    <row r="42500" ht="15.75" customHeight="1"/>
    <row r="42502" ht="15.75" customHeight="1"/>
    <row r="42504" ht="15.75" customHeight="1"/>
    <row r="42506" ht="15.75" customHeight="1"/>
    <row r="42508" ht="15.75" customHeight="1"/>
    <row r="42510" ht="15.75" customHeight="1"/>
    <row r="42512" ht="15.75" customHeight="1"/>
    <row r="42514" ht="15.75" customHeight="1"/>
    <row r="42516" ht="15.75" customHeight="1"/>
    <row r="42518" ht="15.75" customHeight="1"/>
    <row r="42520" ht="15.75" customHeight="1"/>
    <row r="42522" ht="15.75" customHeight="1"/>
    <row r="42524" ht="15.75" customHeight="1"/>
    <row r="42526" ht="15.75" customHeight="1"/>
    <row r="42528" ht="15.75" customHeight="1"/>
    <row r="42530" ht="15.75" customHeight="1"/>
    <row r="42532" ht="15.75" customHeight="1"/>
    <row r="42534" ht="15.75" customHeight="1"/>
    <row r="42536" ht="15.75" customHeight="1"/>
    <row r="42538" ht="15.75" customHeight="1"/>
    <row r="42540" ht="15.75" customHeight="1"/>
    <row r="42542" ht="15.75" customHeight="1"/>
    <row r="42544" ht="15.75" customHeight="1"/>
    <row r="42546" ht="15.75" customHeight="1"/>
    <row r="42548" ht="15.75" customHeight="1"/>
    <row r="42550" ht="15.75" customHeight="1"/>
    <row r="42552" ht="15.75" customHeight="1"/>
    <row r="42554" ht="15.75" customHeight="1"/>
    <row r="42556" ht="15.75" customHeight="1"/>
    <row r="42558" ht="15.75" customHeight="1"/>
    <row r="42560" ht="15.75" customHeight="1"/>
    <row r="42562" ht="15.75" customHeight="1"/>
    <row r="42564" ht="15.75" customHeight="1"/>
    <row r="42566" ht="15.75" customHeight="1"/>
    <row r="42568" ht="15.75" customHeight="1"/>
    <row r="42570" ht="15.75" customHeight="1"/>
    <row r="42572" ht="15.75" customHeight="1"/>
    <row r="42574" ht="15.75" customHeight="1"/>
    <row r="42576" ht="15.75" customHeight="1"/>
    <row r="42578" ht="15.75" customHeight="1"/>
    <row r="42580" ht="15.75" customHeight="1"/>
    <row r="42582" ht="15.75" customHeight="1"/>
    <row r="42584" ht="15.75" customHeight="1"/>
    <row r="42586" ht="15.75" customHeight="1"/>
    <row r="42588" ht="15.75" customHeight="1"/>
    <row r="42590" ht="15.75" customHeight="1"/>
    <row r="42592" ht="15.75" customHeight="1"/>
    <row r="42594" ht="15.75" customHeight="1"/>
    <row r="42596" ht="15.75" customHeight="1"/>
    <row r="42598" ht="15.75" customHeight="1"/>
    <row r="42600" ht="15.75" customHeight="1"/>
    <row r="42602" ht="15.75" customHeight="1"/>
    <row r="42604" ht="15.75" customHeight="1"/>
    <row r="42606" ht="15.75" customHeight="1"/>
    <row r="42608" ht="15.75" customHeight="1"/>
    <row r="42610" ht="15.75" customHeight="1"/>
    <row r="42612" ht="15.75" customHeight="1"/>
    <row r="42614" ht="15.75" customHeight="1"/>
    <row r="42616" ht="15.75" customHeight="1"/>
    <row r="42618" ht="15.75" customHeight="1"/>
    <row r="42620" ht="15.75" customHeight="1"/>
    <row r="42622" ht="15.75" customHeight="1"/>
    <row r="42624" ht="15.75" customHeight="1"/>
    <row r="42626" ht="15.75" customHeight="1"/>
    <row r="42628" ht="15.75" customHeight="1"/>
    <row r="42630" ht="15.75" customHeight="1"/>
    <row r="42632" ht="15.75" customHeight="1"/>
    <row r="42634" ht="15.75" customHeight="1"/>
    <row r="42636" ht="15.75" customHeight="1"/>
    <row r="42638" ht="15.75" customHeight="1"/>
    <row r="42640" ht="15.75" customHeight="1"/>
    <row r="42642" ht="15.75" customHeight="1"/>
    <row r="42644" ht="15.75" customHeight="1"/>
    <row r="42646" ht="15.75" customHeight="1"/>
    <row r="42648" ht="15.75" customHeight="1"/>
    <row r="42650" ht="15.75" customHeight="1"/>
    <row r="42652" ht="15.75" customHeight="1"/>
    <row r="42654" ht="15.75" customHeight="1"/>
    <row r="42656" ht="15.75" customHeight="1"/>
    <row r="42658" ht="15.75" customHeight="1"/>
    <row r="42660" ht="15.75" customHeight="1"/>
    <row r="42662" ht="15.75" customHeight="1"/>
    <row r="42664" ht="15.75" customHeight="1"/>
    <row r="42666" ht="15.75" customHeight="1"/>
    <row r="42668" ht="15.75" customHeight="1"/>
    <row r="42670" ht="15.75" customHeight="1"/>
    <row r="42672" ht="15.75" customHeight="1"/>
    <row r="42674" ht="15.75" customHeight="1"/>
    <row r="42676" ht="15.75" customHeight="1"/>
    <row r="42678" ht="15.75" customHeight="1"/>
    <row r="42680" ht="15.75" customHeight="1"/>
    <row r="42682" ht="15.75" customHeight="1"/>
    <row r="42684" ht="15.75" customHeight="1"/>
    <row r="42686" ht="15.75" customHeight="1"/>
    <row r="42688" ht="15.75" customHeight="1"/>
    <row r="42690" ht="15.75" customHeight="1"/>
    <row r="42692" ht="15.75" customHeight="1"/>
    <row r="42694" ht="15.75" customHeight="1"/>
    <row r="42696" ht="15.75" customHeight="1"/>
    <row r="42698" ht="15.75" customHeight="1"/>
    <row r="42700" ht="15.75" customHeight="1"/>
    <row r="42702" ht="15.75" customHeight="1"/>
    <row r="42704" ht="15.75" customHeight="1"/>
    <row r="42706" ht="15.75" customHeight="1"/>
    <row r="42708" ht="15.75" customHeight="1"/>
    <row r="42710" ht="15.75" customHeight="1"/>
    <row r="42712" ht="15.75" customHeight="1"/>
    <row r="42714" ht="15.75" customHeight="1"/>
    <row r="42716" ht="15.75" customHeight="1"/>
    <row r="42718" ht="15.75" customHeight="1"/>
    <row r="42720" ht="15.75" customHeight="1"/>
    <row r="42722" ht="15.75" customHeight="1"/>
    <row r="42724" ht="15.75" customHeight="1"/>
    <row r="42726" ht="15.75" customHeight="1"/>
    <row r="42728" ht="15.75" customHeight="1"/>
    <row r="42730" ht="15.75" customHeight="1"/>
    <row r="42732" ht="15.75" customHeight="1"/>
    <row r="42734" ht="15.75" customHeight="1"/>
    <row r="42736" ht="15.75" customHeight="1"/>
    <row r="42738" ht="15.75" customHeight="1"/>
    <row r="42740" ht="15.75" customHeight="1"/>
    <row r="42742" ht="15.75" customHeight="1"/>
    <row r="42744" ht="15.75" customHeight="1"/>
    <row r="42746" ht="15.75" customHeight="1"/>
    <row r="42748" ht="15.75" customHeight="1"/>
    <row r="42750" ht="15.75" customHeight="1"/>
    <row r="42752" ht="15.75" customHeight="1"/>
    <row r="42754" ht="15.75" customHeight="1"/>
    <row r="42756" ht="15.75" customHeight="1"/>
    <row r="42758" ht="15.75" customHeight="1"/>
    <row r="42760" ht="15.75" customHeight="1"/>
    <row r="42762" ht="15.75" customHeight="1"/>
    <row r="42764" ht="15.75" customHeight="1"/>
    <row r="42766" ht="15.75" customHeight="1"/>
    <row r="42768" ht="15.75" customHeight="1"/>
    <row r="42770" ht="15.75" customHeight="1"/>
    <row r="42772" ht="15.75" customHeight="1"/>
    <row r="42774" ht="15.75" customHeight="1"/>
    <row r="42776" ht="15.75" customHeight="1"/>
    <row r="42778" ht="15.75" customHeight="1"/>
    <row r="42780" ht="15.75" customHeight="1"/>
    <row r="42782" ht="15.75" customHeight="1"/>
    <row r="42784" ht="15.75" customHeight="1"/>
    <row r="42786" ht="15.75" customHeight="1"/>
    <row r="42788" ht="15.75" customHeight="1"/>
    <row r="42790" ht="15.75" customHeight="1"/>
    <row r="42792" ht="15.75" customHeight="1"/>
    <row r="42794" ht="15.75" customHeight="1"/>
    <row r="42796" ht="15.75" customHeight="1"/>
    <row r="42798" ht="15.75" customHeight="1"/>
    <row r="42800" ht="15.75" customHeight="1"/>
    <row r="42802" ht="15.75" customHeight="1"/>
    <row r="42804" ht="15.75" customHeight="1"/>
    <row r="42806" ht="15.75" customHeight="1"/>
    <row r="42808" ht="15.75" customHeight="1"/>
    <row r="42810" ht="15.75" customHeight="1"/>
    <row r="42812" ht="15.75" customHeight="1"/>
    <row r="42814" ht="15.75" customHeight="1"/>
    <row r="42816" ht="15.75" customHeight="1"/>
    <row r="42818" ht="15.75" customHeight="1"/>
    <row r="42820" ht="15.75" customHeight="1"/>
    <row r="42822" ht="15.75" customHeight="1"/>
    <row r="42824" ht="15.75" customHeight="1"/>
    <row r="42826" ht="15.75" customHeight="1"/>
    <row r="42828" ht="15.75" customHeight="1"/>
    <row r="42830" ht="15.75" customHeight="1"/>
    <row r="42832" ht="15.75" customHeight="1"/>
    <row r="42834" ht="15.75" customHeight="1"/>
    <row r="42836" ht="15.75" customHeight="1"/>
    <row r="42838" ht="15.75" customHeight="1"/>
    <row r="42840" ht="15.75" customHeight="1"/>
    <row r="42842" ht="15.75" customHeight="1"/>
    <row r="42844" ht="15.75" customHeight="1"/>
    <row r="42846" ht="15.75" customHeight="1"/>
    <row r="42848" ht="15.75" customHeight="1"/>
    <row r="42850" ht="15.75" customHeight="1"/>
    <row r="42852" ht="15.75" customHeight="1"/>
    <row r="42854" ht="15.75" customHeight="1"/>
    <row r="42856" ht="15.75" customHeight="1"/>
    <row r="42858" ht="15.75" customHeight="1"/>
    <row r="42860" ht="15.75" customHeight="1"/>
    <row r="42862" ht="15.75" customHeight="1"/>
    <row r="42864" ht="15.75" customHeight="1"/>
    <row r="42866" ht="15.75" customHeight="1"/>
    <row r="42868" ht="15.75" customHeight="1"/>
    <row r="42870" ht="15.75" customHeight="1"/>
    <row r="42872" ht="15.75" customHeight="1"/>
    <row r="42874" ht="15.75" customHeight="1"/>
    <row r="42876" ht="15.75" customHeight="1"/>
    <row r="42878" ht="15.75" customHeight="1"/>
    <row r="42880" ht="15.75" customHeight="1"/>
    <row r="42882" ht="15.75" customHeight="1"/>
    <row r="42884" ht="15.75" customHeight="1"/>
    <row r="42886" ht="15.75" customHeight="1"/>
    <row r="42888" ht="15.75" customHeight="1"/>
    <row r="42890" ht="15.75" customHeight="1"/>
    <row r="42892" ht="15.75" customHeight="1"/>
    <row r="42894" ht="15.75" customHeight="1"/>
    <row r="42896" ht="15.75" customHeight="1"/>
    <row r="42898" ht="15.75" customHeight="1"/>
    <row r="42900" ht="15.75" customHeight="1"/>
    <row r="42902" ht="15.75" customHeight="1"/>
    <row r="42904" ht="15.75" customHeight="1"/>
    <row r="42906" ht="15.75" customHeight="1"/>
    <row r="42908" ht="15.75" customHeight="1"/>
    <row r="42910" ht="15.75" customHeight="1"/>
    <row r="42912" ht="15.75" customHeight="1"/>
    <row r="42914" ht="15.75" customHeight="1"/>
    <row r="42916" ht="15.75" customHeight="1"/>
    <row r="42918" ht="15.75" customHeight="1"/>
    <row r="42920" ht="15.75" customHeight="1"/>
    <row r="42922" ht="15.75" customHeight="1"/>
    <row r="42924" ht="15.75" customHeight="1"/>
    <row r="42926" ht="15.75" customHeight="1"/>
    <row r="42928" ht="15.75" customHeight="1"/>
    <row r="42930" ht="15.75" customHeight="1"/>
    <row r="42932" ht="15.75" customHeight="1"/>
    <row r="42934" ht="15.75" customHeight="1"/>
    <row r="42936" ht="15.75" customHeight="1"/>
    <row r="42938" ht="15.75" customHeight="1"/>
    <row r="42940" ht="15.75" customHeight="1"/>
    <row r="42942" ht="15.75" customHeight="1"/>
    <row r="42944" ht="15.75" customHeight="1"/>
    <row r="42946" ht="15.75" customHeight="1"/>
    <row r="42948" ht="15.75" customHeight="1"/>
    <row r="42950" ht="15.75" customHeight="1"/>
    <row r="42952" ht="15.75" customHeight="1"/>
    <row r="42954" ht="15.75" customHeight="1"/>
    <row r="42956" ht="15.75" customHeight="1"/>
    <row r="42958" ht="15.75" customHeight="1"/>
    <row r="42960" ht="15.75" customHeight="1"/>
    <row r="42962" ht="15.75" customHeight="1"/>
    <row r="42964" ht="15.75" customHeight="1"/>
    <row r="42966" ht="15.75" customHeight="1"/>
    <row r="42968" ht="15.75" customHeight="1"/>
    <row r="42970" ht="15.75" customHeight="1"/>
    <row r="42972" ht="15.75" customHeight="1"/>
    <row r="42974" ht="15.75" customHeight="1"/>
    <row r="42976" ht="15.75" customHeight="1"/>
    <row r="42978" ht="15.75" customHeight="1"/>
    <row r="42980" ht="15.75" customHeight="1"/>
    <row r="42982" ht="15.75" customHeight="1"/>
    <row r="42984" ht="15.75" customHeight="1"/>
    <row r="42986" ht="15.75" customHeight="1"/>
    <row r="42988" ht="15.75" customHeight="1"/>
    <row r="42990" ht="15.75" customHeight="1"/>
    <row r="42992" ht="15.75" customHeight="1"/>
    <row r="42994" ht="15.75" customHeight="1"/>
    <row r="42996" ht="15.75" customHeight="1"/>
    <row r="42998" ht="15.75" customHeight="1"/>
    <row r="43000" ht="15.75" customHeight="1"/>
    <row r="43002" ht="15.75" customHeight="1"/>
    <row r="43004" ht="15.75" customHeight="1"/>
    <row r="43006" ht="15.75" customHeight="1"/>
    <row r="43008" ht="15.75" customHeight="1"/>
    <row r="43010" ht="15.75" customHeight="1"/>
    <row r="43012" ht="15.75" customHeight="1"/>
    <row r="43014" ht="15.75" customHeight="1"/>
    <row r="43016" ht="15.75" customHeight="1"/>
    <row r="43018" ht="15.75" customHeight="1"/>
    <row r="43020" ht="15.75" customHeight="1"/>
    <row r="43022" ht="15.75" customHeight="1"/>
    <row r="43024" ht="15.75" customHeight="1"/>
    <row r="43026" ht="15.75" customHeight="1"/>
    <row r="43028" ht="15.75" customHeight="1"/>
    <row r="43030" ht="15.75" customHeight="1"/>
    <row r="43032" ht="15.75" customHeight="1"/>
    <row r="43034" ht="15.75" customHeight="1"/>
    <row r="43036" ht="15.75" customHeight="1"/>
    <row r="43038" ht="15.75" customHeight="1"/>
    <row r="43040" ht="15.75" customHeight="1"/>
    <row r="43042" ht="15.75" customHeight="1"/>
    <row r="43044" ht="15.75" customHeight="1"/>
    <row r="43046" ht="15.75" customHeight="1"/>
    <row r="43048" ht="15.75" customHeight="1"/>
    <row r="43050" ht="15.75" customHeight="1"/>
    <row r="43052" ht="15.75" customHeight="1"/>
    <row r="43054" ht="15.75" customHeight="1"/>
    <row r="43056" ht="15.75" customHeight="1"/>
    <row r="43058" ht="15.75" customHeight="1"/>
    <row r="43060" ht="15.75" customHeight="1"/>
    <row r="43062" ht="15.75" customHeight="1"/>
    <row r="43064" ht="15.75" customHeight="1"/>
    <row r="43066" ht="15.75" customHeight="1"/>
    <row r="43068" ht="15.75" customHeight="1"/>
    <row r="43070" ht="15.75" customHeight="1"/>
    <row r="43072" ht="15.75" customHeight="1"/>
    <row r="43074" ht="15.75" customHeight="1"/>
    <row r="43076" ht="15.75" customHeight="1"/>
    <row r="43078" ht="15.75" customHeight="1"/>
    <row r="43080" ht="15.75" customHeight="1"/>
    <row r="43082" ht="15.75" customHeight="1"/>
    <row r="43084" ht="15.75" customHeight="1"/>
    <row r="43086" ht="15.75" customHeight="1"/>
    <row r="43088" ht="15.75" customHeight="1"/>
    <row r="43090" ht="15.75" customHeight="1"/>
    <row r="43092" ht="15.75" customHeight="1"/>
    <row r="43094" ht="15.75" customHeight="1"/>
    <row r="43096" ht="15.75" customHeight="1"/>
    <row r="43098" ht="15.75" customHeight="1"/>
    <row r="43100" ht="15.75" customHeight="1"/>
    <row r="43102" ht="15.75" customHeight="1"/>
    <row r="43104" ht="15.75" customHeight="1"/>
    <row r="43106" ht="15.75" customHeight="1"/>
    <row r="43108" ht="15.75" customHeight="1"/>
    <row r="43110" ht="15.75" customHeight="1"/>
    <row r="43112" ht="15.75" customHeight="1"/>
    <row r="43114" ht="15.75" customHeight="1"/>
    <row r="43116" ht="15.75" customHeight="1"/>
    <row r="43118" ht="15.75" customHeight="1"/>
    <row r="43120" ht="15.75" customHeight="1"/>
    <row r="43122" ht="15.75" customHeight="1"/>
    <row r="43124" ht="15.75" customHeight="1"/>
    <row r="43126" ht="15.75" customHeight="1"/>
    <row r="43128" ht="15.75" customHeight="1"/>
    <row r="43130" ht="15.75" customHeight="1"/>
    <row r="43132" ht="15.75" customHeight="1"/>
    <row r="43134" ht="15.75" customHeight="1"/>
    <row r="43136" ht="15.75" customHeight="1"/>
    <row r="43138" ht="15.75" customHeight="1"/>
    <row r="43140" ht="15.75" customHeight="1"/>
    <row r="43142" ht="15.75" customHeight="1"/>
    <row r="43144" ht="15.75" customHeight="1"/>
    <row r="43146" ht="15.75" customHeight="1"/>
    <row r="43148" ht="15.75" customHeight="1"/>
    <row r="43150" ht="15.75" customHeight="1"/>
    <row r="43152" ht="15.75" customHeight="1"/>
    <row r="43154" ht="15.75" customHeight="1"/>
    <row r="43156" ht="15.75" customHeight="1"/>
    <row r="43158" ht="15.75" customHeight="1"/>
    <row r="43160" ht="15.75" customHeight="1"/>
    <row r="43162" ht="15.75" customHeight="1"/>
    <row r="43164" ht="15.75" customHeight="1"/>
    <row r="43166" ht="15.75" customHeight="1"/>
    <row r="43168" ht="15.75" customHeight="1"/>
    <row r="43170" ht="15.75" customHeight="1"/>
    <row r="43172" ht="15.75" customHeight="1"/>
    <row r="43174" ht="15.75" customHeight="1"/>
    <row r="43176" ht="15.75" customHeight="1"/>
    <row r="43178" ht="15.75" customHeight="1"/>
    <row r="43180" ht="15.75" customHeight="1"/>
    <row r="43182" ht="15.75" customHeight="1"/>
    <row r="43184" ht="15.75" customHeight="1"/>
    <row r="43186" ht="15.75" customHeight="1"/>
    <row r="43188" ht="15.75" customHeight="1"/>
    <row r="43190" ht="15.75" customHeight="1"/>
    <row r="43192" ht="15.75" customHeight="1"/>
    <row r="43194" ht="15.75" customHeight="1"/>
    <row r="43196" ht="15.75" customHeight="1"/>
    <row r="43198" ht="15.75" customHeight="1"/>
    <row r="43200" ht="15.75" customHeight="1"/>
    <row r="43202" ht="15.75" customHeight="1"/>
    <row r="43204" ht="15.75" customHeight="1"/>
    <row r="43206" ht="15.75" customHeight="1"/>
    <row r="43208" ht="15.75" customHeight="1"/>
    <row r="43210" ht="15.75" customHeight="1"/>
    <row r="43212" ht="15.75" customHeight="1"/>
    <row r="43214" ht="15.75" customHeight="1"/>
    <row r="43216" ht="15.75" customHeight="1"/>
    <row r="43218" ht="15.75" customHeight="1"/>
    <row r="43220" ht="15.75" customHeight="1"/>
    <row r="43222" ht="15.75" customHeight="1"/>
    <row r="43224" ht="15.75" customHeight="1"/>
    <row r="43226" ht="15.75" customHeight="1"/>
    <row r="43228" ht="15.75" customHeight="1"/>
    <row r="43230" ht="15.75" customHeight="1"/>
    <row r="43232" ht="15.75" customHeight="1"/>
    <row r="43234" ht="15.75" customHeight="1"/>
    <row r="43236" ht="15.75" customHeight="1"/>
    <row r="43238" ht="15.75" customHeight="1"/>
    <row r="43240" ht="15.75" customHeight="1"/>
    <row r="43242" ht="15.75" customHeight="1"/>
    <row r="43244" ht="15.75" customHeight="1"/>
    <row r="43246" ht="15.75" customHeight="1"/>
    <row r="43248" ht="15.75" customHeight="1"/>
    <row r="43250" ht="15.75" customHeight="1"/>
    <row r="43252" ht="15.75" customHeight="1"/>
    <row r="43254" ht="15.75" customHeight="1"/>
    <row r="43256" ht="15.75" customHeight="1"/>
    <row r="43258" ht="15.75" customHeight="1"/>
    <row r="43260" ht="15.75" customHeight="1"/>
    <row r="43262" ht="15.75" customHeight="1"/>
    <row r="43264" ht="15.75" customHeight="1"/>
    <row r="43266" ht="15.75" customHeight="1"/>
    <row r="43268" ht="15.75" customHeight="1"/>
    <row r="43270" ht="15.75" customHeight="1"/>
    <row r="43272" ht="15.75" customHeight="1"/>
    <row r="43274" ht="15.75" customHeight="1"/>
    <row r="43276" ht="15.75" customHeight="1"/>
    <row r="43278" ht="15.75" customHeight="1"/>
    <row r="43280" ht="15.75" customHeight="1"/>
    <row r="43282" ht="15.75" customHeight="1"/>
    <row r="43284" ht="15.75" customHeight="1"/>
    <row r="43286" ht="15.75" customHeight="1"/>
    <row r="43288" ht="15.75" customHeight="1"/>
    <row r="43290" ht="15.75" customHeight="1"/>
    <row r="43292" ht="15.75" customHeight="1"/>
    <row r="43294" ht="15.75" customHeight="1"/>
    <row r="43296" ht="15.75" customHeight="1"/>
    <row r="43298" ht="15.75" customHeight="1"/>
    <row r="43300" ht="15.75" customHeight="1"/>
    <row r="43302" ht="15.75" customHeight="1"/>
    <row r="43304" ht="15.75" customHeight="1"/>
    <row r="43306" ht="15.75" customHeight="1"/>
    <row r="43308" ht="15.75" customHeight="1"/>
    <row r="43310" ht="15.75" customHeight="1"/>
    <row r="43312" ht="15.75" customHeight="1"/>
    <row r="43314" ht="15.75" customHeight="1"/>
    <row r="43316" ht="15.75" customHeight="1"/>
    <row r="43318" ht="15.75" customHeight="1"/>
    <row r="43320" ht="15.75" customHeight="1"/>
    <row r="43322" ht="15.75" customHeight="1"/>
    <row r="43324" ht="15.75" customHeight="1"/>
    <row r="43326" ht="15.75" customHeight="1"/>
    <row r="43328" ht="15.75" customHeight="1"/>
    <row r="43330" ht="15.75" customHeight="1"/>
    <row r="43332" ht="15.75" customHeight="1"/>
    <row r="43334" ht="15.75" customHeight="1"/>
    <row r="43336" ht="15.75" customHeight="1"/>
    <row r="43338" ht="15.75" customHeight="1"/>
    <row r="43340" ht="15.75" customHeight="1"/>
    <row r="43342" ht="15.75" customHeight="1"/>
    <row r="43344" ht="15.75" customHeight="1"/>
    <row r="43346" ht="15.75" customHeight="1"/>
    <row r="43348" ht="15.75" customHeight="1"/>
    <row r="43350" ht="15.75" customHeight="1"/>
    <row r="43352" ht="15.75" customHeight="1"/>
    <row r="43354" ht="15.75" customHeight="1"/>
    <row r="43356" ht="15.75" customHeight="1"/>
    <row r="43358" ht="15.75" customHeight="1"/>
    <row r="43360" ht="15.75" customHeight="1"/>
    <row r="43362" ht="15.75" customHeight="1"/>
    <row r="43364" ht="15.75" customHeight="1"/>
    <row r="43366" ht="15.75" customHeight="1"/>
    <row r="43368" ht="15.75" customHeight="1"/>
    <row r="43370" ht="15.75" customHeight="1"/>
    <row r="43372" ht="15.75" customHeight="1"/>
    <row r="43374" ht="15.75" customHeight="1"/>
    <row r="43376" ht="15.75" customHeight="1"/>
    <row r="43378" ht="15.75" customHeight="1"/>
    <row r="43380" ht="15.75" customHeight="1"/>
    <row r="43382" ht="15.75" customHeight="1"/>
    <row r="43384" ht="15.75" customHeight="1"/>
    <row r="43386" ht="15.75" customHeight="1"/>
    <row r="43388" ht="15.75" customHeight="1"/>
    <row r="43390" ht="15.75" customHeight="1"/>
    <row r="43392" ht="15.75" customHeight="1"/>
    <row r="43394" ht="15.75" customHeight="1"/>
    <row r="43396" ht="15.75" customHeight="1"/>
    <row r="43398" ht="15.75" customHeight="1"/>
    <row r="43400" ht="15.75" customHeight="1"/>
    <row r="43402" ht="15.75" customHeight="1"/>
    <row r="43404" ht="15.75" customHeight="1"/>
    <row r="43406" ht="15.75" customHeight="1"/>
    <row r="43408" ht="15.75" customHeight="1"/>
    <row r="43410" ht="15.75" customHeight="1"/>
    <row r="43412" ht="15.75" customHeight="1"/>
    <row r="43414" ht="15.75" customHeight="1"/>
    <row r="43416" ht="15.75" customHeight="1"/>
    <row r="43418" ht="15.75" customHeight="1"/>
    <row r="43420" ht="15.75" customHeight="1"/>
    <row r="43422" ht="15.75" customHeight="1"/>
    <row r="43424" ht="15.75" customHeight="1"/>
    <row r="43426" ht="15.75" customHeight="1"/>
    <row r="43428" ht="15.75" customHeight="1"/>
    <row r="43430" ht="15.75" customHeight="1"/>
    <row r="43432" ht="15.75" customHeight="1"/>
    <row r="43434" ht="15.75" customHeight="1"/>
    <row r="43436" ht="15.75" customHeight="1"/>
    <row r="43438" ht="15.75" customHeight="1"/>
    <row r="43440" ht="15.75" customHeight="1"/>
    <row r="43442" ht="15.75" customHeight="1"/>
    <row r="43444" ht="15.75" customHeight="1"/>
    <row r="43446" ht="15.75" customHeight="1"/>
    <row r="43448" ht="15.75" customHeight="1"/>
    <row r="43450" ht="15.75" customHeight="1"/>
    <row r="43452" ht="15.75" customHeight="1"/>
    <row r="43454" ht="15.75" customHeight="1"/>
    <row r="43456" ht="15.75" customHeight="1"/>
    <row r="43458" ht="15.75" customHeight="1"/>
    <row r="43460" ht="15.75" customHeight="1"/>
    <row r="43462" ht="15.75" customHeight="1"/>
    <row r="43464" ht="15.75" customHeight="1"/>
    <row r="43466" ht="15.75" customHeight="1"/>
    <row r="43468" ht="15.75" customHeight="1"/>
    <row r="43470" ht="15.75" customHeight="1"/>
    <row r="43472" ht="15.75" customHeight="1"/>
    <row r="43474" ht="15.75" customHeight="1"/>
    <row r="43476" ht="15.75" customHeight="1"/>
    <row r="43478" ht="15.75" customHeight="1"/>
    <row r="43480" ht="15.75" customHeight="1"/>
    <row r="43482" ht="15.75" customHeight="1"/>
    <row r="43484" ht="15.75" customHeight="1"/>
    <row r="43486" ht="15.75" customHeight="1"/>
    <row r="43488" ht="15.75" customHeight="1"/>
    <row r="43490" ht="15.75" customHeight="1"/>
    <row r="43492" ht="15.75" customHeight="1"/>
    <row r="43494" ht="15.75" customHeight="1"/>
    <row r="43496" ht="15.75" customHeight="1"/>
    <row r="43498" ht="15.75" customHeight="1"/>
    <row r="43500" ht="15.75" customHeight="1"/>
    <row r="43502" ht="15.75" customHeight="1"/>
    <row r="43504" ht="15.75" customHeight="1"/>
    <row r="43506" ht="15.75" customHeight="1"/>
    <row r="43508" ht="15.75" customHeight="1"/>
    <row r="43510" ht="15.75" customHeight="1"/>
    <row r="43512" ht="15.75" customHeight="1"/>
    <row r="43514" ht="15.75" customHeight="1"/>
    <row r="43516" ht="15.75" customHeight="1"/>
    <row r="43518" ht="15.75" customHeight="1"/>
    <row r="43520" ht="15.75" customHeight="1"/>
    <row r="43522" ht="15.75" customHeight="1"/>
    <row r="43524" ht="15.75" customHeight="1"/>
    <row r="43526" ht="15.75" customHeight="1"/>
    <row r="43528" ht="15.75" customHeight="1"/>
    <row r="43530" ht="15.75" customHeight="1"/>
    <row r="43532" ht="15.75" customHeight="1"/>
    <row r="43534" ht="15.75" customHeight="1"/>
    <row r="43536" ht="15.75" customHeight="1"/>
    <row r="43538" ht="15.75" customHeight="1"/>
    <row r="43540" ht="15.75" customHeight="1"/>
    <row r="43542" ht="15.75" customHeight="1"/>
    <row r="43544" ht="15.75" customHeight="1"/>
    <row r="43546" ht="15.75" customHeight="1"/>
    <row r="43548" ht="15.75" customHeight="1"/>
    <row r="43550" ht="15.75" customHeight="1"/>
    <row r="43552" ht="15.75" customHeight="1"/>
    <row r="43554" ht="15.75" customHeight="1"/>
    <row r="43556" ht="15.75" customHeight="1"/>
    <row r="43558" ht="15.75" customHeight="1"/>
    <row r="43560" ht="15.75" customHeight="1"/>
    <row r="43562" ht="15.75" customHeight="1"/>
    <row r="43564" ht="15.75" customHeight="1"/>
    <row r="43566" ht="15.75" customHeight="1"/>
    <row r="43568" ht="15.75" customHeight="1"/>
    <row r="43570" ht="15.75" customHeight="1"/>
    <row r="43572" ht="15.75" customHeight="1"/>
    <row r="43574" ht="15.75" customHeight="1"/>
    <row r="43576" ht="15.75" customHeight="1"/>
    <row r="43578" ht="15.75" customHeight="1"/>
    <row r="43580" ht="15.75" customHeight="1"/>
    <row r="43582" ht="15.75" customHeight="1"/>
    <row r="43584" ht="15.75" customHeight="1"/>
    <row r="43586" ht="15.75" customHeight="1"/>
    <row r="43588" ht="15.75" customHeight="1"/>
    <row r="43590" ht="15.75" customHeight="1"/>
    <row r="43592" ht="15.75" customHeight="1"/>
    <row r="43594" ht="15.75" customHeight="1"/>
    <row r="43596" ht="15.75" customHeight="1"/>
    <row r="43598" ht="15.75" customHeight="1"/>
    <row r="43600" ht="15.75" customHeight="1"/>
    <row r="43602" ht="15.75" customHeight="1"/>
    <row r="43604" ht="15.75" customHeight="1"/>
    <row r="43606" ht="15.75" customHeight="1"/>
    <row r="43608" ht="15.75" customHeight="1"/>
    <row r="43610" ht="15.75" customHeight="1"/>
    <row r="43612" ht="15.75" customHeight="1"/>
    <row r="43614" ht="15.75" customHeight="1"/>
    <row r="43616" ht="15.75" customHeight="1"/>
    <row r="43618" ht="15.75" customHeight="1"/>
    <row r="43620" ht="15.75" customHeight="1"/>
    <row r="43622" ht="15.75" customHeight="1"/>
    <row r="43624" ht="15.75" customHeight="1"/>
    <row r="43626" ht="15.75" customHeight="1"/>
    <row r="43628" ht="15.75" customHeight="1"/>
    <row r="43630" ht="15.75" customHeight="1"/>
    <row r="43632" ht="15.75" customHeight="1"/>
    <row r="43634" ht="15.75" customHeight="1"/>
    <row r="43636" ht="15.75" customHeight="1"/>
    <row r="43638" ht="15.75" customHeight="1"/>
    <row r="43640" ht="15.75" customHeight="1"/>
    <row r="43642" ht="15.75" customHeight="1"/>
    <row r="43644" ht="15.75" customHeight="1"/>
    <row r="43646" ht="15.75" customHeight="1"/>
    <row r="43648" ht="15.75" customHeight="1"/>
    <row r="43650" ht="15.75" customHeight="1"/>
    <row r="43652" ht="15.75" customHeight="1"/>
    <row r="43654" ht="15.75" customHeight="1"/>
    <row r="43656" ht="15.75" customHeight="1"/>
    <row r="43658" ht="15.75" customHeight="1"/>
    <row r="43660" ht="15.75" customHeight="1"/>
    <row r="43662" ht="15.75" customHeight="1"/>
    <row r="43664" ht="15.75" customHeight="1"/>
    <row r="43666" ht="15.75" customHeight="1"/>
    <row r="43668" ht="15.75" customHeight="1"/>
    <row r="43670" ht="15.75" customHeight="1"/>
    <row r="43672" ht="15.75" customHeight="1"/>
    <row r="43674" ht="15.75" customHeight="1"/>
    <row r="43676" ht="15.75" customHeight="1"/>
    <row r="43678" ht="15.75" customHeight="1"/>
    <row r="43680" ht="15.75" customHeight="1"/>
    <row r="43682" ht="15.75" customHeight="1"/>
    <row r="43684" ht="15.75" customHeight="1"/>
    <row r="43686" ht="15.75" customHeight="1"/>
    <row r="43688" ht="15.75" customHeight="1"/>
    <row r="43690" ht="15.75" customHeight="1"/>
    <row r="43692" ht="15.75" customHeight="1"/>
    <row r="43694" ht="15.75" customHeight="1"/>
    <row r="43696" ht="15.75" customHeight="1"/>
    <row r="43698" ht="15.75" customHeight="1"/>
    <row r="43700" ht="15.75" customHeight="1"/>
    <row r="43702" ht="15.75" customHeight="1"/>
    <row r="43704" ht="15.75" customHeight="1"/>
    <row r="43706" ht="15.75" customHeight="1"/>
    <row r="43708" ht="15.75" customHeight="1"/>
    <row r="43710" ht="15.75" customHeight="1"/>
    <row r="43712" ht="15.75" customHeight="1"/>
    <row r="43714" ht="15.75" customHeight="1"/>
    <row r="43716" ht="15.75" customHeight="1"/>
    <row r="43718" ht="15.75" customHeight="1"/>
    <row r="43720" ht="15.75" customHeight="1"/>
    <row r="43722" ht="15.75" customHeight="1"/>
    <row r="43724" ht="15.75" customHeight="1"/>
    <row r="43726" ht="15.75" customHeight="1"/>
    <row r="43728" ht="15.75" customHeight="1"/>
    <row r="43730" ht="15.75" customHeight="1"/>
    <row r="43732" ht="15.75" customHeight="1"/>
    <row r="43734" ht="15.75" customHeight="1"/>
    <row r="43736" ht="15.75" customHeight="1"/>
    <row r="43738" ht="15.75" customHeight="1"/>
    <row r="43740" ht="15.75" customHeight="1"/>
    <row r="43742" ht="15.75" customHeight="1"/>
    <row r="43744" ht="15.75" customHeight="1"/>
    <row r="43746" ht="15.75" customHeight="1"/>
    <row r="43748" ht="15.75" customHeight="1"/>
    <row r="43750" ht="15.75" customHeight="1"/>
    <row r="43752" ht="15.75" customHeight="1"/>
    <row r="43754" ht="15.75" customHeight="1"/>
    <row r="43756" ht="15.75" customHeight="1"/>
    <row r="43758" ht="15.75" customHeight="1"/>
    <row r="43760" ht="15.75" customHeight="1"/>
    <row r="43762" ht="15.75" customHeight="1"/>
    <row r="43764" ht="15.75" customHeight="1"/>
    <row r="43766" ht="15.75" customHeight="1"/>
    <row r="43768" ht="15.75" customHeight="1"/>
    <row r="43770" ht="15.75" customHeight="1"/>
    <row r="43772" ht="15.75" customHeight="1"/>
    <row r="43774" ht="15.75" customHeight="1"/>
    <row r="43776" ht="15.75" customHeight="1"/>
    <row r="43778" ht="15.75" customHeight="1"/>
    <row r="43780" ht="15.75" customHeight="1"/>
    <row r="43782" ht="15.75" customHeight="1"/>
    <row r="43784" ht="15.75" customHeight="1"/>
    <row r="43786" ht="15.75" customHeight="1"/>
    <row r="43788" ht="15.75" customHeight="1"/>
    <row r="43790" ht="15.75" customHeight="1"/>
    <row r="43792" ht="15.75" customHeight="1"/>
    <row r="43794" ht="15.75" customHeight="1"/>
    <row r="43796" ht="15.75" customHeight="1"/>
    <row r="43798" ht="15.75" customHeight="1"/>
    <row r="43800" ht="15.75" customHeight="1"/>
    <row r="43802" ht="15.75" customHeight="1"/>
    <row r="43804" ht="15.75" customHeight="1"/>
    <row r="43806" ht="15.75" customHeight="1"/>
    <row r="43808" ht="15.75" customHeight="1"/>
    <row r="43810" ht="15.75" customHeight="1"/>
    <row r="43812" ht="15.75" customHeight="1"/>
    <row r="43814" ht="15.75" customHeight="1"/>
    <row r="43816" ht="15.75" customHeight="1"/>
    <row r="43818" ht="15.75" customHeight="1"/>
    <row r="43820" ht="15.75" customHeight="1"/>
    <row r="43822" ht="15.75" customHeight="1"/>
    <row r="43824" ht="15.75" customHeight="1"/>
    <row r="43826" ht="15.75" customHeight="1"/>
    <row r="43828" ht="15.75" customHeight="1"/>
    <row r="43830" ht="15.75" customHeight="1"/>
    <row r="43832" ht="15.75" customHeight="1"/>
    <row r="43834" ht="15.75" customHeight="1"/>
    <row r="43836" ht="15.75" customHeight="1"/>
    <row r="43838" ht="15.75" customHeight="1"/>
    <row r="43840" ht="15.75" customHeight="1"/>
    <row r="43842" ht="15.75" customHeight="1"/>
    <row r="43844" ht="15.75" customHeight="1"/>
    <row r="43846" ht="15.75" customHeight="1"/>
    <row r="43848" ht="15.75" customHeight="1"/>
    <row r="43850" ht="15.75" customHeight="1"/>
    <row r="43852" ht="15.75" customHeight="1"/>
    <row r="43854" ht="15.75" customHeight="1"/>
    <row r="43856" ht="15.75" customHeight="1"/>
    <row r="43858" ht="15.75" customHeight="1"/>
    <row r="43860" ht="15.75" customHeight="1"/>
    <row r="43862" ht="15.75" customHeight="1"/>
    <row r="43864" ht="15.75" customHeight="1"/>
    <row r="43866" ht="15.75" customHeight="1"/>
    <row r="43868" ht="15.75" customHeight="1"/>
    <row r="43870" ht="15.75" customHeight="1"/>
    <row r="43872" ht="15.75" customHeight="1"/>
    <row r="43874" ht="15.75" customHeight="1"/>
    <row r="43876" ht="15.75" customHeight="1"/>
    <row r="43878" ht="15.75" customHeight="1"/>
    <row r="43880" ht="15.75" customHeight="1"/>
    <row r="43882" ht="15.75" customHeight="1"/>
    <row r="43884" ht="15.75" customHeight="1"/>
    <row r="43886" ht="15.75" customHeight="1"/>
    <row r="43888" ht="15.75" customHeight="1"/>
    <row r="43890" ht="15.75" customHeight="1"/>
    <row r="43892" ht="15.75" customHeight="1"/>
    <row r="43894" ht="15.75" customHeight="1"/>
    <row r="43896" ht="15.75" customHeight="1"/>
    <row r="43898" ht="15.75" customHeight="1"/>
    <row r="43900" ht="15.75" customHeight="1"/>
    <row r="43902" ht="15.75" customHeight="1"/>
    <row r="43904" ht="15.75" customHeight="1"/>
    <row r="43906" ht="15.75" customHeight="1"/>
    <row r="43908" ht="15.75" customHeight="1"/>
    <row r="43910" ht="15.75" customHeight="1"/>
    <row r="43912" ht="15.75" customHeight="1"/>
    <row r="43914" ht="15.75" customHeight="1"/>
    <row r="43916" ht="15.75" customHeight="1"/>
    <row r="43918" ht="15.75" customHeight="1"/>
    <row r="43920" ht="15.75" customHeight="1"/>
    <row r="43922" ht="15.75" customHeight="1"/>
    <row r="43924" ht="15.75" customHeight="1"/>
    <row r="43926" ht="15.75" customHeight="1"/>
    <row r="43928" ht="15.75" customHeight="1"/>
    <row r="43930" ht="15.75" customHeight="1"/>
    <row r="43932" ht="15.75" customHeight="1"/>
    <row r="43934" ht="15.75" customHeight="1"/>
    <row r="43936" ht="15.75" customHeight="1"/>
    <row r="43938" ht="15.75" customHeight="1"/>
    <row r="43940" ht="15.75" customHeight="1"/>
    <row r="43942" ht="15.75" customHeight="1"/>
    <row r="43944" ht="15.75" customHeight="1"/>
    <row r="43946" ht="15.75" customHeight="1"/>
    <row r="43948" ht="15.75" customHeight="1"/>
    <row r="43950" ht="15.75" customHeight="1"/>
    <row r="43952" ht="15.75" customHeight="1"/>
    <row r="43954" ht="15.75" customHeight="1"/>
    <row r="43956" ht="15.75" customHeight="1"/>
    <row r="43958" ht="15.75" customHeight="1"/>
    <row r="43960" ht="15.75" customHeight="1"/>
    <row r="43962" ht="15.75" customHeight="1"/>
    <row r="43964" ht="15.75" customHeight="1"/>
    <row r="43966" ht="15.75" customHeight="1"/>
    <row r="43968" ht="15.75" customHeight="1"/>
    <row r="43970" ht="15.75" customHeight="1"/>
    <row r="43972" ht="15.75" customHeight="1"/>
    <row r="43974" ht="15.75" customHeight="1"/>
    <row r="43976" ht="15.75" customHeight="1"/>
    <row r="43978" ht="15.75" customHeight="1"/>
    <row r="43980" ht="15.75" customHeight="1"/>
    <row r="43982" ht="15.75" customHeight="1"/>
    <row r="43984" ht="15.75" customHeight="1"/>
    <row r="43986" ht="15.75" customHeight="1"/>
    <row r="43988" ht="15.75" customHeight="1"/>
    <row r="43990" ht="15.75" customHeight="1"/>
    <row r="43992" ht="15.75" customHeight="1"/>
    <row r="43994" ht="15.75" customHeight="1"/>
    <row r="43996" ht="15.75" customHeight="1"/>
    <row r="43998" ht="15.75" customHeight="1"/>
    <row r="44000" ht="15.75" customHeight="1"/>
    <row r="44002" ht="15.75" customHeight="1"/>
    <row r="44004" ht="15.75" customHeight="1"/>
    <row r="44006" ht="15.75" customHeight="1"/>
    <row r="44008" ht="15.75" customHeight="1"/>
    <row r="44010" ht="15.75" customHeight="1"/>
    <row r="44012" ht="15.75" customHeight="1"/>
    <row r="44014" ht="15.75" customHeight="1"/>
    <row r="44016" ht="15.75" customHeight="1"/>
    <row r="44018" ht="15.75" customHeight="1"/>
    <row r="44020" ht="15.75" customHeight="1"/>
    <row r="44022" ht="15.75" customHeight="1"/>
    <row r="44024" ht="15.75" customHeight="1"/>
    <row r="44026" ht="15.75" customHeight="1"/>
    <row r="44028" ht="15.75" customHeight="1"/>
    <row r="44030" ht="15.75" customHeight="1"/>
    <row r="44032" ht="15.75" customHeight="1"/>
    <row r="44034" ht="15.75" customHeight="1"/>
    <row r="44036" ht="15.75" customHeight="1"/>
    <row r="44038" ht="15.75" customHeight="1"/>
    <row r="44040" ht="15.75" customHeight="1"/>
    <row r="44042" ht="15.75" customHeight="1"/>
    <row r="44044" ht="15.75" customHeight="1"/>
    <row r="44046" ht="15.75" customHeight="1"/>
    <row r="44048" ht="15.75" customHeight="1"/>
    <row r="44050" ht="15.75" customHeight="1"/>
    <row r="44052" ht="15.75" customHeight="1"/>
    <row r="44054" ht="15.75" customHeight="1"/>
    <row r="44056" ht="15.75" customHeight="1"/>
    <row r="44058" ht="15.75" customHeight="1"/>
    <row r="44060" ht="15.75" customHeight="1"/>
    <row r="44062" ht="15.75" customHeight="1"/>
    <row r="44064" ht="15.75" customHeight="1"/>
    <row r="44066" ht="15.75" customHeight="1"/>
    <row r="44068" ht="15.75" customHeight="1"/>
    <row r="44070" ht="15.75" customHeight="1"/>
    <row r="44072" ht="15.75" customHeight="1"/>
    <row r="44074" ht="15.75" customHeight="1"/>
    <row r="44076" ht="15.75" customHeight="1"/>
    <row r="44078" ht="15.75" customHeight="1"/>
    <row r="44080" ht="15.75" customHeight="1"/>
    <row r="44082" ht="15.75" customHeight="1"/>
    <row r="44084" ht="15.75" customHeight="1"/>
    <row r="44086" ht="15.75" customHeight="1"/>
    <row r="44088" ht="15.75" customHeight="1"/>
    <row r="44090" ht="15.75" customHeight="1"/>
    <row r="44092" ht="15.75" customHeight="1"/>
    <row r="44094" ht="15.75" customHeight="1"/>
    <row r="44096" ht="15.75" customHeight="1"/>
    <row r="44098" ht="15.75" customHeight="1"/>
    <row r="44100" ht="15.75" customHeight="1"/>
    <row r="44102" ht="15.75" customHeight="1"/>
    <row r="44104" ht="15.75" customHeight="1"/>
    <row r="44106" ht="15.75" customHeight="1"/>
    <row r="44108" ht="15.75" customHeight="1"/>
    <row r="44110" ht="15.75" customHeight="1"/>
    <row r="44112" ht="15.75" customHeight="1"/>
    <row r="44114" ht="15.75" customHeight="1"/>
    <row r="44116" ht="15.75" customHeight="1"/>
    <row r="44118" ht="15.75" customHeight="1"/>
    <row r="44120" ht="15.75" customHeight="1"/>
    <row r="44122" ht="15.75" customHeight="1"/>
    <row r="44124" ht="15.75" customHeight="1"/>
    <row r="44126" ht="15.75" customHeight="1"/>
    <row r="44128" ht="15.75" customHeight="1"/>
    <row r="44130" ht="15.75" customHeight="1"/>
    <row r="44132" ht="15.75" customHeight="1"/>
    <row r="44134" ht="15.75" customHeight="1"/>
    <row r="44136" ht="15.75" customHeight="1"/>
    <row r="44138" ht="15.75" customHeight="1"/>
    <row r="44140" ht="15.75" customHeight="1"/>
    <row r="44142" ht="15.75" customHeight="1"/>
    <row r="44144" ht="15.75" customHeight="1"/>
    <row r="44146" ht="15.75" customHeight="1"/>
    <row r="44148" ht="15.75" customHeight="1"/>
    <row r="44150" ht="15.75" customHeight="1"/>
    <row r="44152" ht="15.75" customHeight="1"/>
    <row r="44154" ht="15.75" customHeight="1"/>
    <row r="44156" ht="15.75" customHeight="1"/>
    <row r="44158" ht="15.75" customHeight="1"/>
    <row r="44160" ht="15.75" customHeight="1"/>
    <row r="44162" ht="15.75" customHeight="1"/>
    <row r="44164" ht="15.75" customHeight="1"/>
    <row r="44166" ht="15.75" customHeight="1"/>
    <row r="44168" ht="15.75" customHeight="1"/>
    <row r="44170" ht="15.75" customHeight="1"/>
    <row r="44172" ht="15.75" customHeight="1"/>
    <row r="44174" ht="15.75" customHeight="1"/>
    <row r="44176" ht="15.75" customHeight="1"/>
    <row r="44178" ht="15.75" customHeight="1"/>
    <row r="44180" ht="15.75" customHeight="1"/>
    <row r="44182" ht="15.75" customHeight="1"/>
    <row r="44184" ht="15.75" customHeight="1"/>
    <row r="44186" ht="15.75" customHeight="1"/>
    <row r="44188" ht="15.75" customHeight="1"/>
    <row r="44190" ht="15.75" customHeight="1"/>
    <row r="44192" ht="15.75" customHeight="1"/>
    <row r="44194" ht="15.75" customHeight="1"/>
    <row r="44196" ht="15.75" customHeight="1"/>
    <row r="44198" ht="15.75" customHeight="1"/>
    <row r="44200" ht="15.75" customHeight="1"/>
    <row r="44202" ht="15.75" customHeight="1"/>
    <row r="44204" ht="15.75" customHeight="1"/>
    <row r="44206" ht="15.75" customHeight="1"/>
    <row r="44208" ht="15.75" customHeight="1"/>
    <row r="44210" ht="15.75" customHeight="1"/>
    <row r="44212" ht="15.75" customHeight="1"/>
    <row r="44214" ht="15.75" customHeight="1"/>
    <row r="44216" ht="15.75" customHeight="1"/>
    <row r="44218" ht="15.75" customHeight="1"/>
    <row r="44220" ht="15.75" customHeight="1"/>
    <row r="44222" ht="15.75" customHeight="1"/>
    <row r="44224" ht="15.75" customHeight="1"/>
    <row r="44226" ht="15.75" customHeight="1"/>
    <row r="44228" ht="15.75" customHeight="1"/>
    <row r="44230" ht="15.75" customHeight="1"/>
    <row r="44232" ht="15.75" customHeight="1"/>
    <row r="44234" ht="15.75" customHeight="1"/>
    <row r="44236" ht="15.75" customHeight="1"/>
    <row r="44238" ht="15.75" customHeight="1"/>
    <row r="44240" ht="15.75" customHeight="1"/>
    <row r="44242" ht="15.75" customHeight="1"/>
    <row r="44244" ht="15.75" customHeight="1"/>
    <row r="44246" ht="15.75" customHeight="1"/>
    <row r="44248" ht="15.75" customHeight="1"/>
    <row r="44250" ht="15.75" customHeight="1"/>
    <row r="44252" ht="15.75" customHeight="1"/>
    <row r="44254" ht="15.75" customHeight="1"/>
    <row r="44256" ht="15.75" customHeight="1"/>
    <row r="44258" ht="15.75" customHeight="1"/>
    <row r="44260" ht="15.75" customHeight="1"/>
    <row r="44262" ht="15.75" customHeight="1"/>
    <row r="44264" ht="15.75" customHeight="1"/>
    <row r="44266" ht="15.75" customHeight="1"/>
    <row r="44268" ht="15.75" customHeight="1"/>
    <row r="44270" ht="15.75" customHeight="1"/>
    <row r="44272" ht="15.75" customHeight="1"/>
    <row r="44274" ht="15.75" customHeight="1"/>
    <row r="44276" ht="15.75" customHeight="1"/>
    <row r="44278" ht="15.75" customHeight="1"/>
    <row r="44280" ht="15.75" customHeight="1"/>
    <row r="44282" ht="15.75" customHeight="1"/>
    <row r="44284" ht="15.75" customHeight="1"/>
    <row r="44286" ht="15.75" customHeight="1"/>
    <row r="44288" ht="15.75" customHeight="1"/>
    <row r="44290" ht="15.75" customHeight="1"/>
    <row r="44292" ht="15.75" customHeight="1"/>
    <row r="44294" ht="15.75" customHeight="1"/>
    <row r="44296" ht="15.75" customHeight="1"/>
    <row r="44298" ht="15.75" customHeight="1"/>
    <row r="44300" ht="15.75" customHeight="1"/>
    <row r="44302" ht="15.75" customHeight="1"/>
    <row r="44304" ht="15.75" customHeight="1"/>
    <row r="44306" ht="15.75" customHeight="1"/>
    <row r="44308" ht="15.75" customHeight="1"/>
    <row r="44310" ht="15.75" customHeight="1"/>
    <row r="44312" ht="15.75" customHeight="1"/>
    <row r="44314" ht="15.75" customHeight="1"/>
    <row r="44316" ht="15.75" customHeight="1"/>
    <row r="44318" ht="15.75" customHeight="1"/>
    <row r="44320" ht="15.75" customHeight="1"/>
    <row r="44322" ht="15.75" customHeight="1"/>
    <row r="44324" ht="15.75" customHeight="1"/>
    <row r="44326" ht="15.75" customHeight="1"/>
    <row r="44328" ht="15.75" customHeight="1"/>
    <row r="44330" ht="15.75" customHeight="1"/>
    <row r="44332" ht="15.75" customHeight="1"/>
    <row r="44334" ht="15.75" customHeight="1"/>
    <row r="44336" ht="15.75" customHeight="1"/>
    <row r="44338" ht="15.75" customHeight="1"/>
    <row r="44340" ht="15.75" customHeight="1"/>
    <row r="44342" ht="15.75" customHeight="1"/>
    <row r="44344" ht="15.75" customHeight="1"/>
    <row r="44346" ht="15.75" customHeight="1"/>
    <row r="44348" ht="15.75" customHeight="1"/>
    <row r="44350" ht="15.75" customHeight="1"/>
    <row r="44352" ht="15.75" customHeight="1"/>
    <row r="44354" ht="15.75" customHeight="1"/>
    <row r="44356" ht="15.75" customHeight="1"/>
    <row r="44358" ht="15.75" customHeight="1"/>
    <row r="44360" ht="15.75" customHeight="1"/>
    <row r="44362" ht="15.75" customHeight="1"/>
    <row r="44364" ht="15.75" customHeight="1"/>
    <row r="44366" ht="15.75" customHeight="1"/>
    <row r="44368" ht="15.75" customHeight="1"/>
    <row r="44370" ht="15.75" customHeight="1"/>
    <row r="44372" ht="15.75" customHeight="1"/>
    <row r="44374" ht="15.75" customHeight="1"/>
    <row r="44376" ht="15.75" customHeight="1"/>
    <row r="44378" ht="15.75" customHeight="1"/>
    <row r="44380" ht="15.75" customHeight="1"/>
    <row r="44382" ht="15.75" customHeight="1"/>
    <row r="44384" ht="15.75" customHeight="1"/>
    <row r="44386" ht="15.75" customHeight="1"/>
    <row r="44388" ht="15.75" customHeight="1"/>
    <row r="44390" ht="15.75" customHeight="1"/>
    <row r="44392" ht="15.75" customHeight="1"/>
    <row r="44394" ht="15.75" customHeight="1"/>
    <row r="44396" ht="15.75" customHeight="1"/>
    <row r="44398" ht="15.75" customHeight="1"/>
    <row r="44400" ht="15.75" customHeight="1"/>
    <row r="44402" ht="15.75" customHeight="1"/>
    <row r="44404" ht="15.75" customHeight="1"/>
    <row r="44406" ht="15.75" customHeight="1"/>
    <row r="44408" ht="15.75" customHeight="1"/>
    <row r="44410" ht="15.75" customHeight="1"/>
    <row r="44412" ht="15.75" customHeight="1"/>
    <row r="44414" ht="15.75" customHeight="1"/>
    <row r="44416" ht="15.75" customHeight="1"/>
    <row r="44418" ht="15.75" customHeight="1"/>
    <row r="44420" ht="15.75" customHeight="1"/>
    <row r="44422" ht="15.75" customHeight="1"/>
    <row r="44424" ht="15.75" customHeight="1"/>
    <row r="44426" ht="15.75" customHeight="1"/>
    <row r="44428" ht="15.75" customHeight="1"/>
    <row r="44430" ht="15.75" customHeight="1"/>
    <row r="44432" ht="15.75" customHeight="1"/>
    <row r="44434" ht="15.75" customHeight="1"/>
    <row r="44436" ht="15.75" customHeight="1"/>
    <row r="44438" ht="15.75" customHeight="1"/>
    <row r="44440" ht="15.75" customHeight="1"/>
    <row r="44442" ht="15.75" customHeight="1"/>
    <row r="44444" ht="15.75" customHeight="1"/>
    <row r="44446" ht="15.75" customHeight="1"/>
    <row r="44448" ht="15.75" customHeight="1"/>
    <row r="44450" ht="15.75" customHeight="1"/>
    <row r="44452" ht="15.75" customHeight="1"/>
    <row r="44454" ht="15.75" customHeight="1"/>
    <row r="44456" ht="15.75" customHeight="1"/>
    <row r="44458" ht="15.75" customHeight="1"/>
    <row r="44460" ht="15.75" customHeight="1"/>
    <row r="44462" ht="15.75" customHeight="1"/>
    <row r="44464" ht="15.75" customHeight="1"/>
    <row r="44466" ht="15.75" customHeight="1"/>
    <row r="44468" ht="15.75" customHeight="1"/>
    <row r="44470" ht="15.75" customHeight="1"/>
    <row r="44472" ht="15.75" customHeight="1"/>
    <row r="44474" ht="15.75" customHeight="1"/>
    <row r="44476" ht="15.75" customHeight="1"/>
    <row r="44478" ht="15.75" customHeight="1"/>
    <row r="44480" ht="15.75" customHeight="1"/>
    <row r="44482" ht="15.75" customHeight="1"/>
    <row r="44484" ht="15.75" customHeight="1"/>
    <row r="44486" ht="15.75" customHeight="1"/>
    <row r="44488" ht="15.75" customHeight="1"/>
    <row r="44490" ht="15.75" customHeight="1"/>
    <row r="44492" ht="15.75" customHeight="1"/>
    <row r="44494" ht="15.75" customHeight="1"/>
    <row r="44496" ht="15.75" customHeight="1"/>
    <row r="44498" ht="15.75" customHeight="1"/>
    <row r="44500" ht="15.75" customHeight="1"/>
    <row r="44502" ht="15.75" customHeight="1"/>
    <row r="44504" ht="15.75" customHeight="1"/>
    <row r="44506" ht="15.75" customHeight="1"/>
    <row r="44508" ht="15.75" customHeight="1"/>
    <row r="44510" ht="15.75" customHeight="1"/>
    <row r="44512" ht="15.75" customHeight="1"/>
    <row r="44514" ht="15.75" customHeight="1"/>
    <row r="44516" ht="15.75" customHeight="1"/>
    <row r="44518" ht="15.75" customHeight="1"/>
    <row r="44520" ht="15.75" customHeight="1"/>
    <row r="44522" ht="15.75" customHeight="1"/>
    <row r="44524" ht="15.75" customHeight="1"/>
    <row r="44526" ht="15.75" customHeight="1"/>
    <row r="44528" ht="15.75" customHeight="1"/>
    <row r="44530" ht="15.75" customHeight="1"/>
    <row r="44532" ht="15.75" customHeight="1"/>
    <row r="44534" ht="15.75" customHeight="1"/>
    <row r="44536" ht="15.75" customHeight="1"/>
    <row r="44538" ht="15.75" customHeight="1"/>
    <row r="44540" ht="15.75" customHeight="1"/>
    <row r="44542" ht="15.75" customHeight="1"/>
    <row r="44544" ht="15.75" customHeight="1"/>
    <row r="44546" ht="15.75" customHeight="1"/>
    <row r="44548" ht="15.75" customHeight="1"/>
    <row r="44550" ht="15.75" customHeight="1"/>
    <row r="44552" ht="15.75" customHeight="1"/>
    <row r="44554" ht="15.75" customHeight="1"/>
    <row r="44556" ht="15.75" customHeight="1"/>
    <row r="44558" ht="15.75" customHeight="1"/>
    <row r="44560" ht="15.75" customHeight="1"/>
    <row r="44562" ht="15.75" customHeight="1"/>
    <row r="44564" ht="15.75" customHeight="1"/>
    <row r="44566" ht="15.75" customHeight="1"/>
    <row r="44568" ht="15.75" customHeight="1"/>
    <row r="44570" ht="15.75" customHeight="1"/>
    <row r="44572" ht="15.75" customHeight="1"/>
    <row r="44574" ht="15.75" customHeight="1"/>
    <row r="44576" ht="15.75" customHeight="1"/>
    <row r="44578" ht="15.75" customHeight="1"/>
    <row r="44580" ht="15.75" customHeight="1"/>
    <row r="44582" ht="15.75" customHeight="1"/>
    <row r="44584" ht="15.75" customHeight="1"/>
    <row r="44586" ht="15.75" customHeight="1"/>
    <row r="44588" ht="15.75" customHeight="1"/>
    <row r="44590" ht="15.75" customHeight="1"/>
    <row r="44592" ht="15.75" customHeight="1"/>
    <row r="44594" ht="15.75" customHeight="1"/>
    <row r="44596" ht="15.75" customHeight="1"/>
    <row r="44598" ht="15.75" customHeight="1"/>
    <row r="44600" ht="15.75" customHeight="1"/>
    <row r="44602" ht="15.75" customHeight="1"/>
    <row r="44604" ht="15.75" customHeight="1"/>
    <row r="44606" ht="15.75" customHeight="1"/>
    <row r="44608" ht="15.75" customHeight="1"/>
    <row r="44610" ht="15.75" customHeight="1"/>
    <row r="44612" ht="15.75" customHeight="1"/>
    <row r="44614" ht="15.75" customHeight="1"/>
    <row r="44616" ht="15.75" customHeight="1"/>
    <row r="44618" ht="15.75" customHeight="1"/>
    <row r="44620" ht="15.75" customHeight="1"/>
    <row r="44622" ht="15.75" customHeight="1"/>
    <row r="44624" ht="15.75" customHeight="1"/>
    <row r="44626" ht="15.75" customHeight="1"/>
    <row r="44628" ht="15.75" customHeight="1"/>
    <row r="44630" ht="15.75" customHeight="1"/>
    <row r="44632" ht="15.75" customHeight="1"/>
    <row r="44634" ht="15.75" customHeight="1"/>
    <row r="44636" ht="15.75" customHeight="1"/>
    <row r="44638" ht="15.75" customHeight="1"/>
    <row r="44640" ht="15.75" customHeight="1"/>
    <row r="44642" ht="15.75" customHeight="1"/>
    <row r="44644" ht="15.75" customHeight="1"/>
    <row r="44646" ht="15.75" customHeight="1"/>
    <row r="44648" ht="15.75" customHeight="1"/>
    <row r="44650" ht="15.75" customHeight="1"/>
    <row r="44652" ht="15.75" customHeight="1"/>
    <row r="44654" ht="15.75" customHeight="1"/>
    <row r="44656" ht="15.75" customHeight="1"/>
    <row r="44658" ht="15.75" customHeight="1"/>
    <row r="44660" ht="15.75" customHeight="1"/>
    <row r="44662" ht="15.75" customHeight="1"/>
    <row r="44664" ht="15.75" customHeight="1"/>
    <row r="44666" ht="15.75" customHeight="1"/>
    <row r="44668" ht="15.75" customHeight="1"/>
    <row r="44670" ht="15.75" customHeight="1"/>
    <row r="44672" ht="15.75" customHeight="1"/>
    <row r="44674" ht="15.75" customHeight="1"/>
    <row r="44676" ht="15.75" customHeight="1"/>
    <row r="44678" ht="15.75" customHeight="1"/>
    <row r="44680" ht="15.75" customHeight="1"/>
    <row r="44682" ht="15.75" customHeight="1"/>
    <row r="44684" ht="15.75" customHeight="1"/>
    <row r="44686" ht="15.75" customHeight="1"/>
    <row r="44688" ht="15.75" customHeight="1"/>
    <row r="44690" ht="15.75" customHeight="1"/>
    <row r="44692" ht="15.75" customHeight="1"/>
    <row r="44694" ht="15.75" customHeight="1"/>
    <row r="44696" ht="15.75" customHeight="1"/>
    <row r="44698" ht="15.75" customHeight="1"/>
    <row r="44700" ht="15.75" customHeight="1"/>
    <row r="44702" ht="15.75" customHeight="1"/>
    <row r="44704" ht="15.75" customHeight="1"/>
    <row r="44706" ht="15.75" customHeight="1"/>
    <row r="44708" ht="15.75" customHeight="1"/>
    <row r="44710" ht="15.75" customHeight="1"/>
    <row r="44712" ht="15.75" customHeight="1"/>
    <row r="44714" ht="15.75" customHeight="1"/>
    <row r="44716" ht="15.75" customHeight="1"/>
    <row r="44718" ht="15.75" customHeight="1"/>
    <row r="44720" ht="15.75" customHeight="1"/>
    <row r="44722" ht="15.75" customHeight="1"/>
    <row r="44724" ht="15.75" customHeight="1"/>
    <row r="44726" ht="15.75" customHeight="1"/>
    <row r="44728" ht="15.75" customHeight="1"/>
    <row r="44730" ht="15.75" customHeight="1"/>
    <row r="44732" ht="15.75" customHeight="1"/>
    <row r="44734" ht="15.75" customHeight="1"/>
    <row r="44736" ht="15.75" customHeight="1"/>
    <row r="44738" ht="15.75" customHeight="1"/>
    <row r="44740" ht="15.75" customHeight="1"/>
    <row r="44742" ht="15.75" customHeight="1"/>
    <row r="44744" ht="15.75" customHeight="1"/>
    <row r="44746" ht="15.75" customHeight="1"/>
    <row r="44748" ht="15.75" customHeight="1"/>
    <row r="44750" ht="15.75" customHeight="1"/>
    <row r="44752" ht="15.75" customHeight="1"/>
    <row r="44754" ht="15.75" customHeight="1"/>
    <row r="44756" ht="15.75" customHeight="1"/>
    <row r="44758" ht="15.75" customHeight="1"/>
    <row r="44760" ht="15.75" customHeight="1"/>
    <row r="44762" ht="15.75" customHeight="1"/>
    <row r="44764" ht="15.75" customHeight="1"/>
    <row r="44766" ht="15.75" customHeight="1"/>
    <row r="44768" ht="15.75" customHeight="1"/>
    <row r="44770" ht="15.75" customHeight="1"/>
    <row r="44772" ht="15.75" customHeight="1"/>
    <row r="44774" ht="15.75" customHeight="1"/>
    <row r="44776" ht="15.75" customHeight="1"/>
    <row r="44778" ht="15.75" customHeight="1"/>
    <row r="44780" ht="15.75" customHeight="1"/>
    <row r="44782" ht="15.75" customHeight="1"/>
    <row r="44784" ht="15.75" customHeight="1"/>
    <row r="44786" ht="15.75" customHeight="1"/>
    <row r="44788" ht="15.75" customHeight="1"/>
    <row r="44790" ht="15.75" customHeight="1"/>
    <row r="44792" ht="15.75" customHeight="1"/>
    <row r="44794" ht="15.75" customHeight="1"/>
    <row r="44796" ht="15.75" customHeight="1"/>
    <row r="44798" ht="15.75" customHeight="1"/>
    <row r="44800" ht="15.75" customHeight="1"/>
    <row r="44802" ht="15.75" customHeight="1"/>
    <row r="44804" ht="15.75" customHeight="1"/>
    <row r="44806" ht="15.75" customHeight="1"/>
    <row r="44808" ht="15.75" customHeight="1"/>
    <row r="44810" ht="15.75" customHeight="1"/>
    <row r="44812" ht="15.75" customHeight="1"/>
    <row r="44814" ht="15.75" customHeight="1"/>
    <row r="44816" ht="15.75" customHeight="1"/>
    <row r="44818" ht="15.75" customHeight="1"/>
    <row r="44820" ht="15.75" customHeight="1"/>
    <row r="44822" ht="15.75" customHeight="1"/>
    <row r="44824" ht="15.75" customHeight="1"/>
    <row r="44826" ht="15.75" customHeight="1"/>
    <row r="44828" ht="15.75" customHeight="1"/>
    <row r="44830" ht="15.75" customHeight="1"/>
    <row r="44832" ht="15.75" customHeight="1"/>
    <row r="44834" ht="15.75" customHeight="1"/>
    <row r="44836" ht="15.75" customHeight="1"/>
    <row r="44838" ht="15.75" customHeight="1"/>
    <row r="44840" ht="15.75" customHeight="1"/>
    <row r="44842" ht="15.75" customHeight="1"/>
    <row r="44844" ht="15.75" customHeight="1"/>
    <row r="44846" ht="15.75" customHeight="1"/>
    <row r="44848" ht="15.75" customHeight="1"/>
    <row r="44850" ht="15.75" customHeight="1"/>
    <row r="44852" ht="15.75" customHeight="1"/>
    <row r="44854" ht="15.75" customHeight="1"/>
    <row r="44856" ht="15.75" customHeight="1"/>
    <row r="44858" ht="15.75" customHeight="1"/>
    <row r="44860" ht="15.75" customHeight="1"/>
    <row r="44862" ht="15.75" customHeight="1"/>
    <row r="44864" ht="15.75" customHeight="1"/>
    <row r="44866" ht="15.75" customHeight="1"/>
    <row r="44868" ht="15.75" customHeight="1"/>
    <row r="44870" ht="15.75" customHeight="1"/>
    <row r="44872" ht="15.75" customHeight="1"/>
    <row r="44874" ht="15.75" customHeight="1"/>
    <row r="44876" ht="15.75" customHeight="1"/>
    <row r="44878" ht="15.75" customHeight="1"/>
    <row r="44880" ht="15.75" customHeight="1"/>
    <row r="44882" ht="15.75" customHeight="1"/>
    <row r="44884" ht="15.75" customHeight="1"/>
    <row r="44886" ht="15.75" customHeight="1"/>
    <row r="44888" ht="15.75" customHeight="1"/>
    <row r="44890" ht="15.75" customHeight="1"/>
    <row r="44892" ht="15.75" customHeight="1"/>
    <row r="44894" ht="15.75" customHeight="1"/>
    <row r="44896" ht="15.75" customHeight="1"/>
    <row r="44898" ht="15.75" customHeight="1"/>
    <row r="44900" ht="15.75" customHeight="1"/>
    <row r="44902" ht="15.75" customHeight="1"/>
    <row r="44904" ht="15.75" customHeight="1"/>
    <row r="44906" ht="15.75" customHeight="1"/>
    <row r="44908" ht="15.75" customHeight="1"/>
    <row r="44910" ht="15.75" customHeight="1"/>
    <row r="44912" ht="15.75" customHeight="1"/>
    <row r="44914" ht="15.75" customHeight="1"/>
    <row r="44916" ht="15.75" customHeight="1"/>
    <row r="44918" ht="15.75" customHeight="1"/>
    <row r="44920" ht="15.75" customHeight="1"/>
    <row r="44922" ht="15.75" customHeight="1"/>
    <row r="44924" ht="15.75" customHeight="1"/>
    <row r="44926" ht="15.75" customHeight="1"/>
    <row r="44928" ht="15.75" customHeight="1"/>
    <row r="44930" ht="15.75" customHeight="1"/>
    <row r="44932" ht="15.75" customHeight="1"/>
    <row r="44934" ht="15.75" customHeight="1"/>
    <row r="44936" ht="15.75" customHeight="1"/>
    <row r="44938" ht="15.75" customHeight="1"/>
    <row r="44940" ht="15.75" customHeight="1"/>
    <row r="44942" ht="15.75" customHeight="1"/>
    <row r="44944" ht="15.75" customHeight="1"/>
    <row r="44946" ht="15.75" customHeight="1"/>
    <row r="44948" ht="15.75" customHeight="1"/>
    <row r="44950" ht="15.75" customHeight="1"/>
    <row r="44952" ht="15.75" customHeight="1"/>
    <row r="44954" ht="15.75" customHeight="1"/>
    <row r="44956" ht="15.75" customHeight="1"/>
    <row r="44958" ht="15.75" customHeight="1"/>
    <row r="44960" ht="15.75" customHeight="1"/>
    <row r="44962" ht="15.75" customHeight="1"/>
    <row r="44964" ht="15.75" customHeight="1"/>
    <row r="44966" ht="15.75" customHeight="1"/>
    <row r="44968" ht="15.75" customHeight="1"/>
    <row r="44970" ht="15.75" customHeight="1"/>
    <row r="44972" ht="15.75" customHeight="1"/>
    <row r="44974" ht="15.75" customHeight="1"/>
    <row r="44976" ht="15.75" customHeight="1"/>
    <row r="44978" ht="15.75" customHeight="1"/>
    <row r="44980" ht="15.75" customHeight="1"/>
    <row r="44982" ht="15.75" customHeight="1"/>
    <row r="44984" ht="15.75" customHeight="1"/>
    <row r="44986" ht="15.75" customHeight="1"/>
    <row r="44988" ht="15.75" customHeight="1"/>
    <row r="44990" ht="15.75" customHeight="1"/>
    <row r="44992" ht="15.75" customHeight="1"/>
    <row r="44994" ht="15.75" customHeight="1"/>
    <row r="44996" ht="15.75" customHeight="1"/>
    <row r="44998" ht="15.75" customHeight="1"/>
    <row r="45000" ht="15.75" customHeight="1"/>
    <row r="45002" ht="15.75" customHeight="1"/>
    <row r="45004" ht="15.75" customHeight="1"/>
    <row r="45006" ht="15.75" customHeight="1"/>
    <row r="45008" ht="15.75" customHeight="1"/>
    <row r="45010" ht="15.75" customHeight="1"/>
    <row r="45012" ht="15.75" customHeight="1"/>
    <row r="45014" ht="15.75" customHeight="1"/>
    <row r="45016" ht="15.75" customHeight="1"/>
    <row r="45018" ht="15.75" customHeight="1"/>
    <row r="45020" ht="15.75" customHeight="1"/>
    <row r="45022" ht="15.75" customHeight="1"/>
    <row r="45024" ht="15.75" customHeight="1"/>
    <row r="45026" ht="15.75" customHeight="1"/>
    <row r="45028" ht="15.75" customHeight="1"/>
    <row r="45030" ht="15.75" customHeight="1"/>
    <row r="45032" ht="15.75" customHeight="1"/>
    <row r="45034" ht="15.75" customHeight="1"/>
    <row r="45036" ht="15.75" customHeight="1"/>
    <row r="45038" ht="15.75" customHeight="1"/>
    <row r="45040" ht="15.75" customHeight="1"/>
    <row r="45042" ht="15.75" customHeight="1"/>
    <row r="45044" ht="15.75" customHeight="1"/>
    <row r="45046" ht="15.75" customHeight="1"/>
    <row r="45048" ht="15.75" customHeight="1"/>
    <row r="45050" ht="15.75" customHeight="1"/>
    <row r="45052" ht="15.75" customHeight="1"/>
    <row r="45054" ht="15.75" customHeight="1"/>
    <row r="45056" ht="15.75" customHeight="1"/>
    <row r="45058" ht="15.75" customHeight="1"/>
    <row r="45060" ht="15.75" customHeight="1"/>
    <row r="45062" ht="15.75" customHeight="1"/>
    <row r="45064" ht="15.75" customHeight="1"/>
    <row r="45066" ht="15.75" customHeight="1"/>
    <row r="45068" ht="15.75" customHeight="1"/>
    <row r="45070" ht="15.75" customHeight="1"/>
    <row r="45072" ht="15.75" customHeight="1"/>
    <row r="45074" ht="15.75" customHeight="1"/>
    <row r="45076" ht="15.75" customHeight="1"/>
    <row r="45078" ht="15.75" customHeight="1"/>
    <row r="45080" ht="15.75" customHeight="1"/>
    <row r="45082" ht="15.75" customHeight="1"/>
    <row r="45084" ht="15.75" customHeight="1"/>
    <row r="45086" ht="15.75" customHeight="1"/>
    <row r="45088" ht="15.75" customHeight="1"/>
    <row r="45090" ht="15.75" customHeight="1"/>
    <row r="45092" ht="15.75" customHeight="1"/>
    <row r="45094" ht="15.75" customHeight="1"/>
    <row r="45096" ht="15.75" customHeight="1"/>
    <row r="45098" ht="15.75" customHeight="1"/>
    <row r="45100" ht="15.75" customHeight="1"/>
    <row r="45102" ht="15.75" customHeight="1"/>
    <row r="45104" ht="15.75" customHeight="1"/>
    <row r="45106" ht="15.75" customHeight="1"/>
    <row r="45108" ht="15.75" customHeight="1"/>
    <row r="45110" ht="15.75" customHeight="1"/>
    <row r="45112" ht="15.75" customHeight="1"/>
    <row r="45114" ht="15.75" customHeight="1"/>
    <row r="45116" ht="15.75" customHeight="1"/>
    <row r="45118" ht="15.75" customHeight="1"/>
    <row r="45120" ht="15.75" customHeight="1"/>
    <row r="45122" ht="15.75" customHeight="1"/>
    <row r="45124" ht="15.75" customHeight="1"/>
    <row r="45126" ht="15.75" customHeight="1"/>
    <row r="45128" ht="15.75" customHeight="1"/>
    <row r="45130" ht="15.75" customHeight="1"/>
    <row r="45132" ht="15.75" customHeight="1"/>
    <row r="45134" ht="15.75" customHeight="1"/>
    <row r="45136" ht="15.75" customHeight="1"/>
    <row r="45138" ht="15.75" customHeight="1"/>
    <row r="45140" ht="15.75" customHeight="1"/>
    <row r="45142" ht="15.75" customHeight="1"/>
    <row r="45144" ht="15.75" customHeight="1"/>
    <row r="45146" ht="15.75" customHeight="1"/>
    <row r="45148" ht="15.75" customHeight="1"/>
    <row r="45150" ht="15.75" customHeight="1"/>
    <row r="45152" ht="15.75" customHeight="1"/>
    <row r="45154" ht="15.75" customHeight="1"/>
    <row r="45156" ht="15.75" customHeight="1"/>
    <row r="45158" ht="15.75" customHeight="1"/>
    <row r="45160" ht="15.75" customHeight="1"/>
    <row r="45162" ht="15.75" customHeight="1"/>
    <row r="45164" ht="15.75" customHeight="1"/>
    <row r="45166" ht="15.75" customHeight="1"/>
    <row r="45168" ht="15.75" customHeight="1"/>
    <row r="45170" ht="15.75" customHeight="1"/>
    <row r="45172" ht="15.75" customHeight="1"/>
    <row r="45174" ht="15.75" customHeight="1"/>
    <row r="45176" ht="15.75" customHeight="1"/>
    <row r="45178" ht="15.75" customHeight="1"/>
    <row r="45180" ht="15.75" customHeight="1"/>
    <row r="45182" ht="15.75" customHeight="1"/>
    <row r="45184" ht="15.75" customHeight="1"/>
    <row r="45186" ht="15.75" customHeight="1"/>
    <row r="45188" ht="15.75" customHeight="1"/>
    <row r="45190" ht="15.75" customHeight="1"/>
    <row r="45192" ht="15.75" customHeight="1"/>
    <row r="45194" ht="15.75" customHeight="1"/>
    <row r="45196" ht="15.75" customHeight="1"/>
    <row r="45198" ht="15.75" customHeight="1"/>
    <row r="45200" ht="15.75" customHeight="1"/>
    <row r="45202" ht="15.75" customHeight="1"/>
    <row r="45204" ht="15.75" customHeight="1"/>
    <row r="45206" ht="15.75" customHeight="1"/>
    <row r="45208" ht="15.75" customHeight="1"/>
    <row r="45210" ht="15.75" customHeight="1"/>
    <row r="45212" ht="15.75" customHeight="1"/>
    <row r="45214" ht="15.75" customHeight="1"/>
    <row r="45216" ht="15.75" customHeight="1"/>
    <row r="45218" ht="15.75" customHeight="1"/>
    <row r="45220" ht="15.75" customHeight="1"/>
    <row r="45222" ht="15.75" customHeight="1"/>
    <row r="45224" ht="15.75" customHeight="1"/>
    <row r="45226" ht="15.75" customHeight="1"/>
    <row r="45228" ht="15.75" customHeight="1"/>
    <row r="45230" ht="15.75" customHeight="1"/>
    <row r="45232" ht="15.75" customHeight="1"/>
    <row r="45234" ht="15.75" customHeight="1"/>
    <row r="45236" ht="15.75" customHeight="1"/>
    <row r="45238" ht="15.75" customHeight="1"/>
    <row r="45240" ht="15.75" customHeight="1"/>
    <row r="45242" ht="15.75" customHeight="1"/>
    <row r="45244" ht="15.75" customHeight="1"/>
    <row r="45246" ht="15.75" customHeight="1"/>
    <row r="45248" ht="15.75" customHeight="1"/>
    <row r="45250" ht="15.75" customHeight="1"/>
    <row r="45252" ht="15.75" customHeight="1"/>
    <row r="45254" ht="15.75" customHeight="1"/>
    <row r="45256" ht="15.75" customHeight="1"/>
    <row r="45258" ht="15.75" customHeight="1"/>
    <row r="45260" ht="15.75" customHeight="1"/>
    <row r="45262" ht="15.75" customHeight="1"/>
    <row r="45264" ht="15.75" customHeight="1"/>
    <row r="45266" ht="15.75" customHeight="1"/>
    <row r="45268" ht="15.75" customHeight="1"/>
    <row r="45270" ht="15.75" customHeight="1"/>
    <row r="45272" ht="15.75" customHeight="1"/>
    <row r="45274" ht="15.75" customHeight="1"/>
    <row r="45276" ht="15.75" customHeight="1"/>
    <row r="45278" ht="15.75" customHeight="1"/>
    <row r="45280" ht="15.75" customHeight="1"/>
    <row r="45282" ht="15.75" customHeight="1"/>
    <row r="45284" ht="15.75" customHeight="1"/>
    <row r="45286" ht="15.75" customHeight="1"/>
    <row r="45288" ht="15.75" customHeight="1"/>
    <row r="45290" ht="15.75" customHeight="1"/>
    <row r="45292" ht="15.75" customHeight="1"/>
    <row r="45294" ht="15.75" customHeight="1"/>
    <row r="45296" ht="15.75" customHeight="1"/>
    <row r="45298" ht="15.75" customHeight="1"/>
    <row r="45300" ht="15.75" customHeight="1"/>
    <row r="45302" ht="15.75" customHeight="1"/>
    <row r="45304" ht="15.75" customHeight="1"/>
    <row r="45306" ht="15.75" customHeight="1"/>
    <row r="45308" ht="15.75" customHeight="1"/>
    <row r="45310" ht="15.75" customHeight="1"/>
    <row r="45312" ht="15.75" customHeight="1"/>
    <row r="45314" ht="15.75" customHeight="1"/>
    <row r="45316" ht="15.75" customHeight="1"/>
    <row r="45318" ht="15.75" customHeight="1"/>
    <row r="45320" ht="15.75" customHeight="1"/>
    <row r="45322" ht="15.75" customHeight="1"/>
    <row r="45324" ht="15.75" customHeight="1"/>
    <row r="45326" ht="15.75" customHeight="1"/>
    <row r="45328" ht="15.75" customHeight="1"/>
    <row r="45330" ht="15.75" customHeight="1"/>
    <row r="45332" ht="15.75" customHeight="1"/>
    <row r="45334" ht="15.75" customHeight="1"/>
    <row r="45336" ht="15.75" customHeight="1"/>
    <row r="45338" ht="15.75" customHeight="1"/>
    <row r="45340" ht="15.75" customHeight="1"/>
    <row r="45342" ht="15.75" customHeight="1"/>
    <row r="45344" ht="15.75" customHeight="1"/>
    <row r="45346" ht="15.75" customHeight="1"/>
    <row r="45348" ht="15.75" customHeight="1"/>
    <row r="45350" ht="15.75" customHeight="1"/>
    <row r="45352" ht="15.75" customHeight="1"/>
    <row r="45354" ht="15.75" customHeight="1"/>
    <row r="45356" ht="15.75" customHeight="1"/>
    <row r="45358" ht="15.75" customHeight="1"/>
    <row r="45360" ht="15.75" customHeight="1"/>
    <row r="45362" ht="15.75" customHeight="1"/>
    <row r="45364" ht="15.75" customHeight="1"/>
    <row r="45366" ht="15.75" customHeight="1"/>
    <row r="45368" ht="15.75" customHeight="1"/>
    <row r="45370" ht="15.75" customHeight="1"/>
    <row r="45372" ht="15.75" customHeight="1"/>
    <row r="45374" ht="15.75" customHeight="1"/>
    <row r="45376" ht="15.75" customHeight="1"/>
    <row r="45378" ht="15.75" customHeight="1"/>
    <row r="45380" ht="15.75" customHeight="1"/>
    <row r="45382" ht="15.75" customHeight="1"/>
    <row r="45384" ht="15.75" customHeight="1"/>
    <row r="45386" ht="15.75" customHeight="1"/>
    <row r="45388" ht="15.75" customHeight="1"/>
    <row r="45390" ht="15.75" customHeight="1"/>
    <row r="45392" ht="15.75" customHeight="1"/>
    <row r="45394" ht="15.75" customHeight="1"/>
    <row r="45396" ht="15.75" customHeight="1"/>
    <row r="45398" ht="15.75" customHeight="1"/>
    <row r="45400" ht="15.75" customHeight="1"/>
    <row r="45402" ht="15.75" customHeight="1"/>
    <row r="45404" ht="15.75" customHeight="1"/>
    <row r="45406" ht="15.75" customHeight="1"/>
    <row r="45408" ht="15.75" customHeight="1"/>
    <row r="45410" ht="15.75" customHeight="1"/>
    <row r="45412" ht="15.75" customHeight="1"/>
    <row r="45414" ht="15.75" customHeight="1"/>
    <row r="45416" ht="15.75" customHeight="1"/>
    <row r="45418" ht="15.75" customHeight="1"/>
    <row r="45420" ht="15.75" customHeight="1"/>
    <row r="45422" ht="15.75" customHeight="1"/>
    <row r="45424" ht="15.75" customHeight="1"/>
    <row r="45426" ht="15.75" customHeight="1"/>
    <row r="45428" ht="15.75" customHeight="1"/>
    <row r="45430" ht="15.75" customHeight="1"/>
    <row r="45432" ht="15.75" customHeight="1"/>
    <row r="45434" ht="15.75" customHeight="1"/>
    <row r="45436" ht="15.75" customHeight="1"/>
    <row r="45438" ht="15.75" customHeight="1"/>
    <row r="45440" ht="15.75" customHeight="1"/>
    <row r="45442" ht="15.75" customHeight="1"/>
    <row r="45444" ht="15.75" customHeight="1"/>
    <row r="45446" ht="15.75" customHeight="1"/>
    <row r="45448" ht="15.75" customHeight="1"/>
    <row r="45450" ht="15.75" customHeight="1"/>
    <row r="45452" ht="15.75" customHeight="1"/>
    <row r="45454" ht="15.75" customHeight="1"/>
    <row r="45456" ht="15.75" customHeight="1"/>
    <row r="45458" ht="15.75" customHeight="1"/>
    <row r="45460" ht="15.75" customHeight="1"/>
    <row r="45462" ht="15.75" customHeight="1"/>
    <row r="45464" ht="15.75" customHeight="1"/>
    <row r="45466" ht="15.75" customHeight="1"/>
    <row r="45468" ht="15.75" customHeight="1"/>
    <row r="45470" ht="15.75" customHeight="1"/>
    <row r="45472" ht="15.75" customHeight="1"/>
    <row r="45474" ht="15.75" customHeight="1"/>
    <row r="45476" ht="15.75" customHeight="1"/>
    <row r="45478" ht="15.75" customHeight="1"/>
    <row r="45480" ht="15.75" customHeight="1"/>
    <row r="45482" ht="15.75" customHeight="1"/>
    <row r="45484" ht="15.75" customHeight="1"/>
    <row r="45486" ht="15.75" customHeight="1"/>
    <row r="45488" ht="15.75" customHeight="1"/>
    <row r="45490" ht="15.75" customHeight="1"/>
    <row r="45492" ht="15.75" customHeight="1"/>
    <row r="45494" ht="15.75" customHeight="1"/>
    <row r="45496" ht="15.75" customHeight="1"/>
    <row r="45498" ht="15.75" customHeight="1"/>
    <row r="45500" ht="15.75" customHeight="1"/>
    <row r="45502" ht="15.75" customHeight="1"/>
    <row r="45504" ht="15.75" customHeight="1"/>
    <row r="45506" ht="15.75" customHeight="1"/>
    <row r="45508" ht="15.75" customHeight="1"/>
    <row r="45510" ht="15.75" customHeight="1"/>
    <row r="45512" ht="15.75" customHeight="1"/>
    <row r="45514" ht="15.75" customHeight="1"/>
    <row r="45516" ht="15.75" customHeight="1"/>
    <row r="45518" ht="15.75" customHeight="1"/>
    <row r="45520" ht="15.75" customHeight="1"/>
    <row r="45522" ht="15.75" customHeight="1"/>
    <row r="45524" ht="15.75" customHeight="1"/>
    <row r="45526" ht="15.75" customHeight="1"/>
    <row r="45528" ht="15.75" customHeight="1"/>
    <row r="45530" ht="15.75" customHeight="1"/>
    <row r="45532" ht="15.75" customHeight="1"/>
    <row r="45534" ht="15.75" customHeight="1"/>
    <row r="45536" ht="15.75" customHeight="1"/>
    <row r="45538" ht="15.75" customHeight="1"/>
    <row r="45540" ht="15.75" customHeight="1"/>
    <row r="45542" ht="15.75" customHeight="1"/>
    <row r="45544" ht="15.75" customHeight="1"/>
    <row r="45546" ht="15.75" customHeight="1"/>
    <row r="45548" ht="15.75" customHeight="1"/>
    <row r="45550" ht="15.75" customHeight="1"/>
    <row r="45552" ht="15.75" customHeight="1"/>
    <row r="45554" ht="15.75" customHeight="1"/>
    <row r="45556" ht="15.75" customHeight="1"/>
    <row r="45558" ht="15.75" customHeight="1"/>
    <row r="45560" ht="15.75" customHeight="1"/>
    <row r="45562" ht="15.75" customHeight="1"/>
    <row r="45564" ht="15.75" customHeight="1"/>
    <row r="45566" ht="15.75" customHeight="1"/>
    <row r="45568" ht="15.75" customHeight="1"/>
    <row r="45570" ht="15.75" customHeight="1"/>
    <row r="45572" ht="15.75" customHeight="1"/>
    <row r="45574" ht="15.75" customHeight="1"/>
    <row r="45576" ht="15.75" customHeight="1"/>
    <row r="45578" ht="15.75" customHeight="1"/>
    <row r="45580" ht="15.75" customHeight="1"/>
    <row r="45582" ht="15.75" customHeight="1"/>
    <row r="45584" ht="15.75" customHeight="1"/>
    <row r="45586" ht="15.75" customHeight="1"/>
    <row r="45588" ht="15.75" customHeight="1"/>
    <row r="45590" ht="15.75" customHeight="1"/>
    <row r="45592" ht="15.75" customHeight="1"/>
    <row r="45594" ht="15.75" customHeight="1"/>
    <row r="45596" ht="15.75" customHeight="1"/>
    <row r="45598" ht="15.75" customHeight="1"/>
    <row r="45600" ht="15.75" customHeight="1"/>
    <row r="45602" ht="15.75" customHeight="1"/>
    <row r="45604" ht="15.75" customHeight="1"/>
    <row r="45606" ht="15.75" customHeight="1"/>
    <row r="45608" ht="15.75" customHeight="1"/>
    <row r="45610" ht="15.75" customHeight="1"/>
    <row r="45612" ht="15.75" customHeight="1"/>
    <row r="45614" ht="15.75" customHeight="1"/>
    <row r="45616" ht="15.75" customHeight="1"/>
    <row r="45618" ht="15.75" customHeight="1"/>
    <row r="45620" ht="15.75" customHeight="1"/>
    <row r="45622" ht="15.75" customHeight="1"/>
    <row r="45624" ht="15.75" customHeight="1"/>
    <row r="45626" ht="15.75" customHeight="1"/>
    <row r="45628" ht="15.75" customHeight="1"/>
    <row r="45630" ht="15.75" customHeight="1"/>
    <row r="45632" ht="15.75" customHeight="1"/>
    <row r="45634" ht="15.75" customHeight="1"/>
    <row r="45636" ht="15.75" customHeight="1"/>
    <row r="45638" ht="15.75" customHeight="1"/>
    <row r="45640" ht="15.75" customHeight="1"/>
    <row r="45642" ht="15.75" customHeight="1"/>
    <row r="45644" ht="15.75" customHeight="1"/>
    <row r="45646" ht="15.75" customHeight="1"/>
    <row r="45648" ht="15.75" customHeight="1"/>
    <row r="45650" ht="15.75" customHeight="1"/>
    <row r="45652" ht="15.75" customHeight="1"/>
    <row r="45654" ht="15.75" customHeight="1"/>
    <row r="45656" ht="15.75" customHeight="1"/>
    <row r="45658" ht="15.75" customHeight="1"/>
    <row r="45660" ht="15.75" customHeight="1"/>
    <row r="45662" ht="15.75" customHeight="1"/>
    <row r="45664" ht="15.75" customHeight="1"/>
    <row r="45666" ht="15.75" customHeight="1"/>
    <row r="45668" ht="15.75" customHeight="1"/>
    <row r="45670" ht="15.75" customHeight="1"/>
    <row r="45672" ht="15.75" customHeight="1"/>
    <row r="45674" ht="15.75" customHeight="1"/>
    <row r="45676" ht="15.75" customHeight="1"/>
    <row r="45678" ht="15.75" customHeight="1"/>
    <row r="45680" ht="15.75" customHeight="1"/>
    <row r="45682" ht="15.75" customHeight="1"/>
    <row r="45684" ht="15.75" customHeight="1"/>
    <row r="45686" ht="15.75" customHeight="1"/>
    <row r="45688" ht="15.75" customHeight="1"/>
    <row r="45690" ht="15.75" customHeight="1"/>
    <row r="45692" ht="15.75" customHeight="1"/>
    <row r="45694" ht="15.75" customHeight="1"/>
    <row r="45696" ht="15.75" customHeight="1"/>
    <row r="45698" ht="15.75" customHeight="1"/>
    <row r="45700" ht="15.75" customHeight="1"/>
    <row r="45702" ht="15.75" customHeight="1"/>
    <row r="45704" ht="15.75" customHeight="1"/>
    <row r="45706" ht="15.75" customHeight="1"/>
    <row r="45708" ht="15.75" customHeight="1"/>
    <row r="45710" ht="15.75" customHeight="1"/>
    <row r="45712" ht="15.75" customHeight="1"/>
    <row r="45714" ht="15.75" customHeight="1"/>
    <row r="45716" ht="15.75" customHeight="1"/>
    <row r="45718" ht="15.75" customHeight="1"/>
    <row r="45720" ht="15.75" customHeight="1"/>
    <row r="45722" ht="15.75" customHeight="1"/>
    <row r="45724" ht="15.75" customHeight="1"/>
    <row r="45726" ht="15.75" customHeight="1"/>
    <row r="45728" ht="15.75" customHeight="1"/>
    <row r="45730" ht="15.75" customHeight="1"/>
    <row r="45732" ht="15.75" customHeight="1"/>
    <row r="45734" ht="15.75" customHeight="1"/>
    <row r="45736" ht="15.75" customHeight="1"/>
    <row r="45738" ht="15.75" customHeight="1"/>
    <row r="45740" ht="15.75" customHeight="1"/>
    <row r="45742" ht="15.75" customHeight="1"/>
    <row r="45744" ht="15.75" customHeight="1"/>
    <row r="45746" ht="15.75" customHeight="1"/>
    <row r="45748" ht="15.75" customHeight="1"/>
    <row r="45750" ht="15.75" customHeight="1"/>
    <row r="45752" ht="15.75" customHeight="1"/>
    <row r="45754" ht="15.75" customHeight="1"/>
    <row r="45756" ht="15.75" customHeight="1"/>
    <row r="45758" ht="15.75" customHeight="1"/>
    <row r="45760" ht="15.75" customHeight="1"/>
    <row r="45762" ht="15.75" customHeight="1"/>
    <row r="45764" ht="15.75" customHeight="1"/>
    <row r="45766" ht="15.75" customHeight="1"/>
    <row r="45768" ht="15.75" customHeight="1"/>
    <row r="45770" ht="15.75" customHeight="1"/>
    <row r="45772" ht="15.75" customHeight="1"/>
    <row r="45774" ht="15.75" customHeight="1"/>
    <row r="45776" ht="15.75" customHeight="1"/>
    <row r="45778" ht="15.75" customHeight="1"/>
    <row r="45780" ht="15.75" customHeight="1"/>
    <row r="45782" ht="15.75" customHeight="1"/>
    <row r="45784" ht="15.75" customHeight="1"/>
    <row r="45786" ht="15.75" customHeight="1"/>
    <row r="45788" ht="15.75" customHeight="1"/>
    <row r="45790" ht="15.75" customHeight="1"/>
    <row r="45792" ht="15.75" customHeight="1"/>
    <row r="45794" ht="15.75" customHeight="1"/>
    <row r="45796" ht="15.75" customHeight="1"/>
    <row r="45798" ht="15.75" customHeight="1"/>
    <row r="45800" ht="15.75" customHeight="1"/>
    <row r="45802" ht="15.75" customHeight="1"/>
    <row r="45804" ht="15.75" customHeight="1"/>
    <row r="45806" ht="15.75" customHeight="1"/>
    <row r="45808" ht="15.75" customHeight="1"/>
    <row r="45810" ht="15.75" customHeight="1"/>
    <row r="45812" ht="15.75" customHeight="1"/>
    <row r="45814" ht="15.75" customHeight="1"/>
    <row r="45816" ht="15.75" customHeight="1"/>
    <row r="45818" ht="15.75" customHeight="1"/>
    <row r="45820" ht="15.75" customHeight="1"/>
    <row r="45822" ht="15.75" customHeight="1"/>
    <row r="45824" ht="15.75" customHeight="1"/>
    <row r="45826" ht="15.75" customHeight="1"/>
    <row r="45828" ht="15.75" customHeight="1"/>
    <row r="45830" ht="15.75" customHeight="1"/>
    <row r="45832" ht="15.75" customHeight="1"/>
    <row r="45834" ht="15.75" customHeight="1"/>
    <row r="45836" ht="15.75" customHeight="1"/>
    <row r="45838" ht="15.75" customHeight="1"/>
    <row r="45840" ht="15.75" customHeight="1"/>
    <row r="45842" ht="15.75" customHeight="1"/>
    <row r="45844" ht="15.75" customHeight="1"/>
    <row r="45846" ht="15.75" customHeight="1"/>
    <row r="45848" ht="15.75" customHeight="1"/>
    <row r="45850" ht="15.75" customHeight="1"/>
    <row r="45852" ht="15.75" customHeight="1"/>
    <row r="45854" ht="15.75" customHeight="1"/>
    <row r="45856" ht="15.75" customHeight="1"/>
    <row r="45858" ht="15.75" customHeight="1"/>
    <row r="45860" ht="15.75" customHeight="1"/>
    <row r="45862" ht="15.75" customHeight="1"/>
    <row r="45864" ht="15.75" customHeight="1"/>
    <row r="45866" ht="15.75" customHeight="1"/>
    <row r="45868" ht="15.75" customHeight="1"/>
    <row r="45870" ht="15.75" customHeight="1"/>
    <row r="45872" ht="15.75" customHeight="1"/>
    <row r="45874" ht="15.75" customHeight="1"/>
    <row r="45876" ht="15.75" customHeight="1"/>
    <row r="45878" ht="15.75" customHeight="1"/>
    <row r="45880" ht="15.75" customHeight="1"/>
    <row r="45882" ht="15.75" customHeight="1"/>
    <row r="45884" ht="15.75" customHeight="1"/>
    <row r="45886" ht="15.75" customHeight="1"/>
    <row r="45888" ht="15.75" customHeight="1"/>
    <row r="45890" ht="15.75" customHeight="1"/>
    <row r="45892" ht="15.75" customHeight="1"/>
    <row r="45894" ht="15.75" customHeight="1"/>
    <row r="45896" ht="15.75" customHeight="1"/>
    <row r="45898" ht="15.75" customHeight="1"/>
    <row r="45900" ht="15.75" customHeight="1"/>
    <row r="45902" ht="15.75" customHeight="1"/>
    <row r="45904" ht="15.75" customHeight="1"/>
    <row r="45906" ht="15.75" customHeight="1"/>
    <row r="45908" ht="15.75" customHeight="1"/>
    <row r="45910" ht="15.75" customHeight="1"/>
    <row r="45912" ht="15.75" customHeight="1"/>
    <row r="45914" ht="15.75" customHeight="1"/>
    <row r="45916" ht="15.75" customHeight="1"/>
    <row r="45918" ht="15.75" customHeight="1"/>
    <row r="45920" ht="15.75" customHeight="1"/>
    <row r="45922" ht="15.75" customHeight="1"/>
    <row r="45924" ht="15.75" customHeight="1"/>
    <row r="45926" ht="15.75" customHeight="1"/>
    <row r="45928" ht="15.75" customHeight="1"/>
    <row r="45930" ht="15.75" customHeight="1"/>
    <row r="45932" ht="15.75" customHeight="1"/>
    <row r="45934" ht="15.75" customHeight="1"/>
    <row r="45936" ht="15.75" customHeight="1"/>
    <row r="45938" ht="15.75" customHeight="1"/>
    <row r="45940" ht="15.75" customHeight="1"/>
    <row r="45942" ht="15.75" customHeight="1"/>
    <row r="45944" ht="15.75" customHeight="1"/>
    <row r="45946" ht="15.75" customHeight="1"/>
    <row r="45948" ht="15.75" customHeight="1"/>
    <row r="45950" ht="15.75" customHeight="1"/>
    <row r="45952" ht="15.75" customHeight="1"/>
    <row r="45954" ht="15.75" customHeight="1"/>
    <row r="45956" ht="15.75" customHeight="1"/>
    <row r="45958" ht="15.75" customHeight="1"/>
    <row r="45960" ht="15.75" customHeight="1"/>
    <row r="45962" ht="15.75" customHeight="1"/>
    <row r="45964" ht="15.75" customHeight="1"/>
    <row r="45966" ht="15.75" customHeight="1"/>
    <row r="45968" ht="15.75" customHeight="1"/>
    <row r="45970" ht="15.75" customHeight="1"/>
    <row r="45972" ht="15.75" customHeight="1"/>
    <row r="45974" ht="15.75" customHeight="1"/>
    <row r="45976" ht="15.75" customHeight="1"/>
    <row r="45978" ht="15.75" customHeight="1"/>
    <row r="45980" ht="15.75" customHeight="1"/>
    <row r="45982" ht="15.75" customHeight="1"/>
    <row r="45984" ht="15.75" customHeight="1"/>
    <row r="45986" ht="15.75" customHeight="1"/>
    <row r="45988" ht="15.75" customHeight="1"/>
    <row r="45990" ht="15.75" customHeight="1"/>
    <row r="45992" ht="15.75" customHeight="1"/>
    <row r="45994" ht="15.75" customHeight="1"/>
    <row r="45996" ht="15.75" customHeight="1"/>
    <row r="45998" ht="15.75" customHeight="1"/>
    <row r="46000" ht="15.75" customHeight="1"/>
    <row r="46002" ht="15.75" customHeight="1"/>
    <row r="46004" ht="15.75" customHeight="1"/>
    <row r="46006" ht="15.75" customHeight="1"/>
    <row r="46008" ht="15.75" customHeight="1"/>
    <row r="46010" ht="15.75" customHeight="1"/>
    <row r="46012" ht="15.75" customHeight="1"/>
    <row r="46014" ht="15.75" customHeight="1"/>
    <row r="46016" ht="15.75" customHeight="1"/>
    <row r="46018" ht="15.75" customHeight="1"/>
    <row r="46020" ht="15.75" customHeight="1"/>
    <row r="46022" ht="15.75" customHeight="1"/>
    <row r="46024" ht="15.75" customHeight="1"/>
    <row r="46026" ht="15.75" customHeight="1"/>
    <row r="46028" ht="15.75" customHeight="1"/>
    <row r="46030" ht="15.75" customHeight="1"/>
    <row r="46032" ht="15.75" customHeight="1"/>
    <row r="46034" ht="15.75" customHeight="1"/>
    <row r="46036" ht="15.75" customHeight="1"/>
    <row r="46038" ht="15.75" customHeight="1"/>
    <row r="46040" ht="15.75" customHeight="1"/>
    <row r="46042" ht="15.75" customHeight="1"/>
    <row r="46044" ht="15.75" customHeight="1"/>
    <row r="46046" ht="15.75" customHeight="1"/>
    <row r="46048" ht="15.75" customHeight="1"/>
    <row r="46050" ht="15.75" customHeight="1"/>
    <row r="46052" ht="15.75" customHeight="1"/>
    <row r="46054" ht="15.75" customHeight="1"/>
    <row r="46056" ht="15.75" customHeight="1"/>
    <row r="46058" ht="15.75" customHeight="1"/>
    <row r="46060" ht="15.75" customHeight="1"/>
    <row r="46062" ht="15.75" customHeight="1"/>
    <row r="46064" ht="15.75" customHeight="1"/>
    <row r="46066" ht="15.75" customHeight="1"/>
    <row r="46068" ht="15.75" customHeight="1"/>
    <row r="46070" ht="15.75" customHeight="1"/>
    <row r="46072" ht="15.75" customHeight="1"/>
    <row r="46074" ht="15.75" customHeight="1"/>
    <row r="46076" ht="15.75" customHeight="1"/>
    <row r="46078" ht="15.75" customHeight="1"/>
    <row r="46080" ht="15.75" customHeight="1"/>
    <row r="46082" ht="15.75" customHeight="1"/>
    <row r="46084" ht="15.75" customHeight="1"/>
    <row r="46086" ht="15.75" customHeight="1"/>
    <row r="46088" ht="15.75" customHeight="1"/>
    <row r="46090" ht="15.75" customHeight="1"/>
    <row r="46092" ht="15.75" customHeight="1"/>
    <row r="46094" ht="15.75" customHeight="1"/>
    <row r="46096" ht="15.75" customHeight="1"/>
    <row r="46098" ht="15.75" customHeight="1"/>
    <row r="46100" ht="15.75" customHeight="1"/>
    <row r="46102" ht="15.75" customHeight="1"/>
    <row r="46104" ht="15.75" customHeight="1"/>
    <row r="46106" ht="15.75" customHeight="1"/>
    <row r="46108" ht="15.75" customHeight="1"/>
    <row r="46110" ht="15.75" customHeight="1"/>
    <row r="46112" ht="15.75" customHeight="1"/>
    <row r="46114" ht="15.75" customHeight="1"/>
    <row r="46116" ht="15.75" customHeight="1"/>
    <row r="46118" ht="15.75" customHeight="1"/>
    <row r="46120" ht="15.75" customHeight="1"/>
    <row r="46122" ht="15.75" customHeight="1"/>
    <row r="46124" ht="15.75" customHeight="1"/>
    <row r="46126" ht="15.75" customHeight="1"/>
    <row r="46128" ht="15.75" customHeight="1"/>
    <row r="46130" ht="15.75" customHeight="1"/>
    <row r="46132" ht="15.75" customHeight="1"/>
    <row r="46134" ht="15.75" customHeight="1"/>
    <row r="46136" ht="15.75" customHeight="1"/>
    <row r="46138" ht="15.75" customHeight="1"/>
    <row r="46140" ht="15.75" customHeight="1"/>
    <row r="46142" ht="15.75" customHeight="1"/>
    <row r="46144" ht="15.75" customHeight="1"/>
    <row r="46146" ht="15.75" customHeight="1"/>
    <row r="46148" ht="15.75" customHeight="1"/>
    <row r="46150" ht="15.75" customHeight="1"/>
    <row r="46152" ht="15.75" customHeight="1"/>
    <row r="46154" ht="15.75" customHeight="1"/>
    <row r="46156" ht="15.75" customHeight="1"/>
    <row r="46158" ht="15.75" customHeight="1"/>
    <row r="46160" ht="15.75" customHeight="1"/>
    <row r="46162" ht="15.75" customHeight="1"/>
    <row r="46164" ht="15.75" customHeight="1"/>
    <row r="46166" ht="15.75" customHeight="1"/>
    <row r="46168" ht="15.75" customHeight="1"/>
    <row r="46170" ht="15.75" customHeight="1"/>
    <row r="46172" ht="15.75" customHeight="1"/>
    <row r="46174" ht="15.75" customHeight="1"/>
    <row r="46176" ht="15.75" customHeight="1"/>
    <row r="46178" ht="15.75" customHeight="1"/>
    <row r="46180" ht="15.75" customHeight="1"/>
    <row r="46182" ht="15.75" customHeight="1"/>
    <row r="46184" ht="15.75" customHeight="1"/>
    <row r="46186" ht="15.75" customHeight="1"/>
    <row r="46188" ht="15.75" customHeight="1"/>
    <row r="46190" ht="15.75" customHeight="1"/>
    <row r="46192" ht="15.75" customHeight="1"/>
    <row r="46194" ht="15.75" customHeight="1"/>
    <row r="46196" ht="15.75" customHeight="1"/>
    <row r="46198" ht="15.75" customHeight="1"/>
    <row r="46200" ht="15.75" customHeight="1"/>
    <row r="46202" ht="15.75" customHeight="1"/>
    <row r="46204" ht="15.75" customHeight="1"/>
    <row r="46206" ht="15.75" customHeight="1"/>
    <row r="46208" ht="15.75" customHeight="1"/>
    <row r="46210" ht="15.75" customHeight="1"/>
    <row r="46212" ht="15.75" customHeight="1"/>
    <row r="46214" ht="15.75" customHeight="1"/>
    <row r="46216" ht="15.75" customHeight="1"/>
    <row r="46218" ht="15.75" customHeight="1"/>
    <row r="46220" ht="15.75" customHeight="1"/>
    <row r="46222" ht="15.75" customHeight="1"/>
    <row r="46224" ht="15.75" customHeight="1"/>
    <row r="46226" ht="15.75" customHeight="1"/>
    <row r="46228" ht="15.75" customHeight="1"/>
    <row r="46230" ht="15.75" customHeight="1"/>
    <row r="46232" ht="15.75" customHeight="1"/>
    <row r="46234" ht="15.75" customHeight="1"/>
    <row r="46236" ht="15.75" customHeight="1"/>
    <row r="46238" ht="15.75" customHeight="1"/>
    <row r="46240" ht="15.75" customHeight="1"/>
    <row r="46242" ht="15.75" customHeight="1"/>
    <row r="46244" ht="15.75" customHeight="1"/>
    <row r="46246" ht="15.75" customHeight="1"/>
    <row r="46248" ht="15.75" customHeight="1"/>
    <row r="46250" ht="15.75" customHeight="1"/>
    <row r="46252" ht="15.75" customHeight="1"/>
    <row r="46254" ht="15.75" customHeight="1"/>
    <row r="46256" ht="15.75" customHeight="1"/>
    <row r="46258" ht="15.75" customHeight="1"/>
    <row r="46260" ht="15.75" customHeight="1"/>
    <row r="46262" ht="15.75" customHeight="1"/>
    <row r="46264" ht="15.75" customHeight="1"/>
    <row r="46266" ht="15.75" customHeight="1"/>
    <row r="46268" ht="15.75" customHeight="1"/>
    <row r="46270" ht="15.75" customHeight="1"/>
    <row r="46272" ht="15.75" customHeight="1"/>
    <row r="46274" ht="15.75" customHeight="1"/>
    <row r="46276" ht="15.75" customHeight="1"/>
    <row r="46278" ht="15.75" customHeight="1"/>
    <row r="46280" ht="15.75" customHeight="1"/>
    <row r="46282" ht="15.75" customHeight="1"/>
    <row r="46284" ht="15.75" customHeight="1"/>
    <row r="46286" ht="15.75" customHeight="1"/>
    <row r="46288" ht="15.75" customHeight="1"/>
    <row r="46290" ht="15.75" customHeight="1"/>
    <row r="46292" ht="15.75" customHeight="1"/>
    <row r="46294" ht="15.75" customHeight="1"/>
    <row r="46296" ht="15.75" customHeight="1"/>
    <row r="46298" ht="15.75" customHeight="1"/>
    <row r="46300" ht="15.75" customHeight="1"/>
    <row r="46302" ht="15.75" customHeight="1"/>
    <row r="46304" ht="15.75" customHeight="1"/>
    <row r="46306" ht="15.75" customHeight="1"/>
    <row r="46308" ht="15.75" customHeight="1"/>
    <row r="46310" ht="15.75" customHeight="1"/>
    <row r="46312" ht="15.75" customHeight="1"/>
    <row r="46314" ht="15.75" customHeight="1"/>
    <row r="46316" ht="15.75" customHeight="1"/>
    <row r="46318" ht="15.75" customHeight="1"/>
    <row r="46320" ht="15.75" customHeight="1"/>
    <row r="46322" ht="15.75" customHeight="1"/>
    <row r="46324" ht="15.75" customHeight="1"/>
    <row r="46326" ht="15.75" customHeight="1"/>
    <row r="46328" ht="15.75" customHeight="1"/>
    <row r="46330" ht="15.75" customHeight="1"/>
    <row r="46332" ht="15.75" customHeight="1"/>
    <row r="46334" ht="15.75" customHeight="1"/>
    <row r="46336" ht="15.75" customHeight="1"/>
    <row r="46338" ht="15.75" customHeight="1"/>
    <row r="46340" ht="15.75" customHeight="1"/>
    <row r="46342" ht="15.75" customHeight="1"/>
    <row r="46344" ht="15.75" customHeight="1"/>
    <row r="46346" ht="15.75" customHeight="1"/>
    <row r="46348" ht="15.75" customHeight="1"/>
    <row r="46350" ht="15.75" customHeight="1"/>
    <row r="46352" ht="15.75" customHeight="1"/>
    <row r="46354" ht="15.75" customHeight="1"/>
    <row r="46356" ht="15.75" customHeight="1"/>
    <row r="46358" ht="15.75" customHeight="1"/>
    <row r="46360" ht="15.75" customHeight="1"/>
    <row r="46362" ht="15.75" customHeight="1"/>
    <row r="46364" ht="15.75" customHeight="1"/>
    <row r="46366" ht="15.75" customHeight="1"/>
    <row r="46368" ht="15.75" customHeight="1"/>
    <row r="46370" ht="15.75" customHeight="1"/>
    <row r="46372" ht="15.75" customHeight="1"/>
    <row r="46374" ht="15.75" customHeight="1"/>
    <row r="46376" ht="15.75" customHeight="1"/>
    <row r="46378" ht="15.75" customHeight="1"/>
    <row r="46380" ht="15.75" customHeight="1"/>
    <row r="46382" ht="15.75" customHeight="1"/>
    <row r="46384" ht="15.75" customHeight="1"/>
    <row r="46386" ht="15.75" customHeight="1"/>
    <row r="46388" ht="15.75" customHeight="1"/>
    <row r="46390" ht="15.75" customHeight="1"/>
    <row r="46392" ht="15.75" customHeight="1"/>
    <row r="46394" ht="15.75" customHeight="1"/>
    <row r="46396" ht="15.75" customHeight="1"/>
    <row r="46398" ht="15.75" customHeight="1"/>
    <row r="46400" ht="15.75" customHeight="1"/>
    <row r="46402" ht="15.75" customHeight="1"/>
    <row r="46404" ht="15.75" customHeight="1"/>
    <row r="46406" ht="15.75" customHeight="1"/>
    <row r="46408" ht="15.75" customHeight="1"/>
    <row r="46410" ht="15.75" customHeight="1"/>
    <row r="46412" ht="15.75" customHeight="1"/>
    <row r="46414" ht="15.75" customHeight="1"/>
    <row r="46416" ht="15.75" customHeight="1"/>
    <row r="46418" ht="15.75" customHeight="1"/>
    <row r="46420" ht="15.75" customHeight="1"/>
    <row r="46422" ht="15.75" customHeight="1"/>
    <row r="46424" ht="15.75" customHeight="1"/>
    <row r="46426" ht="15.75" customHeight="1"/>
    <row r="46428" ht="15.75" customHeight="1"/>
    <row r="46430" ht="15.75" customHeight="1"/>
    <row r="46432" ht="15.75" customHeight="1"/>
    <row r="46434" ht="15.75" customHeight="1"/>
    <row r="46436" ht="15.75" customHeight="1"/>
    <row r="46438" ht="15.75" customHeight="1"/>
    <row r="46440" ht="15.75" customHeight="1"/>
    <row r="46442" ht="15.75" customHeight="1"/>
    <row r="46444" ht="15.75" customHeight="1"/>
    <row r="46446" ht="15.75" customHeight="1"/>
    <row r="46448" ht="15.75" customHeight="1"/>
    <row r="46450" ht="15.75" customHeight="1"/>
    <row r="46452" ht="15.75" customHeight="1"/>
    <row r="46454" ht="15.75" customHeight="1"/>
    <row r="46456" ht="15.75" customHeight="1"/>
    <row r="46458" ht="15.75" customHeight="1"/>
    <row r="46460" ht="15.75" customHeight="1"/>
    <row r="46462" ht="15.75" customHeight="1"/>
    <row r="46464" ht="15.75" customHeight="1"/>
    <row r="46466" ht="15.75" customHeight="1"/>
    <row r="46468" ht="15.75" customHeight="1"/>
    <row r="46470" ht="15.75" customHeight="1"/>
    <row r="46472" ht="15.75" customHeight="1"/>
    <row r="46474" ht="15.75" customHeight="1"/>
    <row r="46476" ht="15.75" customHeight="1"/>
    <row r="46478" ht="15.75" customHeight="1"/>
    <row r="46480" ht="15.75" customHeight="1"/>
    <row r="46482" ht="15.75" customHeight="1"/>
    <row r="46484" ht="15.75" customHeight="1"/>
    <row r="46486" ht="15.75" customHeight="1"/>
    <row r="46488" ht="15.75" customHeight="1"/>
    <row r="46490" ht="15.75" customHeight="1"/>
    <row r="46492" ht="15.75" customHeight="1"/>
    <row r="46494" ht="15.75" customHeight="1"/>
    <row r="46496" ht="15.75" customHeight="1"/>
    <row r="46498" ht="15.75" customHeight="1"/>
    <row r="46500" ht="15.75" customHeight="1"/>
    <row r="46502" ht="15.75" customHeight="1"/>
    <row r="46504" ht="15.75" customHeight="1"/>
    <row r="46506" ht="15.75" customHeight="1"/>
    <row r="46508" ht="15.75" customHeight="1"/>
    <row r="46510" ht="15.75" customHeight="1"/>
    <row r="46512" ht="15.75" customHeight="1"/>
    <row r="46514" ht="15.75" customHeight="1"/>
    <row r="46516" ht="15.75" customHeight="1"/>
    <row r="46518" ht="15.75" customHeight="1"/>
    <row r="46520" ht="15.75" customHeight="1"/>
    <row r="46522" ht="15.75" customHeight="1"/>
    <row r="46524" ht="15.75" customHeight="1"/>
    <row r="46526" ht="15.75" customHeight="1"/>
    <row r="46528" ht="15.75" customHeight="1"/>
    <row r="46530" ht="15.75" customHeight="1"/>
    <row r="46532" ht="15.75" customHeight="1"/>
    <row r="46534" ht="15.75" customHeight="1"/>
    <row r="46536" ht="15.75" customHeight="1"/>
    <row r="46538" ht="15.75" customHeight="1"/>
    <row r="46540" ht="15.75" customHeight="1"/>
    <row r="46542" ht="15.75" customHeight="1"/>
    <row r="46544" ht="15.75" customHeight="1"/>
    <row r="46546" ht="15.75" customHeight="1"/>
    <row r="46548" ht="15.75" customHeight="1"/>
    <row r="46550" ht="15.75" customHeight="1"/>
    <row r="46552" ht="15.75" customHeight="1"/>
    <row r="46554" ht="15.75" customHeight="1"/>
    <row r="46556" ht="15.75" customHeight="1"/>
    <row r="46558" ht="15.75" customHeight="1"/>
    <row r="46560" ht="15.75" customHeight="1"/>
    <row r="46562" ht="15.75" customHeight="1"/>
    <row r="46564" ht="15.75" customHeight="1"/>
    <row r="46566" ht="15.75" customHeight="1"/>
    <row r="46568" ht="15.75" customHeight="1"/>
    <row r="46570" ht="15.75" customHeight="1"/>
    <row r="46572" ht="15.75" customHeight="1"/>
    <row r="46574" ht="15.75" customHeight="1"/>
    <row r="46576" ht="15.75" customHeight="1"/>
    <row r="46578" ht="15.75" customHeight="1"/>
    <row r="46580" ht="15.75" customHeight="1"/>
    <row r="46582" ht="15.75" customHeight="1"/>
    <row r="46584" ht="15.75" customHeight="1"/>
    <row r="46586" ht="15.75" customHeight="1"/>
    <row r="46588" ht="15.75" customHeight="1"/>
    <row r="46590" ht="15.75" customHeight="1"/>
    <row r="46592" ht="15.75" customHeight="1"/>
    <row r="46594" ht="15.75" customHeight="1"/>
    <row r="46596" ht="15.75" customHeight="1"/>
    <row r="46598" ht="15.75" customHeight="1"/>
    <row r="46600" ht="15.75" customHeight="1"/>
    <row r="46602" ht="15.75" customHeight="1"/>
    <row r="46604" ht="15.75" customHeight="1"/>
    <row r="46606" ht="15.75" customHeight="1"/>
    <row r="46608" ht="15.75" customHeight="1"/>
    <row r="46610" ht="15.75" customHeight="1"/>
    <row r="46612" ht="15.75" customHeight="1"/>
    <row r="46614" ht="15.75" customHeight="1"/>
    <row r="46616" ht="15.75" customHeight="1"/>
    <row r="46618" ht="15.75" customHeight="1"/>
    <row r="46620" ht="15.75" customHeight="1"/>
    <row r="46622" ht="15.75" customHeight="1"/>
    <row r="46624" ht="15.75" customHeight="1"/>
    <row r="46626" ht="15.75" customHeight="1"/>
    <row r="46628" ht="15.75" customHeight="1"/>
    <row r="46630" ht="15.75" customHeight="1"/>
    <row r="46632" ht="15.75" customHeight="1"/>
    <row r="46634" ht="15.75" customHeight="1"/>
    <row r="46636" ht="15.75" customHeight="1"/>
    <row r="46638" ht="15.75" customHeight="1"/>
    <row r="46640" ht="15.75" customHeight="1"/>
    <row r="46642" ht="15.75" customHeight="1"/>
    <row r="46644" ht="15.75" customHeight="1"/>
    <row r="46646" ht="15.75" customHeight="1"/>
    <row r="46648" ht="15.75" customHeight="1"/>
    <row r="46650" ht="15.75" customHeight="1"/>
    <row r="46652" ht="15.75" customHeight="1"/>
    <row r="46654" ht="15.75" customHeight="1"/>
    <row r="46656" ht="15.75" customHeight="1"/>
    <row r="46658" ht="15.75" customHeight="1"/>
    <row r="46660" ht="15.75" customHeight="1"/>
    <row r="46662" ht="15.75" customHeight="1"/>
    <row r="46664" ht="15.75" customHeight="1"/>
    <row r="46666" ht="15.75" customHeight="1"/>
    <row r="46668" ht="15.75" customHeight="1"/>
    <row r="46670" ht="15.75" customHeight="1"/>
    <row r="46672" ht="15.75" customHeight="1"/>
    <row r="46674" ht="15.75" customHeight="1"/>
    <row r="46676" ht="15.75" customHeight="1"/>
    <row r="46678" ht="15.75" customHeight="1"/>
    <row r="46680" ht="15.75" customHeight="1"/>
    <row r="46682" ht="15.75" customHeight="1"/>
    <row r="46684" ht="15.75" customHeight="1"/>
    <row r="46686" ht="15.75" customHeight="1"/>
    <row r="46688" ht="15.75" customHeight="1"/>
    <row r="46690" ht="15.75" customHeight="1"/>
    <row r="46692" ht="15.75" customHeight="1"/>
    <row r="46694" ht="15.75" customHeight="1"/>
    <row r="46696" ht="15.75" customHeight="1"/>
    <row r="46698" ht="15.75" customHeight="1"/>
    <row r="46700" ht="15.75" customHeight="1"/>
    <row r="46702" ht="15.75" customHeight="1"/>
    <row r="46704" ht="15.75" customHeight="1"/>
    <row r="46706" ht="15.75" customHeight="1"/>
    <row r="46708" ht="15.75" customHeight="1"/>
    <row r="46710" ht="15.75" customHeight="1"/>
    <row r="46712" ht="15.75" customHeight="1"/>
    <row r="46714" ht="15.75" customHeight="1"/>
    <row r="46716" ht="15.75" customHeight="1"/>
    <row r="46718" ht="15.75" customHeight="1"/>
    <row r="46720" ht="15.75" customHeight="1"/>
    <row r="46722" ht="15.75" customHeight="1"/>
    <row r="46724" ht="15.75" customHeight="1"/>
    <row r="46726" ht="15.75" customHeight="1"/>
    <row r="46728" ht="15.75" customHeight="1"/>
    <row r="46730" ht="15.75" customHeight="1"/>
    <row r="46732" ht="15.75" customHeight="1"/>
    <row r="46734" ht="15.75" customHeight="1"/>
    <row r="46736" ht="15.75" customHeight="1"/>
    <row r="46738" ht="15.75" customHeight="1"/>
    <row r="46740" ht="15.75" customHeight="1"/>
    <row r="46742" ht="15.75" customHeight="1"/>
    <row r="46744" ht="15.75" customHeight="1"/>
    <row r="46746" ht="15.75" customHeight="1"/>
    <row r="46748" ht="15.75" customHeight="1"/>
    <row r="46750" ht="15.75" customHeight="1"/>
    <row r="46752" ht="15.75" customHeight="1"/>
    <row r="46754" ht="15.75" customHeight="1"/>
    <row r="46756" ht="15.75" customHeight="1"/>
    <row r="46758" ht="15.75" customHeight="1"/>
    <row r="46760" ht="15.75" customHeight="1"/>
    <row r="46762" ht="15.75" customHeight="1"/>
    <row r="46764" ht="15.75" customHeight="1"/>
    <row r="46766" ht="15.75" customHeight="1"/>
    <row r="46768" ht="15.75" customHeight="1"/>
    <row r="46770" ht="15.75" customHeight="1"/>
    <row r="46772" ht="15.75" customHeight="1"/>
    <row r="46774" ht="15.75" customHeight="1"/>
    <row r="46776" ht="15.75" customHeight="1"/>
    <row r="46778" ht="15.75" customHeight="1"/>
    <row r="46780" ht="15.75" customHeight="1"/>
    <row r="46782" ht="15.75" customHeight="1"/>
    <row r="46784" ht="15.75" customHeight="1"/>
    <row r="46786" ht="15.75" customHeight="1"/>
    <row r="46788" ht="15.75" customHeight="1"/>
    <row r="46790" ht="15.75" customHeight="1"/>
    <row r="46792" ht="15.75" customHeight="1"/>
    <row r="46794" ht="15.75" customHeight="1"/>
    <row r="46796" ht="15.75" customHeight="1"/>
    <row r="46798" ht="15.75" customHeight="1"/>
    <row r="46800" ht="15.75" customHeight="1"/>
    <row r="46802" ht="15.75" customHeight="1"/>
    <row r="46804" ht="15.75" customHeight="1"/>
    <row r="46806" ht="15.75" customHeight="1"/>
    <row r="46808" ht="15.75" customHeight="1"/>
    <row r="46810" ht="15.75" customHeight="1"/>
    <row r="46812" ht="15.75" customHeight="1"/>
    <row r="46814" ht="15.75" customHeight="1"/>
    <row r="46816" ht="15.75" customHeight="1"/>
    <row r="46818" ht="15.75" customHeight="1"/>
    <row r="46820" ht="15.75" customHeight="1"/>
    <row r="46822" ht="15.75" customHeight="1"/>
    <row r="46824" ht="15.75" customHeight="1"/>
    <row r="46826" ht="15.75" customHeight="1"/>
    <row r="46828" ht="15.75" customHeight="1"/>
    <row r="46830" ht="15.75" customHeight="1"/>
    <row r="46832" ht="15.75" customHeight="1"/>
    <row r="46834" ht="15.75" customHeight="1"/>
    <row r="46836" ht="15.75" customHeight="1"/>
    <row r="46838" ht="15.75" customHeight="1"/>
    <row r="46840" ht="15.75" customHeight="1"/>
    <row r="46842" ht="15.75" customHeight="1"/>
    <row r="46844" ht="15.75" customHeight="1"/>
    <row r="46846" ht="15.75" customHeight="1"/>
    <row r="46848" ht="15.75" customHeight="1"/>
    <row r="46850" ht="15.75" customHeight="1"/>
    <row r="46852" ht="15.75" customHeight="1"/>
    <row r="46854" ht="15.75" customHeight="1"/>
    <row r="46856" ht="15.75" customHeight="1"/>
    <row r="46858" ht="15.75" customHeight="1"/>
    <row r="46860" ht="15.75" customHeight="1"/>
    <row r="46862" ht="15.75" customHeight="1"/>
    <row r="46864" ht="15.75" customHeight="1"/>
    <row r="46866" ht="15.75" customHeight="1"/>
    <row r="46868" ht="15.75" customHeight="1"/>
    <row r="46870" ht="15.75" customHeight="1"/>
    <row r="46872" ht="15.75" customHeight="1"/>
    <row r="46874" ht="15.75" customHeight="1"/>
    <row r="46876" ht="15.75" customHeight="1"/>
    <row r="46878" ht="15.75" customHeight="1"/>
    <row r="46880" ht="15.75" customHeight="1"/>
    <row r="46882" ht="15.75" customHeight="1"/>
    <row r="46884" ht="15.75" customHeight="1"/>
    <row r="46886" ht="15.75" customHeight="1"/>
    <row r="46888" ht="15.75" customHeight="1"/>
    <row r="46890" ht="15.75" customHeight="1"/>
    <row r="46892" ht="15.75" customHeight="1"/>
    <row r="46894" ht="15.75" customHeight="1"/>
    <row r="46896" ht="15.75" customHeight="1"/>
    <row r="46898" ht="15.75" customHeight="1"/>
    <row r="46900" ht="15.75" customHeight="1"/>
    <row r="46902" ht="15.75" customHeight="1"/>
    <row r="46904" ht="15.75" customHeight="1"/>
    <row r="46906" ht="15.75" customHeight="1"/>
    <row r="46908" ht="15.75" customHeight="1"/>
    <row r="46910" ht="15.75" customHeight="1"/>
    <row r="46912" ht="15.75" customHeight="1"/>
    <row r="46914" ht="15.75" customHeight="1"/>
    <row r="46916" ht="15.75" customHeight="1"/>
    <row r="46918" ht="15.75" customHeight="1"/>
    <row r="46920" ht="15.75" customHeight="1"/>
    <row r="46922" ht="15.75" customHeight="1"/>
    <row r="46924" ht="15.75" customHeight="1"/>
    <row r="46926" ht="15.75" customHeight="1"/>
    <row r="46928" ht="15.75" customHeight="1"/>
    <row r="46930" ht="15.75" customHeight="1"/>
    <row r="46932" ht="15.75" customHeight="1"/>
    <row r="46934" ht="15.75" customHeight="1"/>
    <row r="46936" ht="15.75" customHeight="1"/>
    <row r="46938" ht="15.75" customHeight="1"/>
    <row r="46940" ht="15.75" customHeight="1"/>
    <row r="46942" ht="15.75" customHeight="1"/>
    <row r="46944" ht="15.75" customHeight="1"/>
    <row r="46946" ht="15.75" customHeight="1"/>
    <row r="46948" ht="15.75" customHeight="1"/>
    <row r="46950" ht="15.75" customHeight="1"/>
    <row r="46952" ht="15.75" customHeight="1"/>
    <row r="46954" ht="15.75" customHeight="1"/>
    <row r="46956" ht="15.75" customHeight="1"/>
    <row r="46958" ht="15.75" customHeight="1"/>
    <row r="46960" ht="15.75" customHeight="1"/>
    <row r="46962" ht="15.75" customHeight="1"/>
    <row r="46964" ht="15.75" customHeight="1"/>
    <row r="46966" ht="15.75" customHeight="1"/>
    <row r="46968" ht="15.75" customHeight="1"/>
    <row r="46970" ht="15.75" customHeight="1"/>
    <row r="46972" ht="15.75" customHeight="1"/>
    <row r="46974" ht="15.75" customHeight="1"/>
    <row r="46976" ht="15.75" customHeight="1"/>
    <row r="46978" ht="15.75" customHeight="1"/>
    <row r="46980" ht="15.75" customHeight="1"/>
    <row r="46982" ht="15.75" customHeight="1"/>
    <row r="46984" ht="15.75" customHeight="1"/>
    <row r="46986" ht="15.75" customHeight="1"/>
    <row r="46988" ht="15.75" customHeight="1"/>
    <row r="46990" ht="15.75" customHeight="1"/>
    <row r="46992" ht="15.75" customHeight="1"/>
    <row r="46994" ht="15.75" customHeight="1"/>
    <row r="46996" ht="15.75" customHeight="1"/>
    <row r="46998" ht="15.75" customHeight="1"/>
    <row r="47000" ht="15.75" customHeight="1"/>
    <row r="47002" ht="15.75" customHeight="1"/>
    <row r="47004" ht="15.75" customHeight="1"/>
    <row r="47006" ht="15.75" customHeight="1"/>
    <row r="47008" ht="15.75" customHeight="1"/>
    <row r="47010" ht="15.75" customHeight="1"/>
    <row r="47012" ht="15.75" customHeight="1"/>
    <row r="47014" ht="15.75" customHeight="1"/>
    <row r="47016" ht="15.75" customHeight="1"/>
    <row r="47018" ht="15.75" customHeight="1"/>
    <row r="47020" ht="15.75" customHeight="1"/>
    <row r="47022" ht="15.75" customHeight="1"/>
    <row r="47024" ht="15.75" customHeight="1"/>
    <row r="47026" ht="15.75" customHeight="1"/>
    <row r="47028" ht="15.75" customHeight="1"/>
    <row r="47030" ht="15.75" customHeight="1"/>
    <row r="47032" ht="15.75" customHeight="1"/>
    <row r="47034" ht="15.75" customHeight="1"/>
    <row r="47036" ht="15.75" customHeight="1"/>
    <row r="47038" ht="15.75" customHeight="1"/>
    <row r="47040" ht="15.75" customHeight="1"/>
    <row r="47042" ht="15.75" customHeight="1"/>
    <row r="47044" ht="15.75" customHeight="1"/>
    <row r="47046" ht="15.75" customHeight="1"/>
    <row r="47048" ht="15.75" customHeight="1"/>
    <row r="47050" ht="15.75" customHeight="1"/>
    <row r="47052" ht="15.75" customHeight="1"/>
    <row r="47054" ht="15.75" customHeight="1"/>
    <row r="47056" ht="15.75" customHeight="1"/>
    <row r="47058" ht="15.75" customHeight="1"/>
    <row r="47060" ht="15.75" customHeight="1"/>
    <row r="47062" ht="15.75" customHeight="1"/>
    <row r="47064" ht="15.75" customHeight="1"/>
    <row r="47066" ht="15.75" customHeight="1"/>
    <row r="47068" ht="15.75" customHeight="1"/>
    <row r="47070" ht="15.75" customHeight="1"/>
    <row r="47072" ht="15.75" customHeight="1"/>
    <row r="47074" ht="15.75" customHeight="1"/>
    <row r="47076" ht="15.75" customHeight="1"/>
    <row r="47078" ht="15.75" customHeight="1"/>
    <row r="47080" ht="15.75" customHeight="1"/>
    <row r="47082" ht="15.75" customHeight="1"/>
    <row r="47084" ht="15.75" customHeight="1"/>
    <row r="47086" ht="15.75" customHeight="1"/>
    <row r="47088" ht="15.75" customHeight="1"/>
    <row r="47090" ht="15.75" customHeight="1"/>
    <row r="47092" ht="15.75" customHeight="1"/>
    <row r="47094" ht="15.75" customHeight="1"/>
    <row r="47096" ht="15.75" customHeight="1"/>
    <row r="47098" ht="15.75" customHeight="1"/>
    <row r="47100" ht="15.75" customHeight="1"/>
    <row r="47102" ht="15.75" customHeight="1"/>
    <row r="47104" ht="15.75" customHeight="1"/>
    <row r="47106" ht="15.75" customHeight="1"/>
    <row r="47108" ht="15.75" customHeight="1"/>
    <row r="47110" ht="15.75" customHeight="1"/>
    <row r="47112" ht="15.75" customHeight="1"/>
    <row r="47114" ht="15.75" customHeight="1"/>
    <row r="47116" ht="15.75" customHeight="1"/>
    <row r="47118" ht="15.75" customHeight="1"/>
    <row r="47120" ht="15.75" customHeight="1"/>
    <row r="47122" ht="15.75" customHeight="1"/>
    <row r="47124" ht="15.75" customHeight="1"/>
    <row r="47126" ht="15.75" customHeight="1"/>
    <row r="47128" ht="15.75" customHeight="1"/>
    <row r="47130" ht="15.75" customHeight="1"/>
    <row r="47132" ht="15.75" customHeight="1"/>
    <row r="47134" ht="15.75" customHeight="1"/>
    <row r="47136" ht="15.75" customHeight="1"/>
    <row r="47138" ht="15.75" customHeight="1"/>
    <row r="47140" ht="15.75" customHeight="1"/>
    <row r="47142" ht="15.75" customHeight="1"/>
    <row r="47144" ht="15.75" customHeight="1"/>
    <row r="47146" ht="15.75" customHeight="1"/>
    <row r="47148" ht="15.75" customHeight="1"/>
    <row r="47150" ht="15.75" customHeight="1"/>
    <row r="47152" ht="15.75" customHeight="1"/>
    <row r="47154" ht="15.75" customHeight="1"/>
    <row r="47156" ht="15.75" customHeight="1"/>
    <row r="47158" ht="15.75" customHeight="1"/>
    <row r="47160" ht="15.75" customHeight="1"/>
    <row r="47162" ht="15.75" customHeight="1"/>
    <row r="47164" ht="15.75" customHeight="1"/>
    <row r="47166" ht="15.75" customHeight="1"/>
    <row r="47168" ht="15.75" customHeight="1"/>
    <row r="47170" ht="15.75" customHeight="1"/>
    <row r="47172" ht="15.75" customHeight="1"/>
    <row r="47174" ht="15.75" customHeight="1"/>
    <row r="47176" ht="15.75" customHeight="1"/>
    <row r="47178" ht="15.75" customHeight="1"/>
    <row r="47180" ht="15.75" customHeight="1"/>
    <row r="47182" ht="15.75" customHeight="1"/>
    <row r="47184" ht="15.75" customHeight="1"/>
    <row r="47186" ht="15.75" customHeight="1"/>
    <row r="47188" ht="15.75" customHeight="1"/>
    <row r="47190" ht="15.75" customHeight="1"/>
    <row r="47192" ht="15.75" customHeight="1"/>
    <row r="47194" ht="15.75" customHeight="1"/>
    <row r="47196" ht="15.75" customHeight="1"/>
    <row r="47198" ht="15.75" customHeight="1"/>
    <row r="47200" ht="15.75" customHeight="1"/>
    <row r="47202" ht="15.75" customHeight="1"/>
    <row r="47204" ht="15.75" customHeight="1"/>
    <row r="47206" ht="15.75" customHeight="1"/>
    <row r="47208" ht="15.75" customHeight="1"/>
    <row r="47210" ht="15.75" customHeight="1"/>
    <row r="47212" ht="15.75" customHeight="1"/>
    <row r="47214" ht="15.75" customHeight="1"/>
    <row r="47216" ht="15.75" customHeight="1"/>
    <row r="47218" ht="15.75" customHeight="1"/>
    <row r="47220" ht="15.75" customHeight="1"/>
    <row r="47222" ht="15.75" customHeight="1"/>
    <row r="47224" ht="15.75" customHeight="1"/>
    <row r="47226" ht="15.75" customHeight="1"/>
    <row r="47228" ht="15.75" customHeight="1"/>
    <row r="47230" ht="15.75" customHeight="1"/>
    <row r="47232" ht="15.75" customHeight="1"/>
    <row r="47234" ht="15.75" customHeight="1"/>
    <row r="47236" ht="15.75" customHeight="1"/>
    <row r="47238" ht="15.75" customHeight="1"/>
    <row r="47240" ht="15.75" customHeight="1"/>
    <row r="47242" ht="15.75" customHeight="1"/>
    <row r="47244" ht="15.75" customHeight="1"/>
    <row r="47246" ht="15.75" customHeight="1"/>
    <row r="47248" ht="15.75" customHeight="1"/>
    <row r="47250" ht="15.75" customHeight="1"/>
    <row r="47252" ht="15.75" customHeight="1"/>
    <row r="47254" ht="15.75" customHeight="1"/>
    <row r="47256" ht="15.75" customHeight="1"/>
    <row r="47258" ht="15.75" customHeight="1"/>
    <row r="47260" ht="15.75" customHeight="1"/>
    <row r="47262" ht="15.75" customHeight="1"/>
    <row r="47264" ht="15.75" customHeight="1"/>
    <row r="47266" ht="15.75" customHeight="1"/>
    <row r="47268" ht="15.75" customHeight="1"/>
    <row r="47270" ht="15.75" customHeight="1"/>
    <row r="47272" ht="15.75" customHeight="1"/>
    <row r="47274" ht="15.75" customHeight="1"/>
    <row r="47276" ht="15.75" customHeight="1"/>
    <row r="47278" ht="15.75" customHeight="1"/>
    <row r="47280" ht="15.75" customHeight="1"/>
    <row r="47282" ht="15.75" customHeight="1"/>
    <row r="47284" ht="15.75" customHeight="1"/>
    <row r="47286" ht="15.75" customHeight="1"/>
    <row r="47288" ht="15.75" customHeight="1"/>
    <row r="47290" ht="15.75" customHeight="1"/>
    <row r="47292" ht="15.75" customHeight="1"/>
    <row r="47294" ht="15.75" customHeight="1"/>
    <row r="47296" ht="15.75" customHeight="1"/>
    <row r="47298" ht="15.75" customHeight="1"/>
    <row r="47300" ht="15.75" customHeight="1"/>
    <row r="47302" ht="15.75" customHeight="1"/>
    <row r="47304" ht="15.75" customHeight="1"/>
    <row r="47306" ht="15.75" customHeight="1"/>
    <row r="47308" ht="15.75" customHeight="1"/>
    <row r="47310" ht="15.75" customHeight="1"/>
    <row r="47312" ht="15.75" customHeight="1"/>
    <row r="47314" ht="15.75" customHeight="1"/>
    <row r="47316" ht="15.75" customHeight="1"/>
    <row r="47318" ht="15.75" customHeight="1"/>
    <row r="47320" ht="15.75" customHeight="1"/>
    <row r="47322" ht="15.75" customHeight="1"/>
    <row r="47324" ht="15.75" customHeight="1"/>
    <row r="47326" ht="15.75" customHeight="1"/>
    <row r="47328" ht="15.75" customHeight="1"/>
    <row r="47330" ht="15.75" customHeight="1"/>
    <row r="47332" ht="15.75" customHeight="1"/>
    <row r="47334" ht="15.75" customHeight="1"/>
    <row r="47336" ht="15.75" customHeight="1"/>
    <row r="47338" ht="15.75" customHeight="1"/>
    <row r="47340" ht="15.75" customHeight="1"/>
    <row r="47342" ht="15.75" customHeight="1"/>
    <row r="47344" ht="15.75" customHeight="1"/>
    <row r="47346" ht="15.75" customHeight="1"/>
    <row r="47348" ht="15.75" customHeight="1"/>
    <row r="47350" ht="15.75" customHeight="1"/>
    <row r="47352" ht="15.75" customHeight="1"/>
    <row r="47354" ht="15.75" customHeight="1"/>
    <row r="47356" ht="15.75" customHeight="1"/>
    <row r="47358" ht="15.75" customHeight="1"/>
    <row r="47360" ht="15.75" customHeight="1"/>
    <row r="47362" ht="15.75" customHeight="1"/>
    <row r="47364" ht="15.75" customHeight="1"/>
    <row r="47366" ht="15.75" customHeight="1"/>
    <row r="47368" ht="15.75" customHeight="1"/>
    <row r="47370" ht="15.75" customHeight="1"/>
    <row r="47372" ht="15.75" customHeight="1"/>
    <row r="47374" ht="15.75" customHeight="1"/>
    <row r="47376" ht="15.75" customHeight="1"/>
    <row r="47378" ht="15.75" customHeight="1"/>
    <row r="47380" ht="15.75" customHeight="1"/>
    <row r="47382" ht="15.75" customHeight="1"/>
    <row r="47384" ht="15.75" customHeight="1"/>
    <row r="47386" ht="15.75" customHeight="1"/>
    <row r="47388" ht="15.75" customHeight="1"/>
    <row r="47390" ht="15.75" customHeight="1"/>
    <row r="47392" ht="15.75" customHeight="1"/>
    <row r="47394" ht="15.75" customHeight="1"/>
    <row r="47396" ht="15.75" customHeight="1"/>
    <row r="47398" ht="15.75" customHeight="1"/>
    <row r="47400" ht="15.75" customHeight="1"/>
    <row r="47402" ht="15.75" customHeight="1"/>
    <row r="47404" ht="15.75" customHeight="1"/>
    <row r="47406" ht="15.75" customHeight="1"/>
    <row r="47408" ht="15.75" customHeight="1"/>
    <row r="47410" ht="15.75" customHeight="1"/>
    <row r="47412" ht="15.75" customHeight="1"/>
    <row r="47414" ht="15.75" customHeight="1"/>
    <row r="47416" ht="15.75" customHeight="1"/>
    <row r="47418" ht="15.75" customHeight="1"/>
    <row r="47420" ht="15.75" customHeight="1"/>
    <row r="47422" ht="15.75" customHeight="1"/>
    <row r="47424" ht="15.75" customHeight="1"/>
    <row r="47426" ht="15.75" customHeight="1"/>
    <row r="47428" ht="15.75" customHeight="1"/>
    <row r="47430" ht="15.75" customHeight="1"/>
    <row r="47432" ht="15.75" customHeight="1"/>
    <row r="47434" ht="15.75" customHeight="1"/>
    <row r="47436" ht="15.75" customHeight="1"/>
    <row r="47438" ht="15.75" customHeight="1"/>
    <row r="47440" ht="15.75" customHeight="1"/>
    <row r="47442" ht="15.75" customHeight="1"/>
    <row r="47444" ht="15.75" customHeight="1"/>
    <row r="47446" ht="15.75" customHeight="1"/>
    <row r="47448" ht="15.75" customHeight="1"/>
    <row r="47450" ht="15.75" customHeight="1"/>
    <row r="47452" ht="15.75" customHeight="1"/>
    <row r="47454" ht="15.75" customHeight="1"/>
    <row r="47456" ht="15.75" customHeight="1"/>
    <row r="47458" ht="15.75" customHeight="1"/>
    <row r="47460" ht="15.75" customHeight="1"/>
    <row r="47462" ht="15.75" customHeight="1"/>
    <row r="47464" ht="15.75" customHeight="1"/>
    <row r="47466" ht="15.75" customHeight="1"/>
    <row r="47468" ht="15.75" customHeight="1"/>
    <row r="47470" ht="15.75" customHeight="1"/>
    <row r="47472" ht="15.75" customHeight="1"/>
    <row r="47474" ht="15.75" customHeight="1"/>
    <row r="47476" ht="15.75" customHeight="1"/>
    <row r="47478" ht="15.75" customHeight="1"/>
    <row r="47480" ht="15.75" customHeight="1"/>
    <row r="47482" ht="15.75" customHeight="1"/>
    <row r="47484" ht="15.75" customHeight="1"/>
    <row r="47486" ht="15.75" customHeight="1"/>
    <row r="47488" ht="15.75" customHeight="1"/>
    <row r="47490" ht="15.75" customHeight="1"/>
    <row r="47492" ht="15.75" customHeight="1"/>
    <row r="47494" ht="15.75" customHeight="1"/>
    <row r="47496" ht="15.75" customHeight="1"/>
    <row r="47498" ht="15.75" customHeight="1"/>
    <row r="47500" ht="15.75" customHeight="1"/>
    <row r="47502" ht="15.75" customHeight="1"/>
    <row r="47504" ht="15.75" customHeight="1"/>
    <row r="47506" ht="15.75" customHeight="1"/>
    <row r="47508" ht="15.75" customHeight="1"/>
    <row r="47510" ht="15.75" customHeight="1"/>
    <row r="47512" ht="15.75" customHeight="1"/>
    <row r="47514" ht="15.75" customHeight="1"/>
    <row r="47516" ht="15.75" customHeight="1"/>
    <row r="47518" ht="15.75" customHeight="1"/>
    <row r="47520" ht="15.75" customHeight="1"/>
    <row r="47522" ht="15.75" customHeight="1"/>
    <row r="47524" ht="15.75" customHeight="1"/>
    <row r="47526" ht="15.75" customHeight="1"/>
    <row r="47528" ht="15.75" customHeight="1"/>
    <row r="47530" ht="15.75" customHeight="1"/>
    <row r="47532" ht="15.75" customHeight="1"/>
    <row r="47534" ht="15.75" customHeight="1"/>
    <row r="47536" ht="15.75" customHeight="1"/>
    <row r="47538" ht="15.75" customHeight="1"/>
    <row r="47540" ht="15.75" customHeight="1"/>
    <row r="47542" ht="15.75" customHeight="1"/>
    <row r="47544" ht="15.75" customHeight="1"/>
    <row r="47546" ht="15.75" customHeight="1"/>
    <row r="47548" ht="15.75" customHeight="1"/>
    <row r="47550" ht="15.75" customHeight="1"/>
    <row r="47552" ht="15.75" customHeight="1"/>
    <row r="47554" ht="15.75" customHeight="1"/>
    <row r="47556" ht="15.75" customHeight="1"/>
    <row r="47558" ht="15.75" customHeight="1"/>
    <row r="47560" ht="15.75" customHeight="1"/>
    <row r="47562" ht="15.75" customHeight="1"/>
    <row r="47564" ht="15.75" customHeight="1"/>
    <row r="47566" ht="15.75" customHeight="1"/>
    <row r="47568" ht="15.75" customHeight="1"/>
    <row r="47570" ht="15.75" customHeight="1"/>
    <row r="47572" ht="15.75" customHeight="1"/>
    <row r="47574" ht="15.75" customHeight="1"/>
    <row r="47576" ht="15.75" customHeight="1"/>
    <row r="47578" ht="15.75" customHeight="1"/>
    <row r="47580" ht="15.75" customHeight="1"/>
    <row r="47582" ht="15.75" customHeight="1"/>
    <row r="47584" ht="15.75" customHeight="1"/>
    <row r="47586" ht="15.75" customHeight="1"/>
    <row r="47588" ht="15.75" customHeight="1"/>
    <row r="47590" ht="15.75" customHeight="1"/>
    <row r="47592" ht="15.75" customHeight="1"/>
    <row r="47594" ht="15.75" customHeight="1"/>
    <row r="47596" ht="15.75" customHeight="1"/>
    <row r="47598" ht="15.75" customHeight="1"/>
    <row r="47600" ht="15.75" customHeight="1"/>
    <row r="47602" ht="15.75" customHeight="1"/>
    <row r="47604" ht="15.75" customHeight="1"/>
    <row r="47606" ht="15.75" customHeight="1"/>
    <row r="47608" ht="15.75" customHeight="1"/>
    <row r="47610" ht="15.75" customHeight="1"/>
    <row r="47612" ht="15.75" customHeight="1"/>
    <row r="47614" ht="15.75" customHeight="1"/>
    <row r="47616" ht="15.75" customHeight="1"/>
    <row r="47618" ht="15.75" customHeight="1"/>
    <row r="47620" ht="15.75" customHeight="1"/>
    <row r="47622" ht="15.75" customHeight="1"/>
    <row r="47624" ht="15.75" customHeight="1"/>
    <row r="47626" ht="15.75" customHeight="1"/>
    <row r="47628" ht="15.75" customHeight="1"/>
    <row r="47630" ht="15.75" customHeight="1"/>
    <row r="47632" ht="15.75" customHeight="1"/>
    <row r="47634" ht="15.75" customHeight="1"/>
    <row r="47636" ht="15.75" customHeight="1"/>
    <row r="47638" ht="15.75" customHeight="1"/>
    <row r="47640" ht="15.75" customHeight="1"/>
    <row r="47642" ht="15.75" customHeight="1"/>
    <row r="47644" ht="15.75" customHeight="1"/>
    <row r="47646" ht="15.75" customHeight="1"/>
    <row r="47648" ht="15.75" customHeight="1"/>
    <row r="47650" ht="15.75" customHeight="1"/>
    <row r="47652" ht="15.75" customHeight="1"/>
    <row r="47654" ht="15.75" customHeight="1"/>
    <row r="47656" ht="15.75" customHeight="1"/>
    <row r="47658" ht="15.75" customHeight="1"/>
    <row r="47660" ht="15.75" customHeight="1"/>
    <row r="47662" ht="15.75" customHeight="1"/>
    <row r="47664" ht="15.75" customHeight="1"/>
    <row r="47666" ht="15.75" customHeight="1"/>
    <row r="47668" ht="15.75" customHeight="1"/>
    <row r="47670" ht="15.75" customHeight="1"/>
    <row r="47672" ht="15.75" customHeight="1"/>
    <row r="47674" ht="15.75" customHeight="1"/>
    <row r="47676" ht="15.75" customHeight="1"/>
    <row r="47678" ht="15.75" customHeight="1"/>
    <row r="47680" ht="15.75" customHeight="1"/>
    <row r="47682" ht="15.75" customHeight="1"/>
    <row r="47684" ht="15.75" customHeight="1"/>
    <row r="47686" ht="15.75" customHeight="1"/>
    <row r="47688" ht="15.75" customHeight="1"/>
    <row r="47690" ht="15.75" customHeight="1"/>
    <row r="47692" ht="15.75" customHeight="1"/>
    <row r="47694" ht="15.75" customHeight="1"/>
    <row r="47696" ht="15.75" customHeight="1"/>
    <row r="47698" ht="15.75" customHeight="1"/>
    <row r="47700" ht="15.75" customHeight="1"/>
    <row r="47702" ht="15.75" customHeight="1"/>
    <row r="47704" ht="15.75" customHeight="1"/>
    <row r="47706" ht="15.75" customHeight="1"/>
    <row r="47708" ht="15.75" customHeight="1"/>
    <row r="47710" ht="15.75" customHeight="1"/>
    <row r="47712" ht="15.75" customHeight="1"/>
    <row r="47714" ht="15.75" customHeight="1"/>
    <row r="47716" ht="15.75" customHeight="1"/>
    <row r="47718" ht="15.75" customHeight="1"/>
    <row r="47720" ht="15.75" customHeight="1"/>
    <row r="47722" ht="15.75" customHeight="1"/>
    <row r="47724" ht="15.75" customHeight="1"/>
    <row r="47726" ht="15.75" customHeight="1"/>
    <row r="47728" ht="15.75" customHeight="1"/>
    <row r="47730" ht="15.75" customHeight="1"/>
    <row r="47732" ht="15.75" customHeight="1"/>
    <row r="47734" ht="15.75" customHeight="1"/>
    <row r="47736" ht="15.75" customHeight="1"/>
    <row r="47738" ht="15.75" customHeight="1"/>
    <row r="47740" ht="15.75" customHeight="1"/>
    <row r="47742" ht="15.75" customHeight="1"/>
    <row r="47744" ht="15.75" customHeight="1"/>
    <row r="47746" ht="15.75" customHeight="1"/>
    <row r="47748" ht="15.75" customHeight="1"/>
    <row r="47750" ht="15.75" customHeight="1"/>
    <row r="47752" ht="15.75" customHeight="1"/>
    <row r="47754" ht="15.75" customHeight="1"/>
    <row r="47756" ht="15.75" customHeight="1"/>
    <row r="47758" ht="15.75" customHeight="1"/>
    <row r="47760" ht="15.75" customHeight="1"/>
    <row r="47762" ht="15.75" customHeight="1"/>
    <row r="47764" ht="15.75" customHeight="1"/>
    <row r="47766" ht="15.75" customHeight="1"/>
    <row r="47768" ht="15.75" customHeight="1"/>
    <row r="47770" ht="15.75" customHeight="1"/>
    <row r="47772" ht="15.75" customHeight="1"/>
    <row r="47774" ht="15.75" customHeight="1"/>
    <row r="47776" ht="15.75" customHeight="1"/>
    <row r="47778" ht="15.75" customHeight="1"/>
    <row r="47780" ht="15.75" customHeight="1"/>
    <row r="47782" ht="15.75" customHeight="1"/>
    <row r="47784" ht="15.75" customHeight="1"/>
    <row r="47786" ht="15.75" customHeight="1"/>
    <row r="47788" ht="15.75" customHeight="1"/>
    <row r="47790" ht="15.75" customHeight="1"/>
    <row r="47792" ht="15.75" customHeight="1"/>
    <row r="47794" ht="15.75" customHeight="1"/>
    <row r="47796" ht="15.75" customHeight="1"/>
    <row r="47798" ht="15.75" customHeight="1"/>
    <row r="47800" ht="15.75" customHeight="1"/>
    <row r="47802" ht="15.75" customHeight="1"/>
    <row r="47804" ht="15.75" customHeight="1"/>
    <row r="47806" ht="15.75" customHeight="1"/>
    <row r="47808" ht="15.75" customHeight="1"/>
    <row r="47810" ht="15.75" customHeight="1"/>
    <row r="47812" ht="15.75" customHeight="1"/>
    <row r="47814" ht="15.75" customHeight="1"/>
    <row r="47816" ht="15.75" customHeight="1"/>
    <row r="47818" ht="15.75" customHeight="1"/>
    <row r="47820" ht="15.75" customHeight="1"/>
    <row r="47822" ht="15.75" customHeight="1"/>
    <row r="47824" ht="15.75" customHeight="1"/>
    <row r="47826" ht="15.75" customHeight="1"/>
    <row r="47828" ht="15.75" customHeight="1"/>
    <row r="47830" ht="15.75" customHeight="1"/>
    <row r="47832" ht="15.75" customHeight="1"/>
    <row r="47834" ht="15.75" customHeight="1"/>
    <row r="47836" ht="15.75" customHeight="1"/>
    <row r="47838" ht="15.75" customHeight="1"/>
    <row r="47840" ht="15.75" customHeight="1"/>
    <row r="47842" ht="15.75" customHeight="1"/>
    <row r="47844" ht="15.75" customHeight="1"/>
    <row r="47846" ht="15.75" customHeight="1"/>
    <row r="47848" ht="15.75" customHeight="1"/>
    <row r="47850" ht="15.75" customHeight="1"/>
    <row r="47852" ht="15.75" customHeight="1"/>
    <row r="47854" ht="15.75" customHeight="1"/>
    <row r="47856" ht="15.75" customHeight="1"/>
    <row r="47858" ht="15.75" customHeight="1"/>
    <row r="47860" ht="15.75" customHeight="1"/>
    <row r="47862" ht="15.75" customHeight="1"/>
    <row r="47864" ht="15.75" customHeight="1"/>
    <row r="47866" ht="15.75" customHeight="1"/>
    <row r="47868" ht="15.75" customHeight="1"/>
    <row r="47870" ht="15.75" customHeight="1"/>
    <row r="47872" ht="15.75" customHeight="1"/>
    <row r="47874" ht="15.75" customHeight="1"/>
    <row r="47876" ht="15.75" customHeight="1"/>
    <row r="47878" ht="15.75" customHeight="1"/>
    <row r="47880" ht="15.75" customHeight="1"/>
    <row r="47882" ht="15.75" customHeight="1"/>
    <row r="47884" ht="15.75" customHeight="1"/>
    <row r="47886" ht="15.75" customHeight="1"/>
    <row r="47888" ht="15.75" customHeight="1"/>
    <row r="47890" ht="15.75" customHeight="1"/>
    <row r="47892" ht="15.75" customHeight="1"/>
    <row r="47894" ht="15.75" customHeight="1"/>
    <row r="47896" ht="15.75" customHeight="1"/>
    <row r="47898" ht="15.75" customHeight="1"/>
    <row r="47900" ht="15.75" customHeight="1"/>
    <row r="47902" ht="15.75" customHeight="1"/>
    <row r="47904" ht="15.75" customHeight="1"/>
    <row r="47906" ht="15.75" customHeight="1"/>
    <row r="47908" ht="15.75" customHeight="1"/>
    <row r="47910" ht="15.75" customHeight="1"/>
    <row r="47912" ht="15.75" customHeight="1"/>
    <row r="47914" ht="15.75" customHeight="1"/>
    <row r="47916" ht="15.75" customHeight="1"/>
    <row r="47918" ht="15.75" customHeight="1"/>
    <row r="47920" ht="15.75" customHeight="1"/>
    <row r="47922" ht="15.75" customHeight="1"/>
    <row r="47924" ht="15.75" customHeight="1"/>
    <row r="47926" ht="15.75" customHeight="1"/>
    <row r="47928" ht="15.75" customHeight="1"/>
    <row r="47930" ht="15.75" customHeight="1"/>
    <row r="47932" ht="15.75" customHeight="1"/>
    <row r="47934" ht="15.75" customHeight="1"/>
    <row r="47936" ht="15.75" customHeight="1"/>
    <row r="47938" ht="15.75" customHeight="1"/>
    <row r="47940" ht="15.75" customHeight="1"/>
    <row r="47942" ht="15.75" customHeight="1"/>
    <row r="47944" ht="15.75" customHeight="1"/>
    <row r="47946" ht="15.75" customHeight="1"/>
    <row r="47948" ht="15.75" customHeight="1"/>
    <row r="47950" ht="15.75" customHeight="1"/>
    <row r="47952" ht="15.75" customHeight="1"/>
    <row r="47954" ht="15.75" customHeight="1"/>
    <row r="47956" ht="15.75" customHeight="1"/>
    <row r="47958" ht="15.75" customHeight="1"/>
    <row r="47960" ht="15.75" customHeight="1"/>
    <row r="47962" ht="15.75" customHeight="1"/>
    <row r="47964" ht="15.75" customHeight="1"/>
    <row r="47966" ht="15.75" customHeight="1"/>
    <row r="47968" ht="15.75" customHeight="1"/>
    <row r="47970" ht="15.75" customHeight="1"/>
    <row r="47972" ht="15.75" customHeight="1"/>
    <row r="47974" ht="15.75" customHeight="1"/>
    <row r="47976" ht="15.75" customHeight="1"/>
    <row r="47978" ht="15.75" customHeight="1"/>
    <row r="47980" ht="15.75" customHeight="1"/>
    <row r="47982" ht="15.75" customHeight="1"/>
    <row r="47984" ht="15.75" customHeight="1"/>
    <row r="47986" ht="15.75" customHeight="1"/>
    <row r="47988" ht="15.75" customHeight="1"/>
    <row r="47990" ht="15.75" customHeight="1"/>
    <row r="47992" ht="15.75" customHeight="1"/>
    <row r="47994" ht="15.75" customHeight="1"/>
    <row r="47996" ht="15.75" customHeight="1"/>
    <row r="47998" ht="15.75" customHeight="1"/>
    <row r="48000" ht="15.75" customHeight="1"/>
    <row r="48002" ht="15.75" customHeight="1"/>
    <row r="48004" ht="15.75" customHeight="1"/>
    <row r="48006" ht="15.75" customHeight="1"/>
    <row r="48008" ht="15.75" customHeight="1"/>
    <row r="48010" ht="15.75" customHeight="1"/>
    <row r="48012" ht="15.75" customHeight="1"/>
    <row r="48014" ht="15.75" customHeight="1"/>
    <row r="48016" ht="15.75" customHeight="1"/>
    <row r="48018" ht="15.75" customHeight="1"/>
    <row r="48020" ht="15.75" customHeight="1"/>
    <row r="48022" ht="15.75" customHeight="1"/>
    <row r="48024" ht="15.75" customHeight="1"/>
    <row r="48026" ht="15.75" customHeight="1"/>
    <row r="48028" ht="15.75" customHeight="1"/>
    <row r="48030" ht="15.75" customHeight="1"/>
    <row r="48032" ht="15.75" customHeight="1"/>
    <row r="48034" ht="15.75" customHeight="1"/>
    <row r="48036" ht="15.75" customHeight="1"/>
    <row r="48038" ht="15.75" customHeight="1"/>
    <row r="48040" ht="15.75" customHeight="1"/>
    <row r="48042" ht="15.75" customHeight="1"/>
    <row r="48044" ht="15.75" customHeight="1"/>
    <row r="48046" ht="15.75" customHeight="1"/>
    <row r="48048" ht="15.75" customHeight="1"/>
    <row r="48050" ht="15.75" customHeight="1"/>
    <row r="48052" ht="15.75" customHeight="1"/>
    <row r="48054" ht="15.75" customHeight="1"/>
    <row r="48056" ht="15.75" customHeight="1"/>
    <row r="48058" ht="15.75" customHeight="1"/>
    <row r="48060" ht="15.75" customHeight="1"/>
    <row r="48062" ht="15.75" customHeight="1"/>
    <row r="48064" ht="15.75" customHeight="1"/>
    <row r="48066" ht="15.75" customHeight="1"/>
    <row r="48068" ht="15.75" customHeight="1"/>
    <row r="48070" ht="15.75" customHeight="1"/>
    <row r="48072" ht="15.75" customHeight="1"/>
    <row r="48074" ht="15.75" customHeight="1"/>
    <row r="48076" ht="15.75" customHeight="1"/>
    <row r="48078" ht="15.75" customHeight="1"/>
    <row r="48080" ht="15.75" customHeight="1"/>
    <row r="48082" ht="15.75" customHeight="1"/>
    <row r="48084" ht="15.75" customHeight="1"/>
    <row r="48086" ht="15.75" customHeight="1"/>
    <row r="48088" ht="15.75" customHeight="1"/>
    <row r="48090" ht="15.75" customHeight="1"/>
    <row r="48092" ht="15.75" customHeight="1"/>
    <row r="48094" ht="15.75" customHeight="1"/>
    <row r="48096" ht="15.75" customHeight="1"/>
    <row r="48098" ht="15.75" customHeight="1"/>
    <row r="48100" ht="15.75" customHeight="1"/>
    <row r="48102" ht="15.75" customHeight="1"/>
    <row r="48104" ht="15.75" customHeight="1"/>
    <row r="48106" ht="15.75" customHeight="1"/>
    <row r="48108" ht="15.75" customHeight="1"/>
    <row r="48110" ht="15.75" customHeight="1"/>
    <row r="48112" ht="15.75" customHeight="1"/>
    <row r="48114" ht="15.75" customHeight="1"/>
    <row r="48116" ht="15.75" customHeight="1"/>
    <row r="48118" ht="15.75" customHeight="1"/>
    <row r="48120" ht="15.75" customHeight="1"/>
    <row r="48122" ht="15.75" customHeight="1"/>
    <row r="48124" ht="15.75" customHeight="1"/>
    <row r="48126" ht="15.75" customHeight="1"/>
    <row r="48128" ht="15.75" customHeight="1"/>
    <row r="48130" ht="15.75" customHeight="1"/>
    <row r="48132" ht="15.75" customHeight="1"/>
    <row r="48134" ht="15.75" customHeight="1"/>
    <row r="48136" ht="15.75" customHeight="1"/>
    <row r="48138" ht="15.75" customHeight="1"/>
    <row r="48140" ht="15.75" customHeight="1"/>
    <row r="48142" ht="15.75" customHeight="1"/>
    <row r="48144" ht="15.75" customHeight="1"/>
    <row r="48146" ht="15.75" customHeight="1"/>
    <row r="48148" ht="15.75" customHeight="1"/>
    <row r="48150" ht="15.75" customHeight="1"/>
    <row r="48152" ht="15.75" customHeight="1"/>
    <row r="48154" ht="15.75" customHeight="1"/>
    <row r="48156" ht="15.75" customHeight="1"/>
    <row r="48158" ht="15.75" customHeight="1"/>
    <row r="48160" ht="15.75" customHeight="1"/>
    <row r="48162" ht="15.75" customHeight="1"/>
    <row r="48164" ht="15.75" customHeight="1"/>
    <row r="48166" ht="15.75" customHeight="1"/>
    <row r="48168" ht="15.75" customHeight="1"/>
    <row r="48170" ht="15.75" customHeight="1"/>
    <row r="48172" ht="15.75" customHeight="1"/>
    <row r="48174" ht="15.75" customHeight="1"/>
    <row r="48176" ht="15.75" customHeight="1"/>
    <row r="48178" ht="15.75" customHeight="1"/>
    <row r="48180" ht="15.75" customHeight="1"/>
    <row r="48182" ht="15.75" customHeight="1"/>
    <row r="48184" ht="15.75" customHeight="1"/>
    <row r="48186" ht="15.75" customHeight="1"/>
    <row r="48188" ht="15.75" customHeight="1"/>
    <row r="48190" ht="15.75" customHeight="1"/>
    <row r="48192" ht="15.75" customHeight="1"/>
    <row r="48194" ht="15.75" customHeight="1"/>
    <row r="48196" ht="15.75" customHeight="1"/>
    <row r="48198" ht="15.75" customHeight="1"/>
    <row r="48200" ht="15.75" customHeight="1"/>
    <row r="48202" ht="15.75" customHeight="1"/>
    <row r="48204" ht="15.75" customHeight="1"/>
    <row r="48206" ht="15.75" customHeight="1"/>
    <row r="48208" ht="15.75" customHeight="1"/>
    <row r="48210" ht="15.75" customHeight="1"/>
    <row r="48212" ht="15.75" customHeight="1"/>
    <row r="48214" ht="15.75" customHeight="1"/>
    <row r="48216" ht="15.75" customHeight="1"/>
    <row r="48218" ht="15.75" customHeight="1"/>
    <row r="48220" ht="15.75" customHeight="1"/>
    <row r="48222" ht="15.75" customHeight="1"/>
    <row r="48224" ht="15.75" customHeight="1"/>
    <row r="48226" ht="15.75" customHeight="1"/>
    <row r="48228" ht="15.75" customHeight="1"/>
    <row r="48230" ht="15.75" customHeight="1"/>
    <row r="48232" ht="15.75" customHeight="1"/>
    <row r="48234" ht="15.75" customHeight="1"/>
    <row r="48236" ht="15.75" customHeight="1"/>
    <row r="48238" ht="15.75" customHeight="1"/>
    <row r="48240" ht="15.75" customHeight="1"/>
    <row r="48242" ht="15.75" customHeight="1"/>
    <row r="48244" ht="15.75" customHeight="1"/>
    <row r="48246" ht="15.75" customHeight="1"/>
    <row r="48248" ht="15.75" customHeight="1"/>
    <row r="48250" ht="15.75" customHeight="1"/>
    <row r="48252" ht="15.75" customHeight="1"/>
    <row r="48254" ht="15.75" customHeight="1"/>
    <row r="48256" ht="15.75" customHeight="1"/>
    <row r="48258" ht="15.75" customHeight="1"/>
    <row r="48260" ht="15.75" customHeight="1"/>
    <row r="48262" ht="15.75" customHeight="1"/>
    <row r="48264" ht="15.75" customHeight="1"/>
    <row r="48266" ht="15.75" customHeight="1"/>
    <row r="48268" ht="15.75" customHeight="1"/>
    <row r="48270" ht="15.75" customHeight="1"/>
    <row r="48272" ht="15.75" customHeight="1"/>
    <row r="48274" ht="15.75" customHeight="1"/>
    <row r="48276" ht="15.75" customHeight="1"/>
    <row r="48278" ht="15.75" customHeight="1"/>
    <row r="48280" ht="15.75" customHeight="1"/>
    <row r="48282" ht="15.75" customHeight="1"/>
    <row r="48284" ht="15.75" customHeight="1"/>
    <row r="48286" ht="15.75" customHeight="1"/>
    <row r="48288" ht="15.75" customHeight="1"/>
    <row r="48290" ht="15.75" customHeight="1"/>
    <row r="48292" ht="15.75" customHeight="1"/>
    <row r="48294" ht="15.75" customHeight="1"/>
    <row r="48296" ht="15.75" customHeight="1"/>
    <row r="48298" ht="15.75" customHeight="1"/>
    <row r="48300" ht="15.75" customHeight="1"/>
    <row r="48302" ht="15.75" customHeight="1"/>
    <row r="48304" ht="15.75" customHeight="1"/>
    <row r="48306" ht="15.75" customHeight="1"/>
    <row r="48308" ht="15.75" customHeight="1"/>
    <row r="48310" ht="15.75" customHeight="1"/>
    <row r="48312" ht="15.75" customHeight="1"/>
    <row r="48314" ht="15.75" customHeight="1"/>
    <row r="48316" ht="15.75" customHeight="1"/>
    <row r="48318" ht="15.75" customHeight="1"/>
    <row r="48320" ht="15.75" customHeight="1"/>
    <row r="48322" ht="15.75" customHeight="1"/>
    <row r="48324" ht="15.75" customHeight="1"/>
    <row r="48326" ht="15.75" customHeight="1"/>
    <row r="48328" ht="15.75" customHeight="1"/>
    <row r="48330" ht="15.75" customHeight="1"/>
    <row r="48332" ht="15.75" customHeight="1"/>
    <row r="48334" ht="15.75" customHeight="1"/>
    <row r="48336" ht="15.75" customHeight="1"/>
    <row r="48338" ht="15.75" customHeight="1"/>
    <row r="48340" ht="15.75" customHeight="1"/>
    <row r="48342" ht="15.75" customHeight="1"/>
    <row r="48344" ht="15.75" customHeight="1"/>
    <row r="48346" ht="15.75" customHeight="1"/>
    <row r="48348" ht="15.75" customHeight="1"/>
    <row r="48350" ht="15.75" customHeight="1"/>
    <row r="48352" ht="15.75" customHeight="1"/>
    <row r="48354" ht="15.75" customHeight="1"/>
    <row r="48356" ht="15.75" customHeight="1"/>
    <row r="48358" ht="15.75" customHeight="1"/>
    <row r="48360" ht="15.75" customHeight="1"/>
    <row r="48362" ht="15.75" customHeight="1"/>
    <row r="48364" ht="15.75" customHeight="1"/>
    <row r="48366" ht="15.75" customHeight="1"/>
    <row r="48368" ht="15.75" customHeight="1"/>
    <row r="48370" ht="15.75" customHeight="1"/>
    <row r="48372" ht="15.75" customHeight="1"/>
    <row r="48374" ht="15.75" customHeight="1"/>
    <row r="48376" ht="15.75" customHeight="1"/>
    <row r="48378" ht="15.75" customHeight="1"/>
    <row r="48380" ht="15.75" customHeight="1"/>
    <row r="48382" ht="15.75" customHeight="1"/>
    <row r="48384" ht="15.75" customHeight="1"/>
    <row r="48386" ht="15.75" customHeight="1"/>
    <row r="48388" ht="15.75" customHeight="1"/>
    <row r="48390" ht="15.75" customHeight="1"/>
    <row r="48392" ht="15.75" customHeight="1"/>
    <row r="48394" ht="15.75" customHeight="1"/>
    <row r="48396" ht="15.75" customHeight="1"/>
    <row r="48398" ht="15.75" customHeight="1"/>
    <row r="48400" ht="15.75" customHeight="1"/>
    <row r="48402" ht="15.75" customHeight="1"/>
    <row r="48404" ht="15.75" customHeight="1"/>
    <row r="48406" ht="15.75" customHeight="1"/>
    <row r="48408" ht="15.75" customHeight="1"/>
    <row r="48410" ht="15.75" customHeight="1"/>
    <row r="48412" ht="15.75" customHeight="1"/>
    <row r="48414" ht="15.75" customHeight="1"/>
    <row r="48416" ht="15.75" customHeight="1"/>
    <row r="48418" ht="15.75" customHeight="1"/>
    <row r="48420" ht="15.75" customHeight="1"/>
    <row r="48422" ht="15.75" customHeight="1"/>
    <row r="48424" ht="15.75" customHeight="1"/>
    <row r="48426" ht="15.75" customHeight="1"/>
    <row r="48428" ht="15.75" customHeight="1"/>
    <row r="48430" ht="15.75" customHeight="1"/>
    <row r="48432" ht="15.75" customHeight="1"/>
    <row r="48434" ht="15.75" customHeight="1"/>
    <row r="48436" ht="15.75" customHeight="1"/>
    <row r="48438" ht="15.75" customHeight="1"/>
    <row r="48440" ht="15.75" customHeight="1"/>
    <row r="48442" ht="15.75" customHeight="1"/>
    <row r="48444" ht="15.75" customHeight="1"/>
    <row r="48446" ht="15.75" customHeight="1"/>
    <row r="48448" ht="15.75" customHeight="1"/>
    <row r="48450" ht="15.75" customHeight="1"/>
    <row r="48452" ht="15.75" customHeight="1"/>
    <row r="48454" ht="15.75" customHeight="1"/>
    <row r="48456" ht="15.75" customHeight="1"/>
    <row r="48458" ht="15.75" customHeight="1"/>
    <row r="48460" ht="15.75" customHeight="1"/>
    <row r="48462" ht="15.75" customHeight="1"/>
    <row r="48464" ht="15.75" customHeight="1"/>
    <row r="48466" ht="15.75" customHeight="1"/>
    <row r="48468" ht="15.75" customHeight="1"/>
    <row r="48470" ht="15.75" customHeight="1"/>
    <row r="48472" ht="15.75" customHeight="1"/>
    <row r="48474" ht="15.75" customHeight="1"/>
    <row r="48476" ht="15.75" customHeight="1"/>
    <row r="48478" ht="15.75" customHeight="1"/>
    <row r="48480" ht="15.75" customHeight="1"/>
    <row r="48482" ht="15.75" customHeight="1"/>
    <row r="48484" ht="15.75" customHeight="1"/>
    <row r="48486" ht="15.75" customHeight="1"/>
    <row r="48488" ht="15.75" customHeight="1"/>
    <row r="48490" ht="15.75" customHeight="1"/>
    <row r="48492" ht="15.75" customHeight="1"/>
    <row r="48494" ht="15.75" customHeight="1"/>
    <row r="48496" ht="15.75" customHeight="1"/>
    <row r="48498" ht="15.75" customHeight="1"/>
    <row r="48500" ht="15.75" customHeight="1"/>
    <row r="48502" ht="15.75" customHeight="1"/>
    <row r="48504" ht="15.75" customHeight="1"/>
    <row r="48506" ht="15.75" customHeight="1"/>
    <row r="48508" ht="15.75" customHeight="1"/>
    <row r="48510" ht="15.75" customHeight="1"/>
    <row r="48512" ht="15.75" customHeight="1"/>
    <row r="48514" ht="15.75" customHeight="1"/>
    <row r="48516" ht="15.75" customHeight="1"/>
    <row r="48518" ht="15.75" customHeight="1"/>
    <row r="48520" ht="15.75" customHeight="1"/>
    <row r="48522" ht="15.75" customHeight="1"/>
    <row r="48524" ht="15.75" customHeight="1"/>
    <row r="48526" ht="15.75" customHeight="1"/>
    <row r="48528" ht="15.75" customHeight="1"/>
    <row r="48530" ht="15.75" customHeight="1"/>
    <row r="48532" ht="15.75" customHeight="1"/>
    <row r="48534" ht="15.75" customHeight="1"/>
    <row r="48536" ht="15.75" customHeight="1"/>
    <row r="48538" ht="15.75" customHeight="1"/>
    <row r="48540" ht="15.75" customHeight="1"/>
    <row r="48542" ht="15.75" customHeight="1"/>
    <row r="48544" ht="15.75" customHeight="1"/>
    <row r="48546" ht="15.75" customHeight="1"/>
    <row r="48548" ht="15.75" customHeight="1"/>
    <row r="48550" ht="15.75" customHeight="1"/>
    <row r="48552" ht="15.75" customHeight="1"/>
    <row r="48554" ht="15.75" customHeight="1"/>
    <row r="48556" ht="15.75" customHeight="1"/>
    <row r="48558" ht="15.75" customHeight="1"/>
    <row r="48560" ht="15.75" customHeight="1"/>
    <row r="48562" ht="15.75" customHeight="1"/>
    <row r="48564" ht="15.75" customHeight="1"/>
    <row r="48566" ht="15.75" customHeight="1"/>
    <row r="48568" ht="15.75" customHeight="1"/>
    <row r="48570" ht="15.75" customHeight="1"/>
    <row r="48572" ht="15.75" customHeight="1"/>
    <row r="48574" ht="15.75" customHeight="1"/>
    <row r="48576" ht="15.75" customHeight="1"/>
    <row r="48578" ht="15.75" customHeight="1"/>
    <row r="48580" ht="15.75" customHeight="1"/>
    <row r="48582" ht="15.75" customHeight="1"/>
    <row r="48584" ht="15.75" customHeight="1"/>
    <row r="48586" ht="15.75" customHeight="1"/>
    <row r="48588" ht="15.75" customHeight="1"/>
    <row r="48590" ht="15.75" customHeight="1"/>
    <row r="48592" ht="15.75" customHeight="1"/>
    <row r="48594" ht="15.75" customHeight="1"/>
    <row r="48596" ht="15.75" customHeight="1"/>
    <row r="48598" ht="15.75" customHeight="1"/>
    <row r="48600" ht="15.75" customHeight="1"/>
    <row r="48602" ht="15.75" customHeight="1"/>
    <row r="48604" ht="15.75" customHeight="1"/>
    <row r="48606" ht="15.75" customHeight="1"/>
    <row r="48608" ht="15.75" customHeight="1"/>
    <row r="48610" ht="15.75" customHeight="1"/>
    <row r="48612" ht="15.75" customHeight="1"/>
    <row r="48614" ht="15.75" customHeight="1"/>
    <row r="48616" ht="15.75" customHeight="1"/>
    <row r="48618" ht="15.75" customHeight="1"/>
    <row r="48620" ht="15.75" customHeight="1"/>
    <row r="48622" ht="15.75" customHeight="1"/>
    <row r="48624" ht="15.75" customHeight="1"/>
    <row r="48626" ht="15.75" customHeight="1"/>
    <row r="48628" ht="15.75" customHeight="1"/>
    <row r="48630" ht="15.75" customHeight="1"/>
    <row r="48632" ht="15.75" customHeight="1"/>
    <row r="48634" ht="15.75" customHeight="1"/>
    <row r="48636" ht="15.75" customHeight="1"/>
    <row r="48638" ht="15.75" customHeight="1"/>
    <row r="48640" ht="15.75" customHeight="1"/>
    <row r="48642" ht="15.75" customHeight="1"/>
    <row r="48644" ht="15.75" customHeight="1"/>
    <row r="48646" ht="15.75" customHeight="1"/>
    <row r="48648" ht="15.75" customHeight="1"/>
    <row r="48650" ht="15.75" customHeight="1"/>
    <row r="48652" ht="15.75" customHeight="1"/>
    <row r="48654" ht="15.75" customHeight="1"/>
    <row r="48656" ht="15.75" customHeight="1"/>
    <row r="48658" ht="15.75" customHeight="1"/>
    <row r="48660" ht="15.75" customHeight="1"/>
    <row r="48662" ht="15.75" customHeight="1"/>
    <row r="48664" ht="15.75" customHeight="1"/>
    <row r="48666" ht="15.75" customHeight="1"/>
    <row r="48668" ht="15.75" customHeight="1"/>
    <row r="48670" ht="15.75" customHeight="1"/>
    <row r="48672" ht="15.75" customHeight="1"/>
    <row r="48674" ht="15.75" customHeight="1"/>
    <row r="48676" ht="15.75" customHeight="1"/>
    <row r="48678" ht="15.75" customHeight="1"/>
    <row r="48680" ht="15.75" customHeight="1"/>
    <row r="48682" ht="15.75" customHeight="1"/>
    <row r="48684" ht="15.75" customHeight="1"/>
    <row r="48686" ht="15.75" customHeight="1"/>
    <row r="48688" ht="15.75" customHeight="1"/>
    <row r="48690" ht="15.75" customHeight="1"/>
    <row r="48692" ht="15.75" customHeight="1"/>
    <row r="48694" ht="15.75" customHeight="1"/>
    <row r="48696" ht="15.75" customHeight="1"/>
    <row r="48698" ht="15.75" customHeight="1"/>
    <row r="48700" ht="15.75" customHeight="1"/>
    <row r="48702" ht="15.75" customHeight="1"/>
    <row r="48704" ht="15.75" customHeight="1"/>
    <row r="48706" ht="15.75" customHeight="1"/>
    <row r="48708" ht="15.75" customHeight="1"/>
    <row r="48710" ht="15.75" customHeight="1"/>
    <row r="48712" ht="15.75" customHeight="1"/>
    <row r="48714" ht="15.75" customHeight="1"/>
    <row r="48716" ht="15.75" customHeight="1"/>
    <row r="48718" ht="15.75" customHeight="1"/>
    <row r="48720" ht="15.75" customHeight="1"/>
    <row r="48722" ht="15.75" customHeight="1"/>
    <row r="48724" ht="15.75" customHeight="1"/>
    <row r="48726" ht="15.75" customHeight="1"/>
    <row r="48728" ht="15.75" customHeight="1"/>
    <row r="48730" ht="15.75" customHeight="1"/>
    <row r="48732" ht="15.75" customHeight="1"/>
    <row r="48734" ht="15.75" customHeight="1"/>
    <row r="48736" ht="15.75" customHeight="1"/>
    <row r="48738" ht="15.75" customHeight="1"/>
    <row r="48740" ht="15.75" customHeight="1"/>
    <row r="48742" ht="15.75" customHeight="1"/>
    <row r="48744" ht="15.75" customHeight="1"/>
    <row r="48746" ht="15.75" customHeight="1"/>
    <row r="48748" ht="15.75" customHeight="1"/>
    <row r="48750" ht="15.75" customHeight="1"/>
    <row r="48752" ht="15.75" customHeight="1"/>
    <row r="48754" ht="15.75" customHeight="1"/>
    <row r="48756" ht="15.75" customHeight="1"/>
    <row r="48758" ht="15.75" customHeight="1"/>
    <row r="48760" ht="15.75" customHeight="1"/>
    <row r="48762" ht="15.75" customHeight="1"/>
    <row r="48764" ht="15.75" customHeight="1"/>
    <row r="48766" ht="15.75" customHeight="1"/>
    <row r="48768" ht="15.75" customHeight="1"/>
    <row r="48770" ht="15.75" customHeight="1"/>
    <row r="48772" ht="15.75" customHeight="1"/>
    <row r="48774" ht="15.75" customHeight="1"/>
    <row r="48776" ht="15.75" customHeight="1"/>
    <row r="48778" ht="15.75" customHeight="1"/>
    <row r="48780" ht="15.75" customHeight="1"/>
    <row r="48782" ht="15.75" customHeight="1"/>
    <row r="48784" ht="15.75" customHeight="1"/>
    <row r="48786" ht="15.75" customHeight="1"/>
    <row r="48788" ht="15.75" customHeight="1"/>
    <row r="48790" ht="15.75" customHeight="1"/>
    <row r="48792" ht="15.75" customHeight="1"/>
    <row r="48794" ht="15.75" customHeight="1"/>
    <row r="48796" ht="15.75" customHeight="1"/>
    <row r="48798" ht="15.75" customHeight="1"/>
    <row r="48800" ht="15.75" customHeight="1"/>
    <row r="48802" ht="15.75" customHeight="1"/>
    <row r="48804" ht="15.75" customHeight="1"/>
    <row r="48806" ht="15.75" customHeight="1"/>
    <row r="48808" ht="15.75" customHeight="1"/>
    <row r="48810" ht="15.75" customHeight="1"/>
    <row r="48812" ht="15.75" customHeight="1"/>
    <row r="48814" ht="15.75" customHeight="1"/>
    <row r="48816" ht="15.75" customHeight="1"/>
    <row r="48818" ht="15.75" customHeight="1"/>
    <row r="48820" ht="15.75" customHeight="1"/>
    <row r="48822" ht="15.75" customHeight="1"/>
    <row r="48824" ht="15.75" customHeight="1"/>
    <row r="48826" ht="15.75" customHeight="1"/>
    <row r="48828" ht="15.75" customHeight="1"/>
    <row r="48830" ht="15.75" customHeight="1"/>
    <row r="48832" ht="15.75" customHeight="1"/>
    <row r="48834" ht="15.75" customHeight="1"/>
    <row r="48836" ht="15.75" customHeight="1"/>
    <row r="48838" ht="15.75" customHeight="1"/>
    <row r="48840" ht="15.75" customHeight="1"/>
    <row r="48842" ht="15.75" customHeight="1"/>
    <row r="48844" ht="15.75" customHeight="1"/>
    <row r="48846" ht="15.75" customHeight="1"/>
    <row r="48848" ht="15.75" customHeight="1"/>
    <row r="48850" ht="15.75" customHeight="1"/>
    <row r="48852" ht="15.75" customHeight="1"/>
    <row r="48854" ht="15.75" customHeight="1"/>
    <row r="48856" ht="15.75" customHeight="1"/>
    <row r="48858" ht="15.75" customHeight="1"/>
    <row r="48860" ht="15.75" customHeight="1"/>
    <row r="48862" ht="15.75" customHeight="1"/>
    <row r="48864" ht="15.75" customHeight="1"/>
    <row r="48866" ht="15.75" customHeight="1"/>
    <row r="48868" ht="15.75" customHeight="1"/>
    <row r="48870" ht="15.75" customHeight="1"/>
    <row r="48872" ht="15.75" customHeight="1"/>
    <row r="48874" ht="15.75" customHeight="1"/>
    <row r="48876" ht="15.75" customHeight="1"/>
    <row r="48878" ht="15.75" customHeight="1"/>
    <row r="48880" ht="15.75" customHeight="1"/>
    <row r="48882" ht="15.75" customHeight="1"/>
    <row r="48884" ht="15.75" customHeight="1"/>
    <row r="48886" ht="15.75" customHeight="1"/>
    <row r="48888" ht="15.75" customHeight="1"/>
    <row r="48890" ht="15.75" customHeight="1"/>
    <row r="48892" ht="15.75" customHeight="1"/>
    <row r="48894" ht="15.75" customHeight="1"/>
    <row r="48896" ht="15.75" customHeight="1"/>
    <row r="48898" ht="15.75" customHeight="1"/>
    <row r="48900" ht="15.75" customHeight="1"/>
    <row r="48902" ht="15.75" customHeight="1"/>
    <row r="48904" ht="15.75" customHeight="1"/>
    <row r="48906" ht="15.75" customHeight="1"/>
    <row r="48908" ht="15.75" customHeight="1"/>
    <row r="48910" ht="15.75" customHeight="1"/>
    <row r="48912" ht="15.75" customHeight="1"/>
    <row r="48914" ht="15.75" customHeight="1"/>
    <row r="48916" ht="15.75" customHeight="1"/>
    <row r="48918" ht="15.75" customHeight="1"/>
    <row r="48920" ht="15.75" customHeight="1"/>
    <row r="48922" ht="15.75" customHeight="1"/>
    <row r="48924" ht="15.75" customHeight="1"/>
    <row r="48926" ht="15.75" customHeight="1"/>
    <row r="48928" ht="15.75" customHeight="1"/>
    <row r="48930" ht="15.75" customHeight="1"/>
    <row r="48932" ht="15.75" customHeight="1"/>
    <row r="48934" ht="15.75" customHeight="1"/>
    <row r="48936" ht="15.75" customHeight="1"/>
    <row r="48938" ht="15.75" customHeight="1"/>
    <row r="48940" ht="15.75" customHeight="1"/>
    <row r="48942" ht="15.75" customHeight="1"/>
    <row r="48944" ht="15.75" customHeight="1"/>
    <row r="48946" ht="15.75" customHeight="1"/>
    <row r="48948" ht="15.75" customHeight="1"/>
    <row r="48950" ht="15.75" customHeight="1"/>
    <row r="48952" ht="15.75" customHeight="1"/>
    <row r="48954" ht="15.75" customHeight="1"/>
    <row r="48956" ht="15.75" customHeight="1"/>
    <row r="48958" ht="15.75" customHeight="1"/>
    <row r="48960" ht="15.75" customHeight="1"/>
    <row r="48962" ht="15.75" customHeight="1"/>
    <row r="48964" ht="15.75" customHeight="1"/>
    <row r="48966" ht="15.75" customHeight="1"/>
    <row r="48968" ht="15.75" customHeight="1"/>
    <row r="48970" ht="15.75" customHeight="1"/>
    <row r="48972" ht="15.75" customHeight="1"/>
    <row r="48974" ht="15.75" customHeight="1"/>
    <row r="48976" ht="15.75" customHeight="1"/>
    <row r="48978" ht="15.75" customHeight="1"/>
    <row r="48980" ht="15.75" customHeight="1"/>
    <row r="48982" ht="15.75" customHeight="1"/>
    <row r="48984" ht="15.75" customHeight="1"/>
    <row r="48986" ht="15.75" customHeight="1"/>
    <row r="48988" ht="15.75" customHeight="1"/>
    <row r="48990" ht="15.75" customHeight="1"/>
    <row r="48992" ht="15.75" customHeight="1"/>
    <row r="48994" ht="15.75" customHeight="1"/>
    <row r="48996" ht="15.75" customHeight="1"/>
    <row r="48998" ht="15.75" customHeight="1"/>
    <row r="49000" ht="15.75" customHeight="1"/>
    <row r="49002" ht="15.75" customHeight="1"/>
    <row r="49004" ht="15.75" customHeight="1"/>
    <row r="49006" ht="15.75" customHeight="1"/>
    <row r="49008" ht="15.75" customHeight="1"/>
    <row r="49010" ht="15.75" customHeight="1"/>
    <row r="49012" ht="15.75" customHeight="1"/>
    <row r="49014" ht="15.75" customHeight="1"/>
    <row r="49016" ht="15.75" customHeight="1"/>
    <row r="49018" ht="15.75" customHeight="1"/>
    <row r="49020" ht="15.75" customHeight="1"/>
    <row r="49022" ht="15.75" customHeight="1"/>
    <row r="49024" ht="15.75" customHeight="1"/>
    <row r="49026" ht="15.75" customHeight="1"/>
    <row r="49028" ht="15.75" customHeight="1"/>
    <row r="49030" ht="15.75" customHeight="1"/>
    <row r="49032" ht="15.75" customHeight="1"/>
    <row r="49034" ht="15.75" customHeight="1"/>
    <row r="49036" ht="15.75" customHeight="1"/>
    <row r="49038" ht="15.75" customHeight="1"/>
    <row r="49040" ht="15.75" customHeight="1"/>
    <row r="49042" ht="15.75" customHeight="1"/>
    <row r="49044" ht="15.75" customHeight="1"/>
    <row r="49046" ht="15.75" customHeight="1"/>
    <row r="49048" ht="15.75" customHeight="1"/>
    <row r="49050" ht="15.75" customHeight="1"/>
    <row r="49052" ht="15.75" customHeight="1"/>
    <row r="49054" ht="15.75" customHeight="1"/>
    <row r="49056" ht="15.75" customHeight="1"/>
    <row r="49058" ht="15.75" customHeight="1"/>
    <row r="49060" ht="15.75" customHeight="1"/>
    <row r="49062" ht="15.75" customHeight="1"/>
    <row r="49064" ht="15.75" customHeight="1"/>
    <row r="49066" ht="15.75" customHeight="1"/>
    <row r="49068" ht="15.75" customHeight="1"/>
    <row r="49070" ht="15.75" customHeight="1"/>
    <row r="49072" ht="15.75" customHeight="1"/>
    <row r="49074" ht="15.75" customHeight="1"/>
    <row r="49076" ht="15.75" customHeight="1"/>
    <row r="49078" ht="15.75" customHeight="1"/>
    <row r="49080" ht="15.75" customHeight="1"/>
    <row r="49082" ht="15.75" customHeight="1"/>
    <row r="49084" ht="15.75" customHeight="1"/>
    <row r="49086" ht="15.75" customHeight="1"/>
    <row r="49088" ht="15.75" customHeight="1"/>
    <row r="49090" ht="15.75" customHeight="1"/>
    <row r="49092" ht="15.75" customHeight="1"/>
    <row r="49094" ht="15.75" customHeight="1"/>
    <row r="49096" ht="15.75" customHeight="1"/>
    <row r="49098" ht="15.75" customHeight="1"/>
    <row r="49100" ht="15.75" customHeight="1"/>
    <row r="49102" ht="15.75" customHeight="1"/>
    <row r="49104" ht="15.75" customHeight="1"/>
    <row r="49106" ht="15.75" customHeight="1"/>
    <row r="49108" ht="15.75" customHeight="1"/>
    <row r="49110" ht="15.75" customHeight="1"/>
    <row r="49112" ht="15.75" customHeight="1"/>
    <row r="49114" ht="15.75" customHeight="1"/>
    <row r="49116" ht="15.75" customHeight="1"/>
    <row r="49118" ht="15.75" customHeight="1"/>
    <row r="49120" ht="15.75" customHeight="1"/>
    <row r="49122" ht="15.75" customHeight="1"/>
    <row r="49124" ht="15.75" customHeight="1"/>
    <row r="49126" ht="15.75" customHeight="1"/>
    <row r="49128" ht="15.75" customHeight="1"/>
    <row r="49130" ht="15.75" customHeight="1"/>
    <row r="49132" ht="15.75" customHeight="1"/>
    <row r="49134" ht="15.75" customHeight="1"/>
    <row r="49136" ht="15.75" customHeight="1"/>
    <row r="49138" ht="15.75" customHeight="1"/>
    <row r="49140" ht="15.75" customHeight="1"/>
    <row r="49142" ht="15.75" customHeight="1"/>
    <row r="49144" ht="15.75" customHeight="1"/>
    <row r="49146" ht="15.75" customHeight="1"/>
    <row r="49148" ht="15.75" customHeight="1"/>
    <row r="49150" ht="15.75" customHeight="1"/>
    <row r="49152" ht="15.75" customHeight="1"/>
    <row r="49154" ht="15.75" customHeight="1"/>
    <row r="49156" ht="15.75" customHeight="1"/>
    <row r="49158" ht="15.75" customHeight="1"/>
    <row r="49160" ht="15.75" customHeight="1"/>
    <row r="49162" ht="15.75" customHeight="1"/>
    <row r="49164" ht="15.75" customHeight="1"/>
    <row r="49166" ht="15.75" customHeight="1"/>
    <row r="49168" ht="15.75" customHeight="1"/>
    <row r="49170" ht="15.75" customHeight="1"/>
    <row r="49172" ht="15.75" customHeight="1"/>
    <row r="49174" ht="15.75" customHeight="1"/>
    <row r="49176" ht="15.75" customHeight="1"/>
    <row r="49178" ht="15.75" customHeight="1"/>
    <row r="49180" ht="15.75" customHeight="1"/>
    <row r="49182" ht="15.75" customHeight="1"/>
    <row r="49184" ht="15.75" customHeight="1"/>
    <row r="49186" ht="15.75" customHeight="1"/>
    <row r="49188" ht="15.75" customHeight="1"/>
    <row r="49190" ht="15.75" customHeight="1"/>
    <row r="49192" ht="15.75" customHeight="1"/>
    <row r="49194" ht="15.75" customHeight="1"/>
    <row r="49196" ht="15.75" customHeight="1"/>
    <row r="49198" ht="15.75" customHeight="1"/>
    <row r="49200" ht="15.75" customHeight="1"/>
    <row r="49202" ht="15.75" customHeight="1"/>
    <row r="49204" ht="15.75" customHeight="1"/>
    <row r="49206" ht="15.75" customHeight="1"/>
    <row r="49208" ht="15.75" customHeight="1"/>
    <row r="49210" ht="15.75" customHeight="1"/>
    <row r="49212" ht="15.75" customHeight="1"/>
    <row r="49214" ht="15.75" customHeight="1"/>
    <row r="49216" ht="15.75" customHeight="1"/>
    <row r="49218" ht="15.75" customHeight="1"/>
    <row r="49220" ht="15.75" customHeight="1"/>
    <row r="49222" ht="15.75" customHeight="1"/>
    <row r="49224" ht="15.75" customHeight="1"/>
    <row r="49226" ht="15.75" customHeight="1"/>
    <row r="49228" ht="15.75" customHeight="1"/>
    <row r="49230" ht="15.75" customHeight="1"/>
    <row r="49232" ht="15.75" customHeight="1"/>
    <row r="49234" ht="15.75" customHeight="1"/>
    <row r="49236" ht="15.75" customHeight="1"/>
    <row r="49238" ht="15.75" customHeight="1"/>
    <row r="49240" ht="15.75" customHeight="1"/>
    <row r="49242" ht="15.75" customHeight="1"/>
    <row r="49244" ht="15.75" customHeight="1"/>
    <row r="49246" ht="15.75" customHeight="1"/>
    <row r="49248" ht="15.75" customHeight="1"/>
    <row r="49250" ht="15.75" customHeight="1"/>
    <row r="49252" ht="15.75" customHeight="1"/>
    <row r="49254" ht="15.75" customHeight="1"/>
    <row r="49256" ht="15.75" customHeight="1"/>
    <row r="49258" ht="15.75" customHeight="1"/>
    <row r="49260" ht="15.75" customHeight="1"/>
    <row r="49262" ht="15.75" customHeight="1"/>
    <row r="49264" ht="15.75" customHeight="1"/>
    <row r="49266" ht="15.75" customHeight="1"/>
    <row r="49268" ht="15.75" customHeight="1"/>
    <row r="49270" ht="15.75" customHeight="1"/>
    <row r="49272" ht="15.75" customHeight="1"/>
    <row r="49274" ht="15.75" customHeight="1"/>
    <row r="49276" ht="15.75" customHeight="1"/>
    <row r="49278" ht="15.75" customHeight="1"/>
    <row r="49280" ht="15.75" customHeight="1"/>
    <row r="49282" ht="15.75" customHeight="1"/>
    <row r="49284" ht="15.75" customHeight="1"/>
    <row r="49286" ht="15.75" customHeight="1"/>
    <row r="49288" ht="15.75" customHeight="1"/>
    <row r="49290" ht="15.75" customHeight="1"/>
    <row r="49292" ht="15.75" customHeight="1"/>
    <row r="49294" ht="15.75" customHeight="1"/>
    <row r="49296" ht="15.75" customHeight="1"/>
    <row r="49298" ht="15.75" customHeight="1"/>
    <row r="49300" ht="15.75" customHeight="1"/>
    <row r="49302" ht="15.75" customHeight="1"/>
    <row r="49304" ht="15.75" customHeight="1"/>
    <row r="49306" ht="15.75" customHeight="1"/>
    <row r="49308" ht="15.75" customHeight="1"/>
    <row r="49310" ht="15.75" customHeight="1"/>
    <row r="49312" ht="15.75" customHeight="1"/>
    <row r="49314" ht="15.75" customHeight="1"/>
    <row r="49316" ht="15.75" customHeight="1"/>
    <row r="49318" ht="15.75" customHeight="1"/>
    <row r="49320" ht="15.75" customHeight="1"/>
    <row r="49322" ht="15.75" customHeight="1"/>
    <row r="49324" ht="15.75" customHeight="1"/>
    <row r="49326" ht="15.75" customHeight="1"/>
    <row r="49328" ht="15.75" customHeight="1"/>
    <row r="49330" ht="15.75" customHeight="1"/>
    <row r="49332" ht="15.75" customHeight="1"/>
    <row r="49334" ht="15.75" customHeight="1"/>
    <row r="49336" ht="15.75" customHeight="1"/>
    <row r="49338" ht="15.75" customHeight="1"/>
    <row r="49340" ht="15.75" customHeight="1"/>
    <row r="49342" ht="15.75" customHeight="1"/>
    <row r="49344" ht="15.75" customHeight="1"/>
    <row r="49346" ht="15.75" customHeight="1"/>
    <row r="49348" ht="15.75" customHeight="1"/>
    <row r="49350" ht="15.75" customHeight="1"/>
    <row r="49352" ht="15.75" customHeight="1"/>
    <row r="49354" ht="15.75" customHeight="1"/>
    <row r="49356" ht="15.75" customHeight="1"/>
    <row r="49358" ht="15.75" customHeight="1"/>
    <row r="49360" ht="15.75" customHeight="1"/>
    <row r="49362" ht="15.75" customHeight="1"/>
    <row r="49364" ht="15.75" customHeight="1"/>
    <row r="49366" ht="15.75" customHeight="1"/>
    <row r="49368" ht="15.75" customHeight="1"/>
    <row r="49370" ht="15.75" customHeight="1"/>
    <row r="49372" ht="15.75" customHeight="1"/>
    <row r="49374" ht="15.75" customHeight="1"/>
    <row r="49376" ht="15.75" customHeight="1"/>
    <row r="49378" ht="15.75" customHeight="1"/>
    <row r="49380" ht="15.75" customHeight="1"/>
    <row r="49382" ht="15.75" customHeight="1"/>
    <row r="49384" ht="15.75" customHeight="1"/>
    <row r="49386" ht="15.75" customHeight="1"/>
    <row r="49388" ht="15.75" customHeight="1"/>
    <row r="49390" ht="15.75" customHeight="1"/>
    <row r="49392" ht="15.75" customHeight="1"/>
    <row r="49394" ht="15.75" customHeight="1"/>
    <row r="49396" ht="15.75" customHeight="1"/>
    <row r="49398" ht="15.75" customHeight="1"/>
    <row r="49400" ht="15.75" customHeight="1"/>
    <row r="49402" ht="15.75" customHeight="1"/>
    <row r="49404" ht="15.75" customHeight="1"/>
    <row r="49406" ht="15.75" customHeight="1"/>
    <row r="49408" ht="15.75" customHeight="1"/>
    <row r="49410" ht="15.75" customHeight="1"/>
    <row r="49412" ht="15.75" customHeight="1"/>
    <row r="49414" ht="15.75" customHeight="1"/>
    <row r="49416" ht="15.75" customHeight="1"/>
    <row r="49418" ht="15.75" customHeight="1"/>
    <row r="49420" ht="15.75" customHeight="1"/>
    <row r="49422" ht="15.75" customHeight="1"/>
    <row r="49424" ht="15.75" customHeight="1"/>
    <row r="49426" ht="15.75" customHeight="1"/>
    <row r="49428" ht="15.75" customHeight="1"/>
    <row r="49430" ht="15.75" customHeight="1"/>
    <row r="49432" ht="15.75" customHeight="1"/>
    <row r="49434" ht="15.75" customHeight="1"/>
    <row r="49436" ht="15.75" customHeight="1"/>
    <row r="49438" ht="15.75" customHeight="1"/>
    <row r="49440" ht="15.75" customHeight="1"/>
    <row r="49442" ht="15.75" customHeight="1"/>
    <row r="49444" ht="15.75" customHeight="1"/>
    <row r="49446" ht="15.75" customHeight="1"/>
    <row r="49448" ht="15.75" customHeight="1"/>
    <row r="49450" ht="15.75" customHeight="1"/>
    <row r="49452" ht="15.75" customHeight="1"/>
    <row r="49454" ht="15.75" customHeight="1"/>
    <row r="49456" ht="15.75" customHeight="1"/>
    <row r="49458" ht="15.75" customHeight="1"/>
    <row r="49460" ht="15.75" customHeight="1"/>
    <row r="49462" ht="15.75" customHeight="1"/>
    <row r="49464" ht="15.75" customHeight="1"/>
    <row r="49466" ht="15.75" customHeight="1"/>
    <row r="49468" ht="15.75" customHeight="1"/>
    <row r="49470" ht="15.75" customHeight="1"/>
    <row r="49472" ht="15.75" customHeight="1"/>
    <row r="49474" ht="15.75" customHeight="1"/>
    <row r="49476" ht="15.75" customHeight="1"/>
    <row r="49478" ht="15.75" customHeight="1"/>
    <row r="49480" ht="15.75" customHeight="1"/>
    <row r="49482" ht="15.75" customHeight="1"/>
    <row r="49484" ht="15.75" customHeight="1"/>
    <row r="49486" ht="15.75" customHeight="1"/>
    <row r="49488" ht="15.75" customHeight="1"/>
    <row r="49490" ht="15.75" customHeight="1"/>
    <row r="49492" ht="15.75" customHeight="1"/>
    <row r="49494" ht="15.75" customHeight="1"/>
    <row r="49496" ht="15.75" customHeight="1"/>
    <row r="49498" ht="15.75" customHeight="1"/>
    <row r="49500" ht="15.75" customHeight="1"/>
    <row r="49502" ht="15.75" customHeight="1"/>
    <row r="49504" ht="15.75" customHeight="1"/>
    <row r="49506" ht="15.75" customHeight="1"/>
    <row r="49508" ht="15.75" customHeight="1"/>
    <row r="49510" ht="15.75" customHeight="1"/>
    <row r="49512" ht="15.75" customHeight="1"/>
    <row r="49514" ht="15.75" customHeight="1"/>
    <row r="49516" ht="15.75" customHeight="1"/>
    <row r="49518" ht="15.75" customHeight="1"/>
    <row r="49520" ht="15.75" customHeight="1"/>
    <row r="49522" ht="15.75" customHeight="1"/>
    <row r="49524" ht="15.75" customHeight="1"/>
    <row r="49526" ht="15.75" customHeight="1"/>
    <row r="49528" ht="15.75" customHeight="1"/>
    <row r="49530" ht="15.75" customHeight="1"/>
    <row r="49532" ht="15.75" customHeight="1"/>
    <row r="49534" ht="15.75" customHeight="1"/>
    <row r="49536" ht="15.75" customHeight="1"/>
    <row r="49538" ht="15.75" customHeight="1"/>
    <row r="49540" ht="15.75" customHeight="1"/>
    <row r="49542" ht="15.75" customHeight="1"/>
    <row r="49544" ht="15.75" customHeight="1"/>
    <row r="49546" ht="15.75" customHeight="1"/>
    <row r="49548" ht="15.75" customHeight="1"/>
    <row r="49550" ht="15.75" customHeight="1"/>
    <row r="49552" ht="15.75" customHeight="1"/>
    <row r="49554" ht="15.75" customHeight="1"/>
    <row r="49556" ht="15.75" customHeight="1"/>
    <row r="49558" ht="15.75" customHeight="1"/>
    <row r="49560" ht="15.75" customHeight="1"/>
    <row r="49562" ht="15.75" customHeight="1"/>
    <row r="49564" ht="15.75" customHeight="1"/>
    <row r="49566" ht="15.75" customHeight="1"/>
    <row r="49568" ht="15.75" customHeight="1"/>
    <row r="49570" ht="15.75" customHeight="1"/>
    <row r="49572" ht="15.75" customHeight="1"/>
    <row r="49574" ht="15.75" customHeight="1"/>
    <row r="49576" ht="15.75" customHeight="1"/>
    <row r="49578" ht="15.75" customHeight="1"/>
    <row r="49580" ht="15.75" customHeight="1"/>
    <row r="49582" ht="15.75" customHeight="1"/>
    <row r="49584" ht="15.75" customHeight="1"/>
    <row r="49586" ht="15.75" customHeight="1"/>
    <row r="49588" ht="15.75" customHeight="1"/>
    <row r="49590" ht="15.75" customHeight="1"/>
    <row r="49592" ht="15.75" customHeight="1"/>
    <row r="49594" ht="15.75" customHeight="1"/>
    <row r="49596" ht="15.75" customHeight="1"/>
    <row r="49598" ht="15.75" customHeight="1"/>
    <row r="49600" ht="15.75" customHeight="1"/>
    <row r="49602" ht="15.75" customHeight="1"/>
    <row r="49604" ht="15.75" customHeight="1"/>
    <row r="49606" ht="15.75" customHeight="1"/>
    <row r="49608" ht="15.75" customHeight="1"/>
    <row r="49610" ht="15.75" customHeight="1"/>
    <row r="49612" ht="15.75" customHeight="1"/>
    <row r="49614" ht="15.75" customHeight="1"/>
    <row r="49616" ht="15.75" customHeight="1"/>
    <row r="49618" ht="15.75" customHeight="1"/>
    <row r="49620" ht="15.75" customHeight="1"/>
    <row r="49622" ht="15.75" customHeight="1"/>
    <row r="49624" ht="15.75" customHeight="1"/>
    <row r="49626" ht="15.75" customHeight="1"/>
    <row r="49628" ht="15.75" customHeight="1"/>
    <row r="49630" ht="15.75" customHeight="1"/>
    <row r="49632" ht="15.75" customHeight="1"/>
    <row r="49634" ht="15.75" customHeight="1"/>
    <row r="49636" ht="15.75" customHeight="1"/>
    <row r="49638" ht="15.75" customHeight="1"/>
    <row r="49640" ht="15.75" customHeight="1"/>
    <row r="49642" ht="15.75" customHeight="1"/>
    <row r="49644" ht="15.75" customHeight="1"/>
    <row r="49646" ht="15.75" customHeight="1"/>
    <row r="49648" ht="15.75" customHeight="1"/>
    <row r="49650" ht="15.75" customHeight="1"/>
    <row r="49652" ht="15.75" customHeight="1"/>
    <row r="49654" ht="15.75" customHeight="1"/>
    <row r="49656" ht="15.75" customHeight="1"/>
    <row r="49658" ht="15.75" customHeight="1"/>
    <row r="49660" ht="15.75" customHeight="1"/>
    <row r="49662" ht="15.75" customHeight="1"/>
    <row r="49664" ht="15.75" customHeight="1"/>
    <row r="49666" ht="15.75" customHeight="1"/>
    <row r="49668" ht="15.75" customHeight="1"/>
    <row r="49670" ht="15.75" customHeight="1"/>
    <row r="49672" ht="15.75" customHeight="1"/>
    <row r="49674" ht="15.75" customHeight="1"/>
    <row r="49676" ht="15.75" customHeight="1"/>
    <row r="49678" ht="15.75" customHeight="1"/>
    <row r="49680" ht="15.75" customHeight="1"/>
    <row r="49682" ht="15.75" customHeight="1"/>
    <row r="49684" ht="15.75" customHeight="1"/>
    <row r="49686" ht="15.75" customHeight="1"/>
    <row r="49688" ht="15.75" customHeight="1"/>
    <row r="49690" ht="15.75" customHeight="1"/>
    <row r="49692" ht="15.75" customHeight="1"/>
    <row r="49694" ht="15.75" customHeight="1"/>
    <row r="49696" ht="15.75" customHeight="1"/>
    <row r="49698" ht="15.75" customHeight="1"/>
    <row r="49700" ht="15.75" customHeight="1"/>
    <row r="49702" ht="15.75" customHeight="1"/>
    <row r="49704" ht="15.75" customHeight="1"/>
    <row r="49706" ht="15.75" customHeight="1"/>
    <row r="49708" ht="15.75" customHeight="1"/>
    <row r="49710" ht="15.75" customHeight="1"/>
    <row r="49712" ht="15.75" customHeight="1"/>
    <row r="49714" ht="15.75" customHeight="1"/>
    <row r="49716" ht="15.75" customHeight="1"/>
    <row r="49718" ht="15.75" customHeight="1"/>
    <row r="49720" ht="15.75" customHeight="1"/>
    <row r="49722" ht="15.75" customHeight="1"/>
    <row r="49724" ht="15.75" customHeight="1"/>
    <row r="49726" ht="15.75" customHeight="1"/>
    <row r="49728" ht="15.75" customHeight="1"/>
    <row r="49730" ht="15.75" customHeight="1"/>
    <row r="49732" ht="15.75" customHeight="1"/>
    <row r="49734" ht="15.75" customHeight="1"/>
    <row r="49736" ht="15.75" customHeight="1"/>
    <row r="49738" ht="15.75" customHeight="1"/>
    <row r="49740" ht="15.75" customHeight="1"/>
    <row r="49742" ht="15.75" customHeight="1"/>
    <row r="49744" ht="15.75" customHeight="1"/>
    <row r="49746" ht="15.75" customHeight="1"/>
    <row r="49748" ht="15.75" customHeight="1"/>
    <row r="49750" ht="15.75" customHeight="1"/>
    <row r="49752" ht="15.75" customHeight="1"/>
    <row r="49754" ht="15.75" customHeight="1"/>
    <row r="49756" ht="15.75" customHeight="1"/>
    <row r="49758" ht="15.75" customHeight="1"/>
    <row r="49760" ht="15.75" customHeight="1"/>
    <row r="49762" ht="15.75" customHeight="1"/>
    <row r="49764" ht="15.75" customHeight="1"/>
    <row r="49766" ht="15.75" customHeight="1"/>
    <row r="49768" ht="15.75" customHeight="1"/>
    <row r="49770" ht="15.75" customHeight="1"/>
    <row r="49772" ht="15.75" customHeight="1"/>
    <row r="49774" ht="15.75" customHeight="1"/>
    <row r="49776" ht="15.75" customHeight="1"/>
    <row r="49778" ht="15.75" customHeight="1"/>
    <row r="49780" ht="15.75" customHeight="1"/>
    <row r="49782" ht="15.75" customHeight="1"/>
    <row r="49784" ht="15.75" customHeight="1"/>
    <row r="49786" ht="15.75" customHeight="1"/>
    <row r="49788" ht="15.75" customHeight="1"/>
    <row r="49790" ht="15.75" customHeight="1"/>
    <row r="49792" ht="15.75" customHeight="1"/>
    <row r="49794" ht="15.75" customHeight="1"/>
    <row r="49796" ht="15.75" customHeight="1"/>
    <row r="49798" ht="15.75" customHeight="1"/>
    <row r="49800" ht="15.75" customHeight="1"/>
    <row r="49802" ht="15.75" customHeight="1"/>
    <row r="49804" ht="15.75" customHeight="1"/>
    <row r="49806" ht="15.75" customHeight="1"/>
    <row r="49808" ht="15.75" customHeight="1"/>
    <row r="49810" ht="15.75" customHeight="1"/>
    <row r="49812" ht="15.75" customHeight="1"/>
    <row r="49814" ht="15.75" customHeight="1"/>
    <row r="49816" ht="15.75" customHeight="1"/>
    <row r="49818" ht="15.75" customHeight="1"/>
    <row r="49820" ht="15.75" customHeight="1"/>
    <row r="49822" ht="15.75" customHeight="1"/>
    <row r="49824" ht="15.75" customHeight="1"/>
    <row r="49826" ht="15.75" customHeight="1"/>
    <row r="49828" ht="15.75" customHeight="1"/>
    <row r="49830" ht="15.75" customHeight="1"/>
    <row r="49832" ht="15.75" customHeight="1"/>
    <row r="49834" ht="15.75" customHeight="1"/>
    <row r="49836" ht="15.75" customHeight="1"/>
    <row r="49838" ht="15.75" customHeight="1"/>
    <row r="49840" ht="15.75" customHeight="1"/>
    <row r="49842" ht="15.75" customHeight="1"/>
    <row r="49844" ht="15.75" customHeight="1"/>
    <row r="49846" ht="15.75" customHeight="1"/>
    <row r="49848" ht="15.75" customHeight="1"/>
    <row r="49850" ht="15.75" customHeight="1"/>
    <row r="49852" ht="15.75" customHeight="1"/>
    <row r="49854" ht="15.75" customHeight="1"/>
    <row r="49856" ht="15.75" customHeight="1"/>
    <row r="49858" ht="15.75" customHeight="1"/>
    <row r="49860" ht="15.75" customHeight="1"/>
    <row r="49862" ht="15.75" customHeight="1"/>
    <row r="49864" ht="15.75" customHeight="1"/>
    <row r="49866" ht="15.75" customHeight="1"/>
    <row r="49868" ht="15.75" customHeight="1"/>
    <row r="49870" ht="15.75" customHeight="1"/>
    <row r="49872" ht="15.75" customHeight="1"/>
    <row r="49874" ht="15.75" customHeight="1"/>
    <row r="49876" ht="15.75" customHeight="1"/>
    <row r="49878" ht="15.75" customHeight="1"/>
    <row r="49880" ht="15.75" customHeight="1"/>
    <row r="49882" ht="15.75" customHeight="1"/>
    <row r="49884" ht="15.75" customHeight="1"/>
    <row r="49886" ht="15.75" customHeight="1"/>
    <row r="49888" ht="15.75" customHeight="1"/>
    <row r="49890" ht="15.75" customHeight="1"/>
    <row r="49892" ht="15.75" customHeight="1"/>
    <row r="49894" ht="15.75" customHeight="1"/>
    <row r="49896" ht="15.75" customHeight="1"/>
    <row r="49898" ht="15.75" customHeight="1"/>
    <row r="49900" ht="15.75" customHeight="1"/>
    <row r="49902" ht="15.75" customHeight="1"/>
    <row r="49904" ht="15.75" customHeight="1"/>
    <row r="49906" ht="15.75" customHeight="1"/>
    <row r="49908" ht="15.75" customHeight="1"/>
    <row r="49910" ht="15.75" customHeight="1"/>
    <row r="49912" ht="15.75" customHeight="1"/>
    <row r="49914" ht="15.75" customHeight="1"/>
    <row r="49916" ht="15.75" customHeight="1"/>
    <row r="49918" ht="15.75" customHeight="1"/>
    <row r="49920" ht="15.75" customHeight="1"/>
    <row r="49922" ht="15.75" customHeight="1"/>
    <row r="49924" ht="15.75" customHeight="1"/>
    <row r="49926" ht="15.75" customHeight="1"/>
    <row r="49928" ht="15.75" customHeight="1"/>
    <row r="49930" ht="15.75" customHeight="1"/>
    <row r="49932" ht="15.75" customHeight="1"/>
    <row r="49934" ht="15.75" customHeight="1"/>
    <row r="49936" ht="15.75" customHeight="1"/>
    <row r="49938" ht="15.75" customHeight="1"/>
    <row r="49940" ht="15.75" customHeight="1"/>
    <row r="49942" ht="15.75" customHeight="1"/>
    <row r="49944" ht="15.75" customHeight="1"/>
    <row r="49946" ht="15.75" customHeight="1"/>
    <row r="49948" ht="15.75" customHeight="1"/>
    <row r="49950" ht="15.75" customHeight="1"/>
    <row r="49952" ht="15.75" customHeight="1"/>
    <row r="49954" ht="15.75" customHeight="1"/>
    <row r="49956" ht="15.75" customHeight="1"/>
    <row r="49958" ht="15.75" customHeight="1"/>
    <row r="49960" ht="15.75" customHeight="1"/>
    <row r="49962" ht="15.75" customHeight="1"/>
    <row r="49964" ht="15.75" customHeight="1"/>
    <row r="49966" ht="15.75" customHeight="1"/>
    <row r="49968" ht="15.75" customHeight="1"/>
    <row r="49970" ht="15.75" customHeight="1"/>
    <row r="49972" ht="15.75" customHeight="1"/>
    <row r="49974" ht="15.75" customHeight="1"/>
    <row r="49976" ht="15.75" customHeight="1"/>
    <row r="49978" ht="15.75" customHeight="1"/>
    <row r="49980" ht="15.75" customHeight="1"/>
    <row r="49982" ht="15.75" customHeight="1"/>
    <row r="49984" ht="15.75" customHeight="1"/>
    <row r="49986" ht="15.75" customHeight="1"/>
    <row r="49988" ht="15.75" customHeight="1"/>
    <row r="49990" ht="15.75" customHeight="1"/>
    <row r="49992" ht="15.75" customHeight="1"/>
    <row r="49994" ht="15.75" customHeight="1"/>
    <row r="49996" ht="15.75" customHeight="1"/>
    <row r="49998" ht="15.75" customHeight="1"/>
    <row r="50000" ht="15.75" customHeight="1"/>
    <row r="50002" ht="15.75" customHeight="1"/>
    <row r="50004" ht="15.75" customHeight="1"/>
    <row r="50006" ht="15.75" customHeight="1"/>
    <row r="50008" ht="15.75" customHeight="1"/>
    <row r="50010" ht="15.75" customHeight="1"/>
    <row r="50012" ht="15.75" customHeight="1"/>
    <row r="50014" ht="15.75" customHeight="1"/>
    <row r="50016" ht="15.75" customHeight="1"/>
    <row r="50018" ht="15.75" customHeight="1"/>
    <row r="50020" ht="15.75" customHeight="1"/>
    <row r="50022" ht="15.75" customHeight="1"/>
    <row r="50024" ht="15.75" customHeight="1"/>
    <row r="50026" ht="15.75" customHeight="1"/>
    <row r="50028" ht="15.75" customHeight="1"/>
    <row r="50030" ht="15.75" customHeight="1"/>
    <row r="50032" ht="15.75" customHeight="1"/>
    <row r="50034" ht="15.75" customHeight="1"/>
    <row r="50036" ht="15.75" customHeight="1"/>
    <row r="50038" ht="15.75" customHeight="1"/>
    <row r="50040" ht="15.75" customHeight="1"/>
    <row r="50042" ht="15.75" customHeight="1"/>
    <row r="50044" ht="15.75" customHeight="1"/>
    <row r="50046" ht="15.75" customHeight="1"/>
    <row r="50048" ht="15.75" customHeight="1"/>
    <row r="50050" ht="15.75" customHeight="1"/>
    <row r="50052" ht="15.75" customHeight="1"/>
    <row r="50054" ht="15.75" customHeight="1"/>
    <row r="50056" ht="15.75" customHeight="1"/>
    <row r="50058" ht="15.75" customHeight="1"/>
    <row r="50060" ht="15.75" customHeight="1"/>
    <row r="50062" ht="15.75" customHeight="1"/>
    <row r="50064" ht="15.75" customHeight="1"/>
    <row r="50066" ht="15.75" customHeight="1"/>
    <row r="50068" ht="15.75" customHeight="1"/>
    <row r="50070" ht="15.75" customHeight="1"/>
    <row r="50072" ht="15.75" customHeight="1"/>
    <row r="50074" ht="15.75" customHeight="1"/>
    <row r="50076" ht="15.75" customHeight="1"/>
    <row r="50078" ht="15.75" customHeight="1"/>
    <row r="50080" ht="15.75" customHeight="1"/>
    <row r="50082" ht="15.75" customHeight="1"/>
    <row r="50084" ht="15.75" customHeight="1"/>
    <row r="50086" ht="15.75" customHeight="1"/>
    <row r="50088" ht="15.75" customHeight="1"/>
    <row r="50090" ht="15.75" customHeight="1"/>
    <row r="50092" ht="15.75" customHeight="1"/>
    <row r="50094" ht="15.75" customHeight="1"/>
    <row r="50096" ht="15.75" customHeight="1"/>
    <row r="50098" ht="15.75" customHeight="1"/>
    <row r="50100" ht="15.75" customHeight="1"/>
    <row r="50102" ht="15.75" customHeight="1"/>
    <row r="50104" ht="15.75" customHeight="1"/>
    <row r="50106" ht="15.75" customHeight="1"/>
    <row r="50108" ht="15.75" customHeight="1"/>
    <row r="50110" ht="15.75" customHeight="1"/>
    <row r="50112" ht="15.75" customHeight="1"/>
    <row r="50114" ht="15.75" customHeight="1"/>
    <row r="50116" ht="15.75" customHeight="1"/>
    <row r="50118" ht="15.75" customHeight="1"/>
    <row r="50120" ht="15.75" customHeight="1"/>
    <row r="50122" ht="15.75" customHeight="1"/>
    <row r="50124" ht="15.75" customHeight="1"/>
    <row r="50126" ht="15.75" customHeight="1"/>
    <row r="50128" ht="15.75" customHeight="1"/>
    <row r="50130" ht="15.75" customHeight="1"/>
    <row r="50132" ht="15.75" customHeight="1"/>
    <row r="50134" ht="15.75" customHeight="1"/>
    <row r="50136" ht="15.75" customHeight="1"/>
    <row r="50138" ht="15.75" customHeight="1"/>
    <row r="50140" ht="15.75" customHeight="1"/>
    <row r="50142" ht="15.75" customHeight="1"/>
    <row r="50144" ht="15.75" customHeight="1"/>
    <row r="50146" ht="15.75" customHeight="1"/>
    <row r="50148" ht="15.75" customHeight="1"/>
    <row r="50150" ht="15.75" customHeight="1"/>
    <row r="50152" ht="15.75" customHeight="1"/>
    <row r="50154" ht="15.75" customHeight="1"/>
    <row r="50156" ht="15.75" customHeight="1"/>
    <row r="50158" ht="15.75" customHeight="1"/>
    <row r="50160" ht="15.75" customHeight="1"/>
    <row r="50162" ht="15.75" customHeight="1"/>
    <row r="50164" ht="15.75" customHeight="1"/>
    <row r="50166" ht="15.75" customHeight="1"/>
    <row r="50168" ht="15.75" customHeight="1"/>
    <row r="50170" ht="15.75" customHeight="1"/>
    <row r="50172" ht="15.75" customHeight="1"/>
    <row r="50174" ht="15.75" customHeight="1"/>
    <row r="50176" ht="15.75" customHeight="1"/>
    <row r="50178" ht="15.75" customHeight="1"/>
    <row r="50180" ht="15.75" customHeight="1"/>
    <row r="50182" ht="15.75" customHeight="1"/>
    <row r="50184" ht="15.75" customHeight="1"/>
    <row r="50186" ht="15.75" customHeight="1"/>
    <row r="50188" ht="15.75" customHeight="1"/>
    <row r="50190" ht="15.75" customHeight="1"/>
    <row r="50192" ht="15.75" customHeight="1"/>
    <row r="50194" ht="15.75" customHeight="1"/>
    <row r="50196" ht="15.75" customHeight="1"/>
    <row r="50198" ht="15.75" customHeight="1"/>
    <row r="50200" ht="15.75" customHeight="1"/>
    <row r="50202" ht="15.75" customHeight="1"/>
    <row r="50204" ht="15.75" customHeight="1"/>
    <row r="50206" ht="15.75" customHeight="1"/>
    <row r="50208" ht="15.75" customHeight="1"/>
    <row r="50210" ht="15.75" customHeight="1"/>
    <row r="50212" ht="15.75" customHeight="1"/>
    <row r="50214" ht="15.75" customHeight="1"/>
    <row r="50216" ht="15.75" customHeight="1"/>
    <row r="50218" ht="15.75" customHeight="1"/>
    <row r="50220" ht="15.75" customHeight="1"/>
    <row r="50222" ht="15.75" customHeight="1"/>
    <row r="50224" ht="15.75" customHeight="1"/>
    <row r="50226" ht="15.75" customHeight="1"/>
    <row r="50228" ht="15.75" customHeight="1"/>
    <row r="50230" ht="15.75" customHeight="1"/>
    <row r="50232" ht="15.75" customHeight="1"/>
    <row r="50234" ht="15.75" customHeight="1"/>
    <row r="50236" ht="15.75" customHeight="1"/>
    <row r="50238" ht="15.75" customHeight="1"/>
    <row r="50240" ht="15.75" customHeight="1"/>
    <row r="50242" ht="15.75" customHeight="1"/>
    <row r="50244" ht="15.75" customHeight="1"/>
    <row r="50246" ht="15.75" customHeight="1"/>
    <row r="50248" ht="15.75" customHeight="1"/>
    <row r="50250" ht="15.75" customHeight="1"/>
    <row r="50252" ht="15.75" customHeight="1"/>
    <row r="50254" ht="15.75" customHeight="1"/>
    <row r="50256" ht="15.75" customHeight="1"/>
    <row r="50258" ht="15.75" customHeight="1"/>
    <row r="50260" ht="15.75" customHeight="1"/>
    <row r="50262" ht="15.75" customHeight="1"/>
    <row r="50264" ht="15.75" customHeight="1"/>
    <row r="50266" ht="15.75" customHeight="1"/>
    <row r="50268" ht="15.75" customHeight="1"/>
    <row r="50270" ht="15.75" customHeight="1"/>
    <row r="50272" ht="15.75" customHeight="1"/>
    <row r="50274" ht="15.75" customHeight="1"/>
    <row r="50276" ht="15.75" customHeight="1"/>
    <row r="50278" ht="15.75" customHeight="1"/>
    <row r="50280" ht="15.75" customHeight="1"/>
    <row r="50282" ht="15.75" customHeight="1"/>
    <row r="50284" ht="15.75" customHeight="1"/>
    <row r="50286" ht="15.75" customHeight="1"/>
    <row r="50288" ht="15.75" customHeight="1"/>
    <row r="50290" ht="15.75" customHeight="1"/>
    <row r="50292" ht="15.75" customHeight="1"/>
    <row r="50294" ht="15.75" customHeight="1"/>
    <row r="50296" ht="15.75" customHeight="1"/>
    <row r="50298" ht="15.75" customHeight="1"/>
    <row r="50300" ht="15.75" customHeight="1"/>
    <row r="50302" ht="15.75" customHeight="1"/>
    <row r="50304" ht="15.75" customHeight="1"/>
    <row r="50306" ht="15.75" customHeight="1"/>
    <row r="50308" ht="15.75" customHeight="1"/>
    <row r="50310" ht="15.75" customHeight="1"/>
    <row r="50312" ht="15.75" customHeight="1"/>
    <row r="50314" ht="15.75" customHeight="1"/>
    <row r="50316" ht="15.75" customHeight="1"/>
    <row r="50318" ht="15.75" customHeight="1"/>
    <row r="50320" ht="15.75" customHeight="1"/>
    <row r="50322" ht="15.75" customHeight="1"/>
    <row r="50324" ht="15.75" customHeight="1"/>
    <row r="50326" ht="15.75" customHeight="1"/>
    <row r="50328" ht="15.75" customHeight="1"/>
    <row r="50330" ht="15.75" customHeight="1"/>
    <row r="50332" ht="15.75" customHeight="1"/>
    <row r="50334" ht="15.75" customHeight="1"/>
    <row r="50336" ht="15.75" customHeight="1"/>
    <row r="50338" ht="15.75" customHeight="1"/>
    <row r="50340" ht="15.75" customHeight="1"/>
    <row r="50342" ht="15.75" customHeight="1"/>
    <row r="50344" ht="15.75" customHeight="1"/>
    <row r="50346" ht="15.75" customHeight="1"/>
    <row r="50348" ht="15.75" customHeight="1"/>
    <row r="50350" ht="15.75" customHeight="1"/>
    <row r="50352" ht="15.75" customHeight="1"/>
    <row r="50354" ht="15.75" customHeight="1"/>
    <row r="50356" ht="15.75" customHeight="1"/>
    <row r="50358" ht="15.75" customHeight="1"/>
    <row r="50360" ht="15.75" customHeight="1"/>
    <row r="50362" ht="15.75" customHeight="1"/>
    <row r="50364" ht="15.75" customHeight="1"/>
    <row r="50366" ht="15.75" customHeight="1"/>
    <row r="50368" ht="15.75" customHeight="1"/>
    <row r="50370" ht="15.75" customHeight="1"/>
    <row r="50372" ht="15.75" customHeight="1"/>
    <row r="50374" ht="15.75" customHeight="1"/>
    <row r="50376" ht="15.75" customHeight="1"/>
    <row r="50378" ht="15.75" customHeight="1"/>
    <row r="50380" ht="15.75" customHeight="1"/>
    <row r="50382" ht="15.75" customHeight="1"/>
    <row r="50384" ht="15.75" customHeight="1"/>
    <row r="50386" ht="15.75" customHeight="1"/>
    <row r="50388" ht="15.75" customHeight="1"/>
    <row r="50390" ht="15.75" customHeight="1"/>
    <row r="50392" ht="15.75" customHeight="1"/>
    <row r="50394" ht="15.75" customHeight="1"/>
    <row r="50396" ht="15.75" customHeight="1"/>
    <row r="50398" ht="15.75" customHeight="1"/>
    <row r="50400" ht="15.75" customHeight="1"/>
    <row r="50402" ht="15.75" customHeight="1"/>
    <row r="50404" ht="15.75" customHeight="1"/>
    <row r="50406" ht="15.75" customHeight="1"/>
    <row r="50408" ht="15.75" customHeight="1"/>
    <row r="50410" ht="15.75" customHeight="1"/>
    <row r="50412" ht="15.75" customHeight="1"/>
    <row r="50414" ht="15.75" customHeight="1"/>
    <row r="50416" ht="15.75" customHeight="1"/>
    <row r="50418" ht="15.75" customHeight="1"/>
    <row r="50420" ht="15.75" customHeight="1"/>
    <row r="50422" ht="15.75" customHeight="1"/>
    <row r="50424" ht="15.75" customHeight="1"/>
    <row r="50426" ht="15.75" customHeight="1"/>
    <row r="50428" ht="15.75" customHeight="1"/>
    <row r="50430" ht="15.75" customHeight="1"/>
    <row r="50432" ht="15.75" customHeight="1"/>
    <row r="50434" ht="15.75" customHeight="1"/>
    <row r="50436" ht="15.75" customHeight="1"/>
    <row r="50438" ht="15.75" customHeight="1"/>
    <row r="50440" ht="15.75" customHeight="1"/>
    <row r="50442" ht="15.75" customHeight="1"/>
    <row r="50444" ht="15.75" customHeight="1"/>
    <row r="50446" ht="15.75" customHeight="1"/>
    <row r="50448" ht="15.75" customHeight="1"/>
    <row r="50450" ht="15.75" customHeight="1"/>
    <row r="50452" ht="15.75" customHeight="1"/>
    <row r="50454" ht="15.75" customHeight="1"/>
    <row r="50456" ht="15.75" customHeight="1"/>
    <row r="50458" ht="15.75" customHeight="1"/>
    <row r="50460" ht="15.75" customHeight="1"/>
    <row r="50462" ht="15.75" customHeight="1"/>
    <row r="50464" ht="15.75" customHeight="1"/>
    <row r="50466" ht="15.75" customHeight="1"/>
    <row r="50468" ht="15.75" customHeight="1"/>
    <row r="50470" ht="15.75" customHeight="1"/>
    <row r="50472" ht="15.75" customHeight="1"/>
    <row r="50474" ht="15.75" customHeight="1"/>
    <row r="50476" ht="15.75" customHeight="1"/>
    <row r="50478" ht="15.75" customHeight="1"/>
    <row r="50480" ht="15.75" customHeight="1"/>
    <row r="50482" ht="15.75" customHeight="1"/>
    <row r="50484" ht="15.75" customHeight="1"/>
    <row r="50486" ht="15.75" customHeight="1"/>
    <row r="50488" ht="15.75" customHeight="1"/>
    <row r="50490" ht="15.75" customHeight="1"/>
    <row r="50492" ht="15.75" customHeight="1"/>
    <row r="50494" ht="15.75" customHeight="1"/>
    <row r="50496" ht="15.75" customHeight="1"/>
    <row r="50498" ht="15.75" customHeight="1"/>
    <row r="50500" ht="15.75" customHeight="1"/>
    <row r="50502" ht="15.75" customHeight="1"/>
    <row r="50504" ht="15.75" customHeight="1"/>
    <row r="50506" ht="15.75" customHeight="1"/>
    <row r="50508" ht="15.75" customHeight="1"/>
    <row r="50510" ht="15.75" customHeight="1"/>
    <row r="50512" ht="15.75" customHeight="1"/>
    <row r="50514" ht="15.75" customHeight="1"/>
    <row r="50516" ht="15.75" customHeight="1"/>
    <row r="50518" ht="15.75" customHeight="1"/>
    <row r="50520" ht="15.75" customHeight="1"/>
    <row r="50522" ht="15.75" customHeight="1"/>
    <row r="50524" ht="15.75" customHeight="1"/>
    <row r="50526" ht="15.75" customHeight="1"/>
    <row r="50528" ht="15.75" customHeight="1"/>
    <row r="50530" ht="15.75" customHeight="1"/>
    <row r="50532" ht="15.75" customHeight="1"/>
    <row r="50534" ht="15.75" customHeight="1"/>
    <row r="50536" ht="15.75" customHeight="1"/>
    <row r="50538" ht="15.75" customHeight="1"/>
    <row r="50540" ht="15.75" customHeight="1"/>
    <row r="50542" ht="15.75" customHeight="1"/>
    <row r="50544" ht="15.75" customHeight="1"/>
    <row r="50546" ht="15.75" customHeight="1"/>
    <row r="50548" ht="15.75" customHeight="1"/>
    <row r="50550" ht="15.75" customHeight="1"/>
    <row r="50552" ht="15.75" customHeight="1"/>
    <row r="50554" ht="15.75" customHeight="1"/>
    <row r="50556" ht="15.75" customHeight="1"/>
    <row r="50558" ht="15.75" customHeight="1"/>
    <row r="50560" ht="15.75" customHeight="1"/>
    <row r="50562" ht="15.75" customHeight="1"/>
    <row r="50564" ht="15.75" customHeight="1"/>
    <row r="50566" ht="15.75" customHeight="1"/>
    <row r="50568" ht="15.75" customHeight="1"/>
    <row r="50570" ht="15.75" customHeight="1"/>
    <row r="50572" ht="15.75" customHeight="1"/>
    <row r="50574" ht="15.75" customHeight="1"/>
    <row r="50576" ht="15.75" customHeight="1"/>
    <row r="50578" ht="15.75" customHeight="1"/>
    <row r="50580" ht="15.75" customHeight="1"/>
    <row r="50582" ht="15.75" customHeight="1"/>
    <row r="50584" ht="15.75" customHeight="1"/>
    <row r="50586" ht="15.75" customHeight="1"/>
    <row r="50588" ht="15.75" customHeight="1"/>
    <row r="50590" ht="15.75" customHeight="1"/>
    <row r="50592" ht="15.75" customHeight="1"/>
    <row r="50594" ht="15.75" customHeight="1"/>
    <row r="50596" ht="15.75" customHeight="1"/>
    <row r="50598" ht="15.75" customHeight="1"/>
    <row r="50600" ht="15.75" customHeight="1"/>
    <row r="50602" ht="15.75" customHeight="1"/>
    <row r="50604" ht="15.75" customHeight="1"/>
    <row r="50606" ht="15.75" customHeight="1"/>
    <row r="50608" ht="15.75" customHeight="1"/>
    <row r="50610" ht="15.75" customHeight="1"/>
    <row r="50612" ht="15.75" customHeight="1"/>
    <row r="50614" ht="15.75" customHeight="1"/>
    <row r="50616" ht="15.75" customHeight="1"/>
    <row r="50618" ht="15.75" customHeight="1"/>
    <row r="50620" ht="15.75" customHeight="1"/>
    <row r="50622" ht="15.75" customHeight="1"/>
    <row r="50624" ht="15.75" customHeight="1"/>
    <row r="50626" ht="15.75" customHeight="1"/>
    <row r="50628" ht="15.75" customHeight="1"/>
    <row r="50630" ht="15.75" customHeight="1"/>
    <row r="50632" ht="15.75" customHeight="1"/>
    <row r="50634" ht="15.75" customHeight="1"/>
    <row r="50636" ht="15.75" customHeight="1"/>
    <row r="50638" ht="15.75" customHeight="1"/>
    <row r="50640" ht="15.75" customHeight="1"/>
    <row r="50642" ht="15.75" customHeight="1"/>
    <row r="50644" ht="15.75" customHeight="1"/>
    <row r="50646" ht="15.75" customHeight="1"/>
    <row r="50648" ht="15.75" customHeight="1"/>
    <row r="50650" ht="15.75" customHeight="1"/>
    <row r="50652" ht="15.75" customHeight="1"/>
    <row r="50654" ht="15.75" customHeight="1"/>
    <row r="50656" ht="15.75" customHeight="1"/>
    <row r="50658" ht="15.75" customHeight="1"/>
    <row r="50660" ht="15.75" customHeight="1"/>
    <row r="50662" ht="15.75" customHeight="1"/>
    <row r="50664" ht="15.75" customHeight="1"/>
    <row r="50666" ht="15.75" customHeight="1"/>
    <row r="50668" ht="15.75" customHeight="1"/>
    <row r="50670" ht="15.75" customHeight="1"/>
    <row r="50672" ht="15.75" customHeight="1"/>
    <row r="50674" ht="15.75" customHeight="1"/>
    <row r="50676" ht="15.75" customHeight="1"/>
    <row r="50678" ht="15.75" customHeight="1"/>
    <row r="50680" ht="15.75" customHeight="1"/>
    <row r="50682" ht="15.75" customHeight="1"/>
    <row r="50684" ht="15.75" customHeight="1"/>
    <row r="50686" ht="15.75" customHeight="1"/>
    <row r="50688" ht="15.75" customHeight="1"/>
    <row r="50690" ht="15.75" customHeight="1"/>
    <row r="50692" ht="15.75" customHeight="1"/>
    <row r="50694" ht="15.75" customHeight="1"/>
    <row r="50696" ht="15.75" customHeight="1"/>
    <row r="50698" ht="15.75" customHeight="1"/>
    <row r="50700" ht="15.75" customHeight="1"/>
    <row r="50702" ht="15.75" customHeight="1"/>
    <row r="50704" ht="15.75" customHeight="1"/>
    <row r="50706" ht="15.75" customHeight="1"/>
    <row r="50708" ht="15.75" customHeight="1"/>
    <row r="50710" ht="15.75" customHeight="1"/>
    <row r="50712" ht="15.75" customHeight="1"/>
    <row r="50714" ht="15.75" customHeight="1"/>
    <row r="50716" ht="15.75" customHeight="1"/>
    <row r="50718" ht="15.75" customHeight="1"/>
    <row r="50720" ht="15.75" customHeight="1"/>
    <row r="50722" ht="15.75" customHeight="1"/>
    <row r="50724" ht="15.75" customHeight="1"/>
    <row r="50726" ht="15.75" customHeight="1"/>
    <row r="50728" ht="15.75" customHeight="1"/>
    <row r="50730" ht="15.75" customHeight="1"/>
    <row r="50732" ht="15.75" customHeight="1"/>
    <row r="50734" ht="15.75" customHeight="1"/>
    <row r="50736" ht="15.75" customHeight="1"/>
    <row r="50738" ht="15.75" customHeight="1"/>
    <row r="50740" ht="15.75" customHeight="1"/>
    <row r="50742" ht="15.75" customHeight="1"/>
    <row r="50744" ht="15.75" customHeight="1"/>
    <row r="50746" ht="15.75" customHeight="1"/>
    <row r="50748" ht="15.75" customHeight="1"/>
    <row r="50750" ht="15.75" customHeight="1"/>
    <row r="50752" ht="15.75" customHeight="1"/>
    <row r="50754" ht="15.75" customHeight="1"/>
    <row r="50756" ht="15.75" customHeight="1"/>
    <row r="50758" ht="15.75" customHeight="1"/>
    <row r="50760" ht="15.75" customHeight="1"/>
    <row r="50762" ht="15.75" customHeight="1"/>
    <row r="50764" ht="15.75" customHeight="1"/>
    <row r="50766" ht="15.75" customHeight="1"/>
    <row r="50768" ht="15.75" customHeight="1"/>
    <row r="50770" ht="15.75" customHeight="1"/>
    <row r="50772" ht="15.75" customHeight="1"/>
    <row r="50774" ht="15.75" customHeight="1"/>
    <row r="50776" ht="15.75" customHeight="1"/>
    <row r="50778" ht="15.75" customHeight="1"/>
    <row r="50780" ht="15.75" customHeight="1"/>
    <row r="50782" ht="15.75" customHeight="1"/>
    <row r="50784" ht="15.75" customHeight="1"/>
    <row r="50786" ht="15.75" customHeight="1"/>
    <row r="50788" ht="15.75" customHeight="1"/>
    <row r="50790" ht="15.75" customHeight="1"/>
    <row r="50792" ht="15.75" customHeight="1"/>
    <row r="50794" ht="15.75" customHeight="1"/>
    <row r="50796" ht="15.75" customHeight="1"/>
    <row r="50798" ht="15.75" customHeight="1"/>
    <row r="50800" ht="15.75" customHeight="1"/>
    <row r="50802" ht="15.75" customHeight="1"/>
    <row r="50804" ht="15.75" customHeight="1"/>
    <row r="50806" ht="15.75" customHeight="1"/>
    <row r="50808" ht="15.75" customHeight="1"/>
    <row r="50810" ht="15.75" customHeight="1"/>
    <row r="50812" ht="15.75" customHeight="1"/>
    <row r="50814" ht="15.75" customHeight="1"/>
    <row r="50816" ht="15.75" customHeight="1"/>
    <row r="50818" ht="15.75" customHeight="1"/>
    <row r="50820" ht="15.75" customHeight="1"/>
    <row r="50822" ht="15.75" customHeight="1"/>
    <row r="50824" ht="15.75" customHeight="1"/>
    <row r="50826" ht="15.75" customHeight="1"/>
    <row r="50828" ht="15.75" customHeight="1"/>
    <row r="50830" ht="15.75" customHeight="1"/>
    <row r="50832" ht="15.75" customHeight="1"/>
    <row r="50834" ht="15.75" customHeight="1"/>
    <row r="50836" ht="15.75" customHeight="1"/>
    <row r="50838" ht="15.75" customHeight="1"/>
    <row r="50840" ht="15.75" customHeight="1"/>
    <row r="50842" ht="15.75" customHeight="1"/>
    <row r="50844" ht="15.75" customHeight="1"/>
    <row r="50846" ht="15.75" customHeight="1"/>
    <row r="50848" ht="15.75" customHeight="1"/>
    <row r="50850" ht="15.75" customHeight="1"/>
    <row r="50852" ht="15.75" customHeight="1"/>
    <row r="50854" ht="15.75" customHeight="1"/>
    <row r="50856" ht="15.75" customHeight="1"/>
    <row r="50858" ht="15.75" customHeight="1"/>
    <row r="50860" ht="15.75" customHeight="1"/>
    <row r="50862" ht="15.75" customHeight="1"/>
    <row r="50864" ht="15.75" customHeight="1"/>
    <row r="50866" ht="15.75" customHeight="1"/>
    <row r="50868" ht="15.75" customHeight="1"/>
    <row r="50870" ht="15.75" customHeight="1"/>
    <row r="50872" ht="15.75" customHeight="1"/>
    <row r="50874" ht="15.75" customHeight="1"/>
    <row r="50876" ht="15.75" customHeight="1"/>
    <row r="50878" ht="15.75" customHeight="1"/>
    <row r="50880" ht="15.75" customHeight="1"/>
    <row r="50882" ht="15.75" customHeight="1"/>
    <row r="50884" ht="15.75" customHeight="1"/>
    <row r="50886" ht="15.75" customHeight="1"/>
    <row r="50888" ht="15.75" customHeight="1"/>
    <row r="50890" ht="15.75" customHeight="1"/>
    <row r="50892" ht="15.75" customHeight="1"/>
    <row r="50894" ht="15.75" customHeight="1"/>
    <row r="50896" ht="15.75" customHeight="1"/>
    <row r="50898" ht="15.75" customHeight="1"/>
    <row r="50900" ht="15.75" customHeight="1"/>
    <row r="50902" ht="15.75" customHeight="1"/>
    <row r="50904" ht="15.75" customHeight="1"/>
    <row r="50906" ht="15.75" customHeight="1"/>
    <row r="50908" ht="15.75" customHeight="1"/>
    <row r="50910" ht="15.75" customHeight="1"/>
    <row r="50912" ht="15.75" customHeight="1"/>
    <row r="50914" ht="15.75" customHeight="1"/>
    <row r="50916" ht="15.75" customHeight="1"/>
    <row r="50918" ht="15.75" customHeight="1"/>
    <row r="50920" ht="15.75" customHeight="1"/>
    <row r="50922" ht="15.75" customHeight="1"/>
    <row r="50924" ht="15.75" customHeight="1"/>
    <row r="50926" ht="15.75" customHeight="1"/>
    <row r="50928" ht="15.75" customHeight="1"/>
    <row r="50930" ht="15.75" customHeight="1"/>
    <row r="50932" ht="15.75" customHeight="1"/>
    <row r="50934" ht="15.75" customHeight="1"/>
    <row r="50936" ht="15.75" customHeight="1"/>
    <row r="50938" ht="15.75" customHeight="1"/>
    <row r="50940" ht="15.75" customHeight="1"/>
    <row r="50942" ht="15.75" customHeight="1"/>
    <row r="50944" ht="15.75" customHeight="1"/>
    <row r="50946" ht="15.75" customHeight="1"/>
    <row r="50948" ht="15.75" customHeight="1"/>
    <row r="50950" ht="15.75" customHeight="1"/>
    <row r="50952" ht="15.75" customHeight="1"/>
    <row r="50954" ht="15.75" customHeight="1"/>
    <row r="50956" ht="15.75" customHeight="1"/>
    <row r="50958" ht="15.75" customHeight="1"/>
    <row r="50960" ht="15.75" customHeight="1"/>
    <row r="50962" ht="15.75" customHeight="1"/>
    <row r="50964" ht="15.75" customHeight="1"/>
    <row r="50966" ht="15.75" customHeight="1"/>
    <row r="50968" ht="15.75" customHeight="1"/>
    <row r="50970" ht="15.75" customHeight="1"/>
    <row r="50972" ht="15.75" customHeight="1"/>
    <row r="50974" ht="15.75" customHeight="1"/>
    <row r="50976" ht="15.75" customHeight="1"/>
    <row r="50978" ht="15.75" customHeight="1"/>
    <row r="50980" ht="15.75" customHeight="1"/>
    <row r="50982" ht="15.75" customHeight="1"/>
    <row r="50984" ht="15.75" customHeight="1"/>
    <row r="50986" ht="15.75" customHeight="1"/>
    <row r="50988" ht="15.75" customHeight="1"/>
    <row r="50990" ht="15.75" customHeight="1"/>
    <row r="50992" ht="15.75" customHeight="1"/>
    <row r="50994" ht="15.75" customHeight="1"/>
    <row r="50996" ht="15.75" customHeight="1"/>
    <row r="50998" ht="15.75" customHeight="1"/>
    <row r="51000" ht="15.75" customHeight="1"/>
    <row r="51002" ht="15.75" customHeight="1"/>
    <row r="51004" ht="15.75" customHeight="1"/>
    <row r="51006" ht="15.75" customHeight="1"/>
    <row r="51008" ht="15.75" customHeight="1"/>
    <row r="51010" ht="15.75" customHeight="1"/>
    <row r="51012" ht="15.75" customHeight="1"/>
    <row r="51014" ht="15.75" customHeight="1"/>
    <row r="51016" ht="15.75" customHeight="1"/>
    <row r="51018" ht="15.75" customHeight="1"/>
    <row r="51020" ht="15.75" customHeight="1"/>
    <row r="51022" ht="15.75" customHeight="1"/>
    <row r="51024" ht="15.75" customHeight="1"/>
    <row r="51026" ht="15.75" customHeight="1"/>
    <row r="51028" ht="15.75" customHeight="1"/>
    <row r="51030" ht="15.75" customHeight="1"/>
    <row r="51032" ht="15.75" customHeight="1"/>
    <row r="51034" ht="15.75" customHeight="1"/>
    <row r="51036" ht="15.75" customHeight="1"/>
    <row r="51038" ht="15.75" customHeight="1"/>
    <row r="51040" ht="15.75" customHeight="1"/>
    <row r="51042" ht="15.75" customHeight="1"/>
    <row r="51044" ht="15.75" customHeight="1"/>
    <row r="51046" ht="15.75" customHeight="1"/>
    <row r="51048" ht="15.75" customHeight="1"/>
    <row r="51050" ht="15.75" customHeight="1"/>
    <row r="51052" ht="15.75" customHeight="1"/>
    <row r="51054" ht="15.75" customHeight="1"/>
    <row r="51056" ht="15.75" customHeight="1"/>
    <row r="51058" ht="15.75" customHeight="1"/>
    <row r="51060" ht="15.75" customHeight="1"/>
    <row r="51062" ht="15.75" customHeight="1"/>
    <row r="51064" ht="15.75" customHeight="1"/>
    <row r="51066" ht="15.75" customHeight="1"/>
    <row r="51068" ht="15.75" customHeight="1"/>
    <row r="51070" ht="15.75" customHeight="1"/>
    <row r="51072" ht="15.75" customHeight="1"/>
    <row r="51074" ht="15.75" customHeight="1"/>
    <row r="51076" ht="15.75" customHeight="1"/>
    <row r="51078" ht="15.75" customHeight="1"/>
    <row r="51080" ht="15.75" customHeight="1"/>
    <row r="51082" ht="15.75" customHeight="1"/>
    <row r="51084" ht="15.75" customHeight="1"/>
    <row r="51086" ht="15.75" customHeight="1"/>
    <row r="51088" ht="15.75" customHeight="1"/>
    <row r="51090" ht="15.75" customHeight="1"/>
    <row r="51092" ht="15.75" customHeight="1"/>
    <row r="51094" ht="15.75" customHeight="1"/>
    <row r="51096" ht="15.75" customHeight="1"/>
    <row r="51098" ht="15.75" customHeight="1"/>
    <row r="51100" ht="15.75" customHeight="1"/>
    <row r="51102" ht="15.75" customHeight="1"/>
    <row r="51104" ht="15.75" customHeight="1"/>
    <row r="51106" ht="15.75" customHeight="1"/>
    <row r="51108" ht="15.75" customHeight="1"/>
    <row r="51110" ht="15.75" customHeight="1"/>
    <row r="51112" ht="15.75" customHeight="1"/>
    <row r="51114" ht="15.75" customHeight="1"/>
    <row r="51116" ht="15.75" customHeight="1"/>
    <row r="51118" ht="15.75" customHeight="1"/>
    <row r="51120" ht="15.75" customHeight="1"/>
    <row r="51122" ht="15.75" customHeight="1"/>
    <row r="51124" ht="15.75" customHeight="1"/>
    <row r="51126" ht="15.75" customHeight="1"/>
    <row r="51128" ht="15.75" customHeight="1"/>
    <row r="51130" ht="15.75" customHeight="1"/>
    <row r="51132" ht="15.75" customHeight="1"/>
    <row r="51134" ht="15.75" customHeight="1"/>
    <row r="51136" ht="15.75" customHeight="1"/>
    <row r="51138" ht="15.75" customHeight="1"/>
    <row r="51140" ht="15.75" customHeight="1"/>
    <row r="51142" ht="15.75" customHeight="1"/>
    <row r="51144" ht="15.75" customHeight="1"/>
    <row r="51146" ht="15.75" customHeight="1"/>
    <row r="51148" ht="15.75" customHeight="1"/>
    <row r="51150" ht="15.75" customHeight="1"/>
    <row r="51152" ht="15.75" customHeight="1"/>
    <row r="51154" ht="15.75" customHeight="1"/>
    <row r="51156" ht="15.75" customHeight="1"/>
    <row r="51158" ht="15.75" customHeight="1"/>
    <row r="51160" ht="15.75" customHeight="1"/>
    <row r="51162" ht="15.75" customHeight="1"/>
    <row r="51164" ht="15.75" customHeight="1"/>
    <row r="51166" ht="15.75" customHeight="1"/>
    <row r="51168" ht="15.75" customHeight="1"/>
    <row r="51170" ht="15.75" customHeight="1"/>
    <row r="51172" ht="15.75" customHeight="1"/>
    <row r="51174" ht="15.75" customHeight="1"/>
    <row r="51176" ht="15.75" customHeight="1"/>
    <row r="51178" ht="15.75" customHeight="1"/>
    <row r="51180" ht="15.75" customHeight="1"/>
    <row r="51182" ht="15.75" customHeight="1"/>
    <row r="51184" ht="15.75" customHeight="1"/>
    <row r="51186" ht="15.75" customHeight="1"/>
    <row r="51188" ht="15.75" customHeight="1"/>
    <row r="51190" ht="15.75" customHeight="1"/>
    <row r="51192" ht="15.75" customHeight="1"/>
    <row r="51194" ht="15.75" customHeight="1"/>
    <row r="51196" ht="15.75" customHeight="1"/>
    <row r="51198" ht="15.75" customHeight="1"/>
    <row r="51200" ht="15.75" customHeight="1"/>
    <row r="51202" ht="15.75" customHeight="1"/>
    <row r="51204" ht="15.75" customHeight="1"/>
    <row r="51206" ht="15.75" customHeight="1"/>
    <row r="51208" ht="15.75" customHeight="1"/>
    <row r="51210" ht="15.75" customHeight="1"/>
    <row r="51212" ht="15.75" customHeight="1"/>
    <row r="51214" ht="15.75" customHeight="1"/>
    <row r="51216" ht="15.75" customHeight="1"/>
    <row r="51218" ht="15.75" customHeight="1"/>
    <row r="51220" ht="15.75" customHeight="1"/>
    <row r="51222" ht="15.75" customHeight="1"/>
    <row r="51224" ht="15.75" customHeight="1"/>
    <row r="51226" ht="15.75" customHeight="1"/>
    <row r="51228" ht="15.75" customHeight="1"/>
    <row r="51230" ht="15.75" customHeight="1"/>
    <row r="51232" ht="15.75" customHeight="1"/>
    <row r="51234" ht="15.75" customHeight="1"/>
    <row r="51236" ht="15.75" customHeight="1"/>
    <row r="51238" ht="15.75" customHeight="1"/>
    <row r="51240" ht="15.75" customHeight="1"/>
    <row r="51242" ht="15.75" customHeight="1"/>
    <row r="51244" ht="15.75" customHeight="1"/>
    <row r="51246" ht="15.75" customHeight="1"/>
    <row r="51248" ht="15.75" customHeight="1"/>
    <row r="51250" ht="15.75" customHeight="1"/>
    <row r="51252" ht="15.75" customHeight="1"/>
    <row r="51254" ht="15.75" customHeight="1"/>
    <row r="51256" ht="15.75" customHeight="1"/>
    <row r="51258" ht="15.75" customHeight="1"/>
    <row r="51260" ht="15.75" customHeight="1"/>
    <row r="51262" ht="15.75" customHeight="1"/>
    <row r="51264" ht="15.75" customHeight="1"/>
    <row r="51266" ht="15.75" customHeight="1"/>
    <row r="51268" ht="15.75" customHeight="1"/>
    <row r="51270" ht="15.75" customHeight="1"/>
    <row r="51272" ht="15.75" customHeight="1"/>
    <row r="51274" ht="15.75" customHeight="1"/>
    <row r="51276" ht="15.75" customHeight="1"/>
    <row r="51278" ht="15.75" customHeight="1"/>
    <row r="51280" ht="15.75" customHeight="1"/>
    <row r="51282" ht="15.75" customHeight="1"/>
    <row r="51284" ht="15.75" customHeight="1"/>
    <row r="51286" ht="15.75" customHeight="1"/>
    <row r="51288" ht="15.75" customHeight="1"/>
    <row r="51290" ht="15.75" customHeight="1"/>
    <row r="51292" ht="15.75" customHeight="1"/>
    <row r="51294" ht="15.75" customHeight="1"/>
    <row r="51296" ht="15.75" customHeight="1"/>
    <row r="51298" ht="15.75" customHeight="1"/>
    <row r="51300" ht="15.75" customHeight="1"/>
    <row r="51302" ht="15.75" customHeight="1"/>
    <row r="51304" ht="15.75" customHeight="1"/>
    <row r="51306" ht="15.75" customHeight="1"/>
    <row r="51308" ht="15.75" customHeight="1"/>
    <row r="51310" ht="15.75" customHeight="1"/>
    <row r="51312" ht="15.75" customHeight="1"/>
    <row r="51314" ht="15.75" customHeight="1"/>
    <row r="51316" ht="15.75" customHeight="1"/>
    <row r="51318" ht="15.75" customHeight="1"/>
    <row r="51320" ht="15.75" customHeight="1"/>
    <row r="51322" ht="15.75" customHeight="1"/>
    <row r="51324" ht="15.75" customHeight="1"/>
    <row r="51326" ht="15.75" customHeight="1"/>
    <row r="51328" ht="15.75" customHeight="1"/>
    <row r="51330" ht="15.75" customHeight="1"/>
    <row r="51332" ht="15.75" customHeight="1"/>
    <row r="51334" ht="15.75" customHeight="1"/>
    <row r="51336" ht="15.75" customHeight="1"/>
    <row r="51338" ht="15.75" customHeight="1"/>
    <row r="51340" ht="15.75" customHeight="1"/>
    <row r="51342" ht="15.75" customHeight="1"/>
    <row r="51344" ht="15.75" customHeight="1"/>
    <row r="51346" ht="15.75" customHeight="1"/>
    <row r="51348" ht="15.75" customHeight="1"/>
    <row r="51350" ht="15.75" customHeight="1"/>
    <row r="51352" ht="15.75" customHeight="1"/>
    <row r="51354" ht="15.75" customHeight="1"/>
    <row r="51356" ht="15.75" customHeight="1"/>
    <row r="51358" ht="15.75" customHeight="1"/>
    <row r="51360" ht="15.75" customHeight="1"/>
    <row r="51362" ht="15.75" customHeight="1"/>
    <row r="51364" ht="15.75" customHeight="1"/>
    <row r="51366" ht="15.75" customHeight="1"/>
    <row r="51368" ht="15.75" customHeight="1"/>
    <row r="51370" ht="15.75" customHeight="1"/>
    <row r="51372" ht="15.75" customHeight="1"/>
    <row r="51374" ht="15.75" customHeight="1"/>
    <row r="51376" ht="15.75" customHeight="1"/>
    <row r="51378" ht="15.75" customHeight="1"/>
    <row r="51380" ht="15.75" customHeight="1"/>
    <row r="51382" ht="15.75" customHeight="1"/>
    <row r="51384" ht="15.75" customHeight="1"/>
    <row r="51386" ht="15.75" customHeight="1"/>
    <row r="51388" ht="15.75" customHeight="1"/>
    <row r="51390" ht="15.75" customHeight="1"/>
    <row r="51392" ht="15.75" customHeight="1"/>
    <row r="51394" ht="15.75" customHeight="1"/>
    <row r="51396" ht="15.75" customHeight="1"/>
    <row r="51398" ht="15.75" customHeight="1"/>
    <row r="51400" ht="15.75" customHeight="1"/>
    <row r="51402" ht="15.75" customHeight="1"/>
    <row r="51404" ht="15.75" customHeight="1"/>
    <row r="51406" ht="15.75" customHeight="1"/>
    <row r="51408" ht="15.75" customHeight="1"/>
    <row r="51410" ht="15.75" customHeight="1"/>
    <row r="51412" ht="15.75" customHeight="1"/>
    <row r="51414" ht="15.75" customHeight="1"/>
    <row r="51416" ht="15.75" customHeight="1"/>
    <row r="51418" ht="15.75" customHeight="1"/>
    <row r="51420" ht="15.75" customHeight="1"/>
    <row r="51422" ht="15.75" customHeight="1"/>
    <row r="51424" ht="15.75" customHeight="1"/>
    <row r="51426" ht="15.75" customHeight="1"/>
    <row r="51428" ht="15.75" customHeight="1"/>
    <row r="51430" ht="15.75" customHeight="1"/>
    <row r="51432" ht="15.75" customHeight="1"/>
    <row r="51434" ht="15.75" customHeight="1"/>
    <row r="51436" ht="15.75" customHeight="1"/>
    <row r="51438" ht="15.75" customHeight="1"/>
    <row r="51440" ht="15.75" customHeight="1"/>
    <row r="51442" ht="15.75" customHeight="1"/>
    <row r="51444" ht="15.75" customHeight="1"/>
    <row r="51446" ht="15.75" customHeight="1"/>
    <row r="51448" ht="15.75" customHeight="1"/>
    <row r="51450" ht="15.75" customHeight="1"/>
    <row r="51452" ht="15.75" customHeight="1"/>
    <row r="51454" ht="15.75" customHeight="1"/>
    <row r="51456" ht="15.75" customHeight="1"/>
    <row r="51458" ht="15.75" customHeight="1"/>
    <row r="51460" ht="15.75" customHeight="1"/>
    <row r="51462" ht="15.75" customHeight="1"/>
    <row r="51464" ht="15.75" customHeight="1"/>
    <row r="51466" ht="15.75" customHeight="1"/>
    <row r="51468" ht="15.75" customHeight="1"/>
    <row r="51470" ht="15.75" customHeight="1"/>
    <row r="51472" ht="15.75" customHeight="1"/>
    <row r="51474" ht="15.75" customHeight="1"/>
    <row r="51476" ht="15.75" customHeight="1"/>
    <row r="51478" ht="15.75" customHeight="1"/>
    <row r="51480" ht="15.75" customHeight="1"/>
    <row r="51482" ht="15.75" customHeight="1"/>
    <row r="51484" ht="15.75" customHeight="1"/>
    <row r="51486" ht="15.75" customHeight="1"/>
    <row r="51488" ht="15.75" customHeight="1"/>
    <row r="51490" ht="15.75" customHeight="1"/>
    <row r="51492" ht="15.75" customHeight="1"/>
    <row r="51494" ht="15.75" customHeight="1"/>
    <row r="51496" ht="15.75" customHeight="1"/>
    <row r="51498" ht="15.75" customHeight="1"/>
    <row r="51500" ht="15.75" customHeight="1"/>
    <row r="51502" ht="15.75" customHeight="1"/>
    <row r="51504" ht="15.75" customHeight="1"/>
    <row r="51506" ht="15.75" customHeight="1"/>
    <row r="51508" ht="15.75" customHeight="1"/>
    <row r="51510" ht="15.75" customHeight="1"/>
    <row r="51512" ht="15.75" customHeight="1"/>
    <row r="51514" ht="15.75" customHeight="1"/>
    <row r="51516" ht="15.75" customHeight="1"/>
    <row r="51518" ht="15.75" customHeight="1"/>
    <row r="51520" ht="15.75" customHeight="1"/>
    <row r="51522" ht="15.75" customHeight="1"/>
    <row r="51524" ht="15.75" customHeight="1"/>
    <row r="51526" ht="15.75" customHeight="1"/>
    <row r="51528" ht="15.75" customHeight="1"/>
    <row r="51530" ht="15.75" customHeight="1"/>
    <row r="51532" ht="15.75" customHeight="1"/>
    <row r="51534" ht="15.75" customHeight="1"/>
    <row r="51536" ht="15.75" customHeight="1"/>
    <row r="51538" ht="15.75" customHeight="1"/>
    <row r="51540" ht="15.75" customHeight="1"/>
    <row r="51542" ht="15.75" customHeight="1"/>
    <row r="51544" ht="15.75" customHeight="1"/>
    <row r="51546" ht="15.75" customHeight="1"/>
    <row r="51548" ht="15.75" customHeight="1"/>
    <row r="51550" ht="15.75" customHeight="1"/>
    <row r="51552" ht="15.75" customHeight="1"/>
    <row r="51554" ht="15.75" customHeight="1"/>
    <row r="51556" ht="15.75" customHeight="1"/>
    <row r="51558" ht="15.75" customHeight="1"/>
    <row r="51560" ht="15.75" customHeight="1"/>
    <row r="51562" ht="15.75" customHeight="1"/>
    <row r="51564" ht="15.75" customHeight="1"/>
    <row r="51566" ht="15.75" customHeight="1"/>
    <row r="51568" ht="15.75" customHeight="1"/>
    <row r="51570" ht="15.75" customHeight="1"/>
    <row r="51572" ht="15.75" customHeight="1"/>
    <row r="51574" ht="15.75" customHeight="1"/>
    <row r="51576" ht="15.75" customHeight="1"/>
    <row r="51578" ht="15.75" customHeight="1"/>
    <row r="51580" ht="15.75" customHeight="1"/>
    <row r="51582" ht="15.75" customHeight="1"/>
    <row r="51584" ht="15.75" customHeight="1"/>
    <row r="51586" ht="15.75" customHeight="1"/>
    <row r="51588" ht="15.75" customHeight="1"/>
    <row r="51590" ht="15.75" customHeight="1"/>
    <row r="51592" ht="15.75" customHeight="1"/>
    <row r="51594" ht="15.75" customHeight="1"/>
    <row r="51596" ht="15.75" customHeight="1"/>
    <row r="51598" ht="15.75" customHeight="1"/>
    <row r="51600" ht="15.75" customHeight="1"/>
    <row r="51602" ht="15.75" customHeight="1"/>
    <row r="51604" ht="15.75" customHeight="1"/>
    <row r="51606" ht="15.75" customHeight="1"/>
    <row r="51608" ht="15.75" customHeight="1"/>
    <row r="51610" ht="15.75" customHeight="1"/>
    <row r="51612" ht="15.75" customHeight="1"/>
    <row r="51614" ht="15.75" customHeight="1"/>
    <row r="51616" ht="15.75" customHeight="1"/>
    <row r="51618" ht="15.75" customHeight="1"/>
    <row r="51620" ht="15.75" customHeight="1"/>
    <row r="51622" ht="15.75" customHeight="1"/>
    <row r="51624" ht="15.75" customHeight="1"/>
    <row r="51626" ht="15.75" customHeight="1"/>
    <row r="51628" ht="15.75" customHeight="1"/>
    <row r="51630" ht="15.75" customHeight="1"/>
    <row r="51632" ht="15.75" customHeight="1"/>
    <row r="51634" ht="15.75" customHeight="1"/>
    <row r="51636" ht="15.75" customHeight="1"/>
    <row r="51638" ht="15.75" customHeight="1"/>
    <row r="51640" ht="15.75" customHeight="1"/>
    <row r="51642" ht="15.75" customHeight="1"/>
    <row r="51644" ht="15.75" customHeight="1"/>
    <row r="51646" ht="15.75" customHeight="1"/>
    <row r="51648" ht="15.75" customHeight="1"/>
    <row r="51650" ht="15.75" customHeight="1"/>
    <row r="51652" ht="15.75" customHeight="1"/>
    <row r="51654" ht="15.75" customHeight="1"/>
    <row r="51656" ht="15.75" customHeight="1"/>
    <row r="51658" ht="15.75" customHeight="1"/>
    <row r="51660" ht="15.75" customHeight="1"/>
    <row r="51662" ht="15.75" customHeight="1"/>
    <row r="51664" ht="15.75" customHeight="1"/>
    <row r="51666" ht="15.75" customHeight="1"/>
    <row r="51668" ht="15.75" customHeight="1"/>
    <row r="51670" ht="15.75" customHeight="1"/>
    <row r="51672" ht="15.75" customHeight="1"/>
    <row r="51674" ht="15.75" customHeight="1"/>
    <row r="51676" ht="15.75" customHeight="1"/>
    <row r="51678" ht="15.75" customHeight="1"/>
    <row r="51680" ht="15.75" customHeight="1"/>
    <row r="51682" ht="15.75" customHeight="1"/>
    <row r="51684" ht="15.75" customHeight="1"/>
    <row r="51686" ht="15.75" customHeight="1"/>
    <row r="51688" ht="15.75" customHeight="1"/>
    <row r="51690" ht="15.75" customHeight="1"/>
    <row r="51692" ht="15.75" customHeight="1"/>
    <row r="51694" ht="15.75" customHeight="1"/>
    <row r="51696" ht="15.75" customHeight="1"/>
    <row r="51698" ht="15.75" customHeight="1"/>
    <row r="51700" ht="15.75" customHeight="1"/>
    <row r="51702" ht="15.75" customHeight="1"/>
    <row r="51704" ht="15.75" customHeight="1"/>
    <row r="51706" ht="15.75" customHeight="1"/>
    <row r="51708" ht="15.75" customHeight="1"/>
    <row r="51710" ht="15.75" customHeight="1"/>
    <row r="51712" ht="15.75" customHeight="1"/>
    <row r="51714" ht="15.75" customHeight="1"/>
    <row r="51716" ht="15.75" customHeight="1"/>
    <row r="51718" ht="15.75" customHeight="1"/>
    <row r="51720" ht="15.75" customHeight="1"/>
    <row r="51722" ht="15.75" customHeight="1"/>
    <row r="51724" ht="15.75" customHeight="1"/>
    <row r="51726" ht="15.75" customHeight="1"/>
    <row r="51728" ht="15.75" customHeight="1"/>
    <row r="51730" ht="15.75" customHeight="1"/>
    <row r="51732" ht="15.75" customHeight="1"/>
    <row r="51734" ht="15.75" customHeight="1"/>
    <row r="51736" ht="15.75" customHeight="1"/>
    <row r="51738" ht="15.75" customHeight="1"/>
    <row r="51740" ht="15.75" customHeight="1"/>
    <row r="51742" ht="15.75" customHeight="1"/>
    <row r="51744" ht="15.75" customHeight="1"/>
    <row r="51746" ht="15.75" customHeight="1"/>
    <row r="51748" ht="15.75" customHeight="1"/>
    <row r="51750" ht="15.75" customHeight="1"/>
    <row r="51752" ht="15.75" customHeight="1"/>
    <row r="51754" ht="15.75" customHeight="1"/>
    <row r="51756" ht="15.75" customHeight="1"/>
    <row r="51758" ht="15.75" customHeight="1"/>
    <row r="51760" ht="15.75" customHeight="1"/>
    <row r="51762" ht="15.75" customHeight="1"/>
    <row r="51764" ht="15.75" customHeight="1"/>
    <row r="51766" ht="15.75" customHeight="1"/>
    <row r="51768" ht="15.75" customHeight="1"/>
    <row r="51770" ht="15.75" customHeight="1"/>
    <row r="51772" ht="15.75" customHeight="1"/>
    <row r="51774" ht="15.75" customHeight="1"/>
    <row r="51776" ht="15.75" customHeight="1"/>
    <row r="51778" ht="15.75" customHeight="1"/>
    <row r="51780" ht="15.75" customHeight="1"/>
    <row r="51782" ht="15.75" customHeight="1"/>
    <row r="51784" ht="15.75" customHeight="1"/>
    <row r="51786" ht="15.75" customHeight="1"/>
    <row r="51788" ht="15.75" customHeight="1"/>
    <row r="51790" ht="15.75" customHeight="1"/>
    <row r="51792" ht="15.75" customHeight="1"/>
    <row r="51794" ht="15.75" customHeight="1"/>
    <row r="51796" ht="15.75" customHeight="1"/>
    <row r="51798" ht="15.75" customHeight="1"/>
    <row r="51800" ht="15.75" customHeight="1"/>
    <row r="51802" ht="15.75" customHeight="1"/>
    <row r="51804" ht="15.75" customHeight="1"/>
    <row r="51806" ht="15.75" customHeight="1"/>
    <row r="51808" ht="15.75" customHeight="1"/>
    <row r="51810" ht="15.75" customHeight="1"/>
    <row r="51812" ht="15.75" customHeight="1"/>
    <row r="51814" ht="15.75" customHeight="1"/>
    <row r="51816" ht="15.75" customHeight="1"/>
    <row r="51818" ht="15.75" customHeight="1"/>
    <row r="51820" ht="15.75" customHeight="1"/>
    <row r="51822" ht="15.75" customHeight="1"/>
    <row r="51824" ht="15.75" customHeight="1"/>
    <row r="51826" ht="15.75" customHeight="1"/>
    <row r="51828" ht="15.75" customHeight="1"/>
    <row r="51830" ht="15.75" customHeight="1"/>
    <row r="51832" ht="15.75" customHeight="1"/>
    <row r="51834" ht="15.75" customHeight="1"/>
    <row r="51836" ht="15.75" customHeight="1"/>
    <row r="51838" ht="15.75" customHeight="1"/>
    <row r="51840" ht="15.75" customHeight="1"/>
    <row r="51842" ht="15.75" customHeight="1"/>
    <row r="51844" ht="15.75" customHeight="1"/>
    <row r="51846" ht="15.75" customHeight="1"/>
    <row r="51848" ht="15.75" customHeight="1"/>
    <row r="51850" ht="15.75" customHeight="1"/>
    <row r="51852" ht="15.75" customHeight="1"/>
    <row r="51854" ht="15.75" customHeight="1"/>
    <row r="51856" ht="15.75" customHeight="1"/>
    <row r="51858" ht="15.75" customHeight="1"/>
    <row r="51860" ht="15.75" customHeight="1"/>
    <row r="51862" ht="15.75" customHeight="1"/>
    <row r="51864" ht="15.75" customHeight="1"/>
    <row r="51866" ht="15.75" customHeight="1"/>
    <row r="51868" ht="15.75" customHeight="1"/>
    <row r="51870" ht="15.75" customHeight="1"/>
    <row r="51872" ht="15.75" customHeight="1"/>
    <row r="51874" ht="15.75" customHeight="1"/>
    <row r="51876" ht="15.75" customHeight="1"/>
    <row r="51878" ht="15.75" customHeight="1"/>
    <row r="51880" ht="15.75" customHeight="1"/>
    <row r="51882" ht="15.75" customHeight="1"/>
    <row r="51884" ht="15.75" customHeight="1"/>
    <row r="51886" ht="15.75" customHeight="1"/>
    <row r="51888" ht="15.75" customHeight="1"/>
    <row r="51890" ht="15.75" customHeight="1"/>
    <row r="51892" ht="15.75" customHeight="1"/>
    <row r="51894" ht="15.75" customHeight="1"/>
    <row r="51896" ht="15.75" customHeight="1"/>
    <row r="51898" ht="15.75" customHeight="1"/>
    <row r="51900" ht="15.75" customHeight="1"/>
    <row r="51902" ht="15.75" customHeight="1"/>
    <row r="51904" ht="15.75" customHeight="1"/>
    <row r="51906" ht="15.75" customHeight="1"/>
    <row r="51908" ht="15.75" customHeight="1"/>
    <row r="51910" ht="15.75" customHeight="1"/>
    <row r="51912" ht="15.75" customHeight="1"/>
    <row r="51914" ht="15.75" customHeight="1"/>
    <row r="51916" ht="15.75" customHeight="1"/>
    <row r="51918" ht="15.75" customHeight="1"/>
    <row r="51920" ht="15.75" customHeight="1"/>
    <row r="51922" ht="15.75" customHeight="1"/>
    <row r="51924" ht="15.75" customHeight="1"/>
    <row r="51926" ht="15.75" customHeight="1"/>
    <row r="51928" ht="15.75" customHeight="1"/>
    <row r="51930" ht="15.75" customHeight="1"/>
    <row r="51932" ht="15.75" customHeight="1"/>
    <row r="51934" ht="15.75" customHeight="1"/>
    <row r="51936" ht="15.75" customHeight="1"/>
    <row r="51938" ht="15.75" customHeight="1"/>
    <row r="51940" ht="15.75" customHeight="1"/>
    <row r="51942" ht="15.75" customHeight="1"/>
    <row r="51944" ht="15.75" customHeight="1"/>
    <row r="51946" ht="15.75" customHeight="1"/>
    <row r="51948" ht="15.75" customHeight="1"/>
    <row r="51950" ht="15.75" customHeight="1"/>
    <row r="51952" ht="15.75" customHeight="1"/>
    <row r="51954" ht="15.75" customHeight="1"/>
    <row r="51956" ht="15.75" customHeight="1"/>
    <row r="51958" ht="15.75" customHeight="1"/>
    <row r="51960" ht="15.75" customHeight="1"/>
    <row r="51962" ht="15.75" customHeight="1"/>
    <row r="51964" ht="15.75" customHeight="1"/>
    <row r="51966" ht="15.75" customHeight="1"/>
    <row r="51968" ht="15.75" customHeight="1"/>
    <row r="51970" ht="15.75" customHeight="1"/>
    <row r="51972" ht="15.75" customHeight="1"/>
    <row r="51974" ht="15.75" customHeight="1"/>
    <row r="51976" ht="15.75" customHeight="1"/>
    <row r="51978" ht="15.75" customHeight="1"/>
    <row r="51980" ht="15.75" customHeight="1"/>
    <row r="51982" ht="15.75" customHeight="1"/>
    <row r="51984" ht="15.75" customHeight="1"/>
    <row r="51986" ht="15.75" customHeight="1"/>
    <row r="51988" ht="15.75" customHeight="1"/>
    <row r="51990" ht="15.75" customHeight="1"/>
    <row r="51992" ht="15.75" customHeight="1"/>
    <row r="51994" ht="15.75" customHeight="1"/>
    <row r="51996" ht="15.75" customHeight="1"/>
    <row r="51998" ht="15.75" customHeight="1"/>
    <row r="52000" ht="15.75" customHeight="1"/>
    <row r="52002" ht="15.75" customHeight="1"/>
    <row r="52004" ht="15.75" customHeight="1"/>
    <row r="52006" ht="15.75" customHeight="1"/>
    <row r="52008" ht="15.75" customHeight="1"/>
    <row r="52010" ht="15.75" customHeight="1"/>
    <row r="52012" ht="15.75" customHeight="1"/>
    <row r="52014" ht="15.75" customHeight="1"/>
    <row r="52016" ht="15.75" customHeight="1"/>
    <row r="52018" ht="15.75" customHeight="1"/>
    <row r="52020" ht="15.75" customHeight="1"/>
    <row r="52022" ht="15.75" customHeight="1"/>
    <row r="52024" ht="15.75" customHeight="1"/>
    <row r="52026" ht="15.75" customHeight="1"/>
    <row r="52028" ht="15.75" customHeight="1"/>
    <row r="52030" ht="15.75" customHeight="1"/>
    <row r="52032" ht="15.75" customHeight="1"/>
    <row r="52034" ht="15.75" customHeight="1"/>
    <row r="52036" ht="15.75" customHeight="1"/>
    <row r="52038" ht="15.75" customHeight="1"/>
    <row r="52040" ht="15.75" customHeight="1"/>
    <row r="52042" ht="15.75" customHeight="1"/>
    <row r="52044" ht="15.75" customHeight="1"/>
    <row r="52046" ht="15.75" customHeight="1"/>
    <row r="52048" ht="15.75" customHeight="1"/>
    <row r="52050" ht="15.75" customHeight="1"/>
    <row r="52052" ht="15.75" customHeight="1"/>
    <row r="52054" ht="15.75" customHeight="1"/>
    <row r="52056" ht="15.75" customHeight="1"/>
    <row r="52058" ht="15.75" customHeight="1"/>
    <row r="52060" ht="15.75" customHeight="1"/>
    <row r="52062" ht="15.75" customHeight="1"/>
    <row r="52064" ht="15.75" customHeight="1"/>
    <row r="52066" ht="15.75" customHeight="1"/>
    <row r="52068" ht="15.75" customHeight="1"/>
    <row r="52070" ht="15.75" customHeight="1"/>
    <row r="52072" ht="15.75" customHeight="1"/>
    <row r="52074" ht="15.75" customHeight="1"/>
    <row r="52076" ht="15.75" customHeight="1"/>
    <row r="52078" ht="15.75" customHeight="1"/>
    <row r="52080" ht="15.75" customHeight="1"/>
    <row r="52082" ht="15.75" customHeight="1"/>
    <row r="52084" ht="15.75" customHeight="1"/>
    <row r="52086" ht="15.75" customHeight="1"/>
    <row r="52088" ht="15.75" customHeight="1"/>
    <row r="52090" ht="15.75" customHeight="1"/>
    <row r="52092" ht="15.75" customHeight="1"/>
    <row r="52094" ht="15.75" customHeight="1"/>
    <row r="52096" ht="15.75" customHeight="1"/>
    <row r="52098" ht="15.75" customHeight="1"/>
    <row r="52100" ht="15.75" customHeight="1"/>
    <row r="52102" ht="15.75" customHeight="1"/>
    <row r="52104" ht="15.75" customHeight="1"/>
    <row r="52106" ht="15.75" customHeight="1"/>
    <row r="52108" ht="15.75" customHeight="1"/>
    <row r="52110" ht="15.75" customHeight="1"/>
    <row r="52112" ht="15.75" customHeight="1"/>
    <row r="52114" ht="15.75" customHeight="1"/>
    <row r="52116" ht="15.75" customHeight="1"/>
    <row r="52118" ht="15.75" customHeight="1"/>
    <row r="52120" ht="15.75" customHeight="1"/>
    <row r="52122" ht="15.75" customHeight="1"/>
    <row r="52124" ht="15.75" customHeight="1"/>
    <row r="52126" ht="15.75" customHeight="1"/>
    <row r="52128" ht="15.75" customHeight="1"/>
    <row r="52130" ht="15.75" customHeight="1"/>
    <row r="52132" ht="15.75" customHeight="1"/>
    <row r="52134" ht="15.75" customHeight="1"/>
    <row r="52136" ht="15.75" customHeight="1"/>
    <row r="52138" ht="15.75" customHeight="1"/>
    <row r="52140" ht="15.75" customHeight="1"/>
    <row r="52142" ht="15.75" customHeight="1"/>
    <row r="52144" ht="15.75" customHeight="1"/>
    <row r="52146" ht="15.75" customHeight="1"/>
    <row r="52148" ht="15.75" customHeight="1"/>
    <row r="52150" ht="15.75" customHeight="1"/>
    <row r="52152" ht="15.75" customHeight="1"/>
    <row r="52154" ht="15.75" customHeight="1"/>
    <row r="52156" ht="15.75" customHeight="1"/>
    <row r="52158" ht="15.75" customHeight="1"/>
    <row r="52160" ht="15.75" customHeight="1"/>
    <row r="52162" ht="15.75" customHeight="1"/>
    <row r="52164" ht="15.75" customHeight="1"/>
    <row r="52166" ht="15.75" customHeight="1"/>
    <row r="52168" ht="15.75" customHeight="1"/>
    <row r="52170" ht="15.75" customHeight="1"/>
    <row r="52172" ht="15.75" customHeight="1"/>
    <row r="52174" ht="15.75" customHeight="1"/>
    <row r="52176" ht="15.75" customHeight="1"/>
    <row r="52178" ht="15.75" customHeight="1"/>
    <row r="52180" ht="15.75" customHeight="1"/>
    <row r="52182" ht="15.75" customHeight="1"/>
    <row r="52184" ht="15.75" customHeight="1"/>
    <row r="52186" ht="15.75" customHeight="1"/>
    <row r="52188" ht="15.75" customHeight="1"/>
    <row r="52190" ht="15.75" customHeight="1"/>
    <row r="52192" ht="15.75" customHeight="1"/>
    <row r="52194" ht="15.75" customHeight="1"/>
    <row r="52196" ht="15.75" customHeight="1"/>
    <row r="52198" ht="15.75" customHeight="1"/>
    <row r="52200" ht="15.75" customHeight="1"/>
    <row r="52202" ht="15.75" customHeight="1"/>
    <row r="52204" ht="15.75" customHeight="1"/>
    <row r="52206" ht="15.75" customHeight="1"/>
    <row r="52208" ht="15.75" customHeight="1"/>
    <row r="52210" ht="15.75" customHeight="1"/>
    <row r="52212" ht="15.75" customHeight="1"/>
    <row r="52214" ht="15.75" customHeight="1"/>
    <row r="52216" ht="15.75" customHeight="1"/>
    <row r="52218" ht="15.75" customHeight="1"/>
    <row r="52220" ht="15.75" customHeight="1"/>
    <row r="52222" ht="15.75" customHeight="1"/>
    <row r="52224" ht="15.75" customHeight="1"/>
    <row r="52226" ht="15.75" customHeight="1"/>
    <row r="52228" ht="15.75" customHeight="1"/>
    <row r="52230" ht="15.75" customHeight="1"/>
    <row r="52232" ht="15.75" customHeight="1"/>
    <row r="52234" ht="15.75" customHeight="1"/>
    <row r="52236" ht="15.75" customHeight="1"/>
    <row r="52238" ht="15.75" customHeight="1"/>
    <row r="52240" ht="15.75" customHeight="1"/>
    <row r="52242" ht="15.75" customHeight="1"/>
    <row r="52244" ht="15.75" customHeight="1"/>
    <row r="52246" ht="15.75" customHeight="1"/>
    <row r="52248" ht="15.75" customHeight="1"/>
    <row r="52250" ht="15.75" customHeight="1"/>
    <row r="52252" ht="15.75" customHeight="1"/>
    <row r="52254" ht="15.75" customHeight="1"/>
    <row r="52256" ht="15.75" customHeight="1"/>
    <row r="52258" ht="15.75" customHeight="1"/>
    <row r="52260" ht="15.75" customHeight="1"/>
    <row r="52262" ht="15.75" customHeight="1"/>
    <row r="52264" ht="15.75" customHeight="1"/>
    <row r="52266" ht="15.75" customHeight="1"/>
    <row r="52268" ht="15.75" customHeight="1"/>
    <row r="52270" ht="15.75" customHeight="1"/>
    <row r="52272" ht="15.75" customHeight="1"/>
    <row r="52274" ht="15.75" customHeight="1"/>
    <row r="52276" ht="15.75" customHeight="1"/>
    <row r="52278" ht="15.75" customHeight="1"/>
    <row r="52280" ht="15.75" customHeight="1"/>
    <row r="52282" ht="15.75" customHeight="1"/>
    <row r="52284" ht="15.75" customHeight="1"/>
    <row r="52286" ht="15.75" customHeight="1"/>
    <row r="52288" ht="15.75" customHeight="1"/>
    <row r="52290" ht="15.75" customHeight="1"/>
    <row r="52292" ht="15.75" customHeight="1"/>
    <row r="52294" ht="15.75" customHeight="1"/>
    <row r="52296" ht="15.75" customHeight="1"/>
    <row r="52298" ht="15.75" customHeight="1"/>
    <row r="52300" ht="15.75" customHeight="1"/>
    <row r="52302" ht="15.75" customHeight="1"/>
    <row r="52304" ht="15.75" customHeight="1"/>
    <row r="52306" ht="15.75" customHeight="1"/>
    <row r="52308" ht="15.75" customHeight="1"/>
    <row r="52310" ht="15.75" customHeight="1"/>
    <row r="52312" ht="15.75" customHeight="1"/>
    <row r="52314" ht="15.75" customHeight="1"/>
    <row r="52316" ht="15.75" customHeight="1"/>
    <row r="52318" ht="15.75" customHeight="1"/>
    <row r="52320" ht="15.75" customHeight="1"/>
    <row r="52322" ht="15.75" customHeight="1"/>
    <row r="52324" ht="15.75" customHeight="1"/>
    <row r="52326" ht="15.75" customHeight="1"/>
    <row r="52328" ht="15.75" customHeight="1"/>
    <row r="52330" ht="15.75" customHeight="1"/>
    <row r="52332" ht="15.75" customHeight="1"/>
    <row r="52334" ht="15.75" customHeight="1"/>
    <row r="52336" ht="15.75" customHeight="1"/>
    <row r="52338" ht="15.75" customHeight="1"/>
    <row r="52340" ht="15.75" customHeight="1"/>
    <row r="52342" ht="15.75" customHeight="1"/>
    <row r="52344" ht="15.75" customHeight="1"/>
    <row r="52346" ht="15.75" customHeight="1"/>
    <row r="52348" ht="15.75" customHeight="1"/>
    <row r="52350" ht="15.75" customHeight="1"/>
    <row r="52352" ht="15.75" customHeight="1"/>
    <row r="52354" ht="15.75" customHeight="1"/>
    <row r="52356" ht="15.75" customHeight="1"/>
    <row r="52358" ht="15.75" customHeight="1"/>
    <row r="52360" ht="15.75" customHeight="1"/>
    <row r="52362" ht="15.75" customHeight="1"/>
    <row r="52364" ht="15.75" customHeight="1"/>
    <row r="52366" ht="15.75" customHeight="1"/>
    <row r="52368" ht="15.75" customHeight="1"/>
    <row r="52370" ht="15.75" customHeight="1"/>
    <row r="52372" ht="15.75" customHeight="1"/>
    <row r="52374" ht="15.75" customHeight="1"/>
    <row r="52376" ht="15.75" customHeight="1"/>
    <row r="52378" ht="15.75" customHeight="1"/>
    <row r="52380" ht="15.75" customHeight="1"/>
    <row r="52382" ht="15.75" customHeight="1"/>
    <row r="52384" ht="15.75" customHeight="1"/>
    <row r="52386" ht="15.75" customHeight="1"/>
    <row r="52388" ht="15.75" customHeight="1"/>
    <row r="52390" ht="15.75" customHeight="1"/>
    <row r="52392" ht="15.75" customHeight="1"/>
    <row r="52394" ht="15.75" customHeight="1"/>
    <row r="52396" ht="15.75" customHeight="1"/>
    <row r="52398" ht="15.75" customHeight="1"/>
    <row r="52400" ht="15.75" customHeight="1"/>
    <row r="52402" ht="15.75" customHeight="1"/>
    <row r="52404" ht="15.75" customHeight="1"/>
    <row r="52406" ht="15.75" customHeight="1"/>
    <row r="52408" ht="15.75" customHeight="1"/>
    <row r="52410" ht="15.75" customHeight="1"/>
    <row r="52412" ht="15.75" customHeight="1"/>
    <row r="52414" ht="15.75" customHeight="1"/>
    <row r="52416" ht="15.75" customHeight="1"/>
    <row r="52418" ht="15.75" customHeight="1"/>
    <row r="52420" ht="15.75" customHeight="1"/>
    <row r="52422" ht="15.75" customHeight="1"/>
    <row r="52424" ht="15.75" customHeight="1"/>
    <row r="52426" ht="15.75" customHeight="1"/>
    <row r="52428" ht="15.75" customHeight="1"/>
    <row r="52430" ht="15.75" customHeight="1"/>
    <row r="52432" ht="15.75" customHeight="1"/>
    <row r="52434" ht="15.75" customHeight="1"/>
    <row r="52436" ht="15.75" customHeight="1"/>
    <row r="52438" ht="15.75" customHeight="1"/>
    <row r="52440" ht="15.75" customHeight="1"/>
    <row r="52442" ht="15.75" customHeight="1"/>
    <row r="52444" ht="15.75" customHeight="1"/>
    <row r="52446" ht="15.75" customHeight="1"/>
    <row r="52448" ht="15.75" customHeight="1"/>
    <row r="52450" ht="15.75" customHeight="1"/>
    <row r="52452" ht="15.75" customHeight="1"/>
    <row r="52454" ht="15.75" customHeight="1"/>
    <row r="52456" ht="15.75" customHeight="1"/>
    <row r="52458" ht="15.75" customHeight="1"/>
    <row r="52460" ht="15.75" customHeight="1"/>
    <row r="52462" ht="15.75" customHeight="1"/>
    <row r="52464" ht="15.75" customHeight="1"/>
    <row r="52466" ht="15.75" customHeight="1"/>
    <row r="52468" ht="15.75" customHeight="1"/>
    <row r="52470" ht="15.75" customHeight="1"/>
    <row r="52472" ht="15.75" customHeight="1"/>
    <row r="52474" ht="15.75" customHeight="1"/>
    <row r="52476" ht="15.75" customHeight="1"/>
    <row r="52478" ht="15.75" customHeight="1"/>
    <row r="52480" ht="15.75" customHeight="1"/>
    <row r="52482" ht="15.75" customHeight="1"/>
    <row r="52484" ht="15.75" customHeight="1"/>
    <row r="52486" ht="15.75" customHeight="1"/>
    <row r="52488" ht="15.75" customHeight="1"/>
    <row r="52490" ht="15.75" customHeight="1"/>
    <row r="52492" ht="15.75" customHeight="1"/>
    <row r="52494" ht="15.75" customHeight="1"/>
    <row r="52496" ht="15.75" customHeight="1"/>
    <row r="52498" ht="15.75" customHeight="1"/>
    <row r="52500" ht="15.75" customHeight="1"/>
    <row r="52502" ht="15.75" customHeight="1"/>
    <row r="52504" ht="15.75" customHeight="1"/>
    <row r="52506" ht="15.75" customHeight="1"/>
    <row r="52508" ht="15.75" customHeight="1"/>
    <row r="52510" ht="15.75" customHeight="1"/>
    <row r="52512" ht="15.75" customHeight="1"/>
    <row r="52514" ht="15.75" customHeight="1"/>
    <row r="52516" ht="15.75" customHeight="1"/>
    <row r="52518" ht="15.75" customHeight="1"/>
    <row r="52520" ht="15.75" customHeight="1"/>
    <row r="52522" ht="15.75" customHeight="1"/>
    <row r="52524" ht="15.75" customHeight="1"/>
    <row r="52526" ht="15.75" customHeight="1"/>
    <row r="52528" ht="15.75" customHeight="1"/>
    <row r="52530" ht="15.75" customHeight="1"/>
    <row r="52532" ht="15.75" customHeight="1"/>
    <row r="52534" ht="15.75" customHeight="1"/>
    <row r="52536" ht="15.75" customHeight="1"/>
    <row r="52538" ht="15.75" customHeight="1"/>
    <row r="52540" ht="15.75" customHeight="1"/>
    <row r="52542" ht="15.75" customHeight="1"/>
    <row r="52544" ht="15.75" customHeight="1"/>
    <row r="52546" ht="15.75" customHeight="1"/>
    <row r="52548" ht="15.75" customHeight="1"/>
    <row r="52550" ht="15.75" customHeight="1"/>
    <row r="52552" ht="15.75" customHeight="1"/>
    <row r="52554" ht="15.75" customHeight="1"/>
    <row r="52556" ht="15.75" customHeight="1"/>
    <row r="52558" ht="15.75" customHeight="1"/>
    <row r="52560" ht="15.75" customHeight="1"/>
    <row r="52562" ht="15.75" customHeight="1"/>
    <row r="52564" ht="15.75" customHeight="1"/>
    <row r="52566" ht="15.75" customHeight="1"/>
    <row r="52568" ht="15.75" customHeight="1"/>
    <row r="52570" ht="15.75" customHeight="1"/>
    <row r="52572" ht="15.75" customHeight="1"/>
    <row r="52574" ht="15.75" customHeight="1"/>
    <row r="52576" ht="15.75" customHeight="1"/>
    <row r="52578" ht="15.75" customHeight="1"/>
    <row r="52580" ht="15.75" customHeight="1"/>
    <row r="52582" ht="15.75" customHeight="1"/>
    <row r="52584" ht="15.75" customHeight="1"/>
    <row r="52586" ht="15.75" customHeight="1"/>
    <row r="52588" ht="15.75" customHeight="1"/>
    <row r="52590" ht="15.75" customHeight="1"/>
    <row r="52592" ht="15.75" customHeight="1"/>
    <row r="52594" ht="15.75" customHeight="1"/>
    <row r="52596" ht="15.75" customHeight="1"/>
    <row r="52598" ht="15.75" customHeight="1"/>
    <row r="52600" ht="15.75" customHeight="1"/>
    <row r="52602" ht="15.75" customHeight="1"/>
    <row r="52604" ht="15.75" customHeight="1"/>
    <row r="52606" ht="15.75" customHeight="1"/>
    <row r="52608" ht="15.75" customHeight="1"/>
    <row r="52610" ht="15.75" customHeight="1"/>
    <row r="52612" ht="15.75" customHeight="1"/>
    <row r="52614" ht="15.75" customHeight="1"/>
    <row r="52616" ht="15.75" customHeight="1"/>
    <row r="52618" ht="15.75" customHeight="1"/>
    <row r="52620" ht="15.75" customHeight="1"/>
    <row r="52622" ht="15.75" customHeight="1"/>
    <row r="52624" ht="15.75" customHeight="1"/>
    <row r="52626" ht="15.75" customHeight="1"/>
    <row r="52628" ht="15.75" customHeight="1"/>
    <row r="52630" ht="15.75" customHeight="1"/>
    <row r="52632" ht="15.75" customHeight="1"/>
    <row r="52634" ht="15.75" customHeight="1"/>
    <row r="52636" ht="15.75" customHeight="1"/>
    <row r="52638" ht="15.75" customHeight="1"/>
    <row r="52640" ht="15.75" customHeight="1"/>
    <row r="52642" ht="15.75" customHeight="1"/>
    <row r="52644" ht="15.75" customHeight="1"/>
    <row r="52646" ht="15.75" customHeight="1"/>
    <row r="52648" ht="15.75" customHeight="1"/>
    <row r="52650" ht="15.75" customHeight="1"/>
    <row r="52652" ht="15.75" customHeight="1"/>
    <row r="52654" ht="15.75" customHeight="1"/>
    <row r="52656" ht="15.75" customHeight="1"/>
    <row r="52658" ht="15.75" customHeight="1"/>
    <row r="52660" ht="15.75" customHeight="1"/>
    <row r="52662" ht="15.75" customHeight="1"/>
    <row r="52664" ht="15.75" customHeight="1"/>
    <row r="52666" ht="15.75" customHeight="1"/>
    <row r="52668" ht="15.75" customHeight="1"/>
    <row r="52670" ht="15.75" customHeight="1"/>
    <row r="52672" ht="15.75" customHeight="1"/>
    <row r="52674" ht="15.75" customHeight="1"/>
    <row r="52676" ht="15.75" customHeight="1"/>
    <row r="52678" ht="15.75" customHeight="1"/>
    <row r="52680" ht="15.75" customHeight="1"/>
    <row r="52682" ht="15.75" customHeight="1"/>
    <row r="52684" ht="15.75" customHeight="1"/>
    <row r="52686" ht="15.75" customHeight="1"/>
    <row r="52688" ht="15.75" customHeight="1"/>
    <row r="52690" ht="15.75" customHeight="1"/>
    <row r="52692" ht="15.75" customHeight="1"/>
    <row r="52694" ht="15.75" customHeight="1"/>
    <row r="52696" ht="15.75" customHeight="1"/>
    <row r="52698" ht="15.75" customHeight="1"/>
    <row r="52700" ht="15.75" customHeight="1"/>
    <row r="52702" ht="15.75" customHeight="1"/>
    <row r="52704" ht="15.75" customHeight="1"/>
    <row r="52706" ht="15.75" customHeight="1"/>
    <row r="52708" ht="15.75" customHeight="1"/>
    <row r="52710" ht="15.75" customHeight="1"/>
    <row r="52712" ht="15.75" customHeight="1"/>
    <row r="52714" ht="15.75" customHeight="1"/>
    <row r="52716" ht="15.75" customHeight="1"/>
    <row r="52718" ht="15.75" customHeight="1"/>
    <row r="52720" ht="15.75" customHeight="1"/>
    <row r="52722" ht="15.75" customHeight="1"/>
    <row r="52724" ht="15.75" customHeight="1"/>
    <row r="52726" ht="15.75" customHeight="1"/>
    <row r="52728" ht="15.75" customHeight="1"/>
    <row r="52730" ht="15.75" customHeight="1"/>
    <row r="52732" ht="15.75" customHeight="1"/>
    <row r="52734" ht="15.75" customHeight="1"/>
    <row r="52736" ht="15.75" customHeight="1"/>
    <row r="52738" ht="15.75" customHeight="1"/>
    <row r="52740" ht="15.75" customHeight="1"/>
    <row r="52742" ht="15.75" customHeight="1"/>
    <row r="52744" ht="15.75" customHeight="1"/>
    <row r="52746" ht="15.75" customHeight="1"/>
    <row r="52748" ht="15.75" customHeight="1"/>
    <row r="52750" ht="15.75" customHeight="1"/>
    <row r="52752" ht="15.75" customHeight="1"/>
    <row r="52754" ht="15.75" customHeight="1"/>
    <row r="52756" ht="15.75" customHeight="1"/>
    <row r="52758" ht="15.75" customHeight="1"/>
    <row r="52760" ht="15.75" customHeight="1"/>
    <row r="52762" ht="15.75" customHeight="1"/>
    <row r="52764" ht="15.75" customHeight="1"/>
    <row r="52766" ht="15.75" customHeight="1"/>
    <row r="52768" ht="15.75" customHeight="1"/>
    <row r="52770" ht="15.75" customHeight="1"/>
    <row r="52772" ht="15.75" customHeight="1"/>
    <row r="52774" ht="15.75" customHeight="1"/>
    <row r="52776" ht="15.75" customHeight="1"/>
    <row r="52778" ht="15.75" customHeight="1"/>
    <row r="52780" ht="15.75" customHeight="1"/>
    <row r="52782" ht="15.75" customHeight="1"/>
    <row r="52784" ht="15.75" customHeight="1"/>
    <row r="52786" ht="15.75" customHeight="1"/>
    <row r="52788" ht="15.75" customHeight="1"/>
    <row r="52790" ht="15.75" customHeight="1"/>
    <row r="52792" ht="15.75" customHeight="1"/>
    <row r="52794" ht="15.75" customHeight="1"/>
    <row r="52796" ht="15.75" customHeight="1"/>
    <row r="52798" ht="15.75" customHeight="1"/>
    <row r="52800" ht="15.75" customHeight="1"/>
    <row r="52802" ht="15.75" customHeight="1"/>
    <row r="52804" ht="15.75" customHeight="1"/>
    <row r="52806" ht="15.75" customHeight="1"/>
    <row r="52808" ht="15.75" customHeight="1"/>
    <row r="52810" ht="15.75" customHeight="1"/>
    <row r="52812" ht="15.75" customHeight="1"/>
    <row r="52814" ht="15.75" customHeight="1"/>
    <row r="52816" ht="15.75" customHeight="1"/>
    <row r="52818" ht="15.75" customHeight="1"/>
    <row r="52820" ht="15.75" customHeight="1"/>
    <row r="52822" ht="15.75" customHeight="1"/>
    <row r="52824" ht="15.75" customHeight="1"/>
    <row r="52826" ht="15.75" customHeight="1"/>
    <row r="52828" ht="15.75" customHeight="1"/>
    <row r="52830" ht="15.75" customHeight="1"/>
    <row r="52832" ht="15.75" customHeight="1"/>
    <row r="52834" ht="15.75" customHeight="1"/>
    <row r="52836" ht="15.75" customHeight="1"/>
    <row r="52838" ht="15.75" customHeight="1"/>
    <row r="52840" ht="15.75" customHeight="1"/>
    <row r="52842" ht="15.75" customHeight="1"/>
    <row r="52844" ht="15.75" customHeight="1"/>
    <row r="52846" ht="15.75" customHeight="1"/>
    <row r="52848" ht="15.75" customHeight="1"/>
    <row r="52850" ht="15.75" customHeight="1"/>
    <row r="52852" ht="15.75" customHeight="1"/>
    <row r="52854" ht="15.75" customHeight="1"/>
    <row r="52856" ht="15.75" customHeight="1"/>
    <row r="52858" ht="15.75" customHeight="1"/>
    <row r="52860" ht="15.75" customHeight="1"/>
    <row r="52862" ht="15.75" customHeight="1"/>
    <row r="52864" ht="15.75" customHeight="1"/>
    <row r="52866" ht="15.75" customHeight="1"/>
    <row r="52868" ht="15.75" customHeight="1"/>
    <row r="52870" ht="15.75" customHeight="1"/>
    <row r="52872" ht="15.75" customHeight="1"/>
    <row r="52874" ht="15.75" customHeight="1"/>
    <row r="52876" ht="15.75" customHeight="1"/>
    <row r="52878" ht="15.75" customHeight="1"/>
    <row r="52880" ht="15.75" customHeight="1"/>
    <row r="52882" ht="15.75" customHeight="1"/>
    <row r="52884" ht="15.75" customHeight="1"/>
    <row r="52886" ht="15.75" customHeight="1"/>
    <row r="52888" ht="15.75" customHeight="1"/>
    <row r="52890" ht="15.75" customHeight="1"/>
    <row r="52892" ht="15.75" customHeight="1"/>
    <row r="52894" ht="15.75" customHeight="1"/>
    <row r="52896" ht="15.75" customHeight="1"/>
    <row r="52898" ht="15.75" customHeight="1"/>
    <row r="52900" ht="15.75" customHeight="1"/>
    <row r="52902" ht="15.75" customHeight="1"/>
    <row r="52904" ht="15.75" customHeight="1"/>
    <row r="52906" ht="15.75" customHeight="1"/>
    <row r="52908" ht="15.75" customHeight="1"/>
    <row r="52910" ht="15.75" customHeight="1"/>
    <row r="52912" ht="15.75" customHeight="1"/>
    <row r="52914" ht="15.75" customHeight="1"/>
    <row r="52916" ht="15.75" customHeight="1"/>
    <row r="52918" ht="15.75" customHeight="1"/>
    <row r="52920" ht="15.75" customHeight="1"/>
    <row r="52922" ht="15.75" customHeight="1"/>
    <row r="52924" ht="15.75" customHeight="1"/>
    <row r="52926" ht="15.75" customHeight="1"/>
    <row r="52928" ht="15.75" customHeight="1"/>
    <row r="52930" ht="15.75" customHeight="1"/>
    <row r="52932" ht="15.75" customHeight="1"/>
    <row r="52934" ht="15.75" customHeight="1"/>
    <row r="52936" ht="15.75" customHeight="1"/>
    <row r="52938" ht="15.75" customHeight="1"/>
    <row r="52940" ht="15.75" customHeight="1"/>
    <row r="52942" ht="15.75" customHeight="1"/>
    <row r="52944" ht="15.75" customHeight="1"/>
    <row r="52946" ht="15.75" customHeight="1"/>
    <row r="52948" ht="15.75" customHeight="1"/>
    <row r="52950" ht="15.75" customHeight="1"/>
    <row r="52952" ht="15.75" customHeight="1"/>
    <row r="52954" ht="15.75" customHeight="1"/>
    <row r="52956" ht="15.75" customHeight="1"/>
    <row r="52958" ht="15.75" customHeight="1"/>
    <row r="52960" ht="15.75" customHeight="1"/>
    <row r="52962" ht="15.75" customHeight="1"/>
    <row r="52964" ht="15.75" customHeight="1"/>
    <row r="52966" ht="15.75" customHeight="1"/>
    <row r="52968" ht="15.75" customHeight="1"/>
    <row r="52970" ht="15.75" customHeight="1"/>
    <row r="52972" ht="15.75" customHeight="1"/>
    <row r="52974" ht="15.75" customHeight="1"/>
    <row r="52976" ht="15.75" customHeight="1"/>
    <row r="52978" ht="15.75" customHeight="1"/>
    <row r="52980" ht="15.75" customHeight="1"/>
    <row r="52982" ht="15.75" customHeight="1"/>
    <row r="52984" ht="15.75" customHeight="1"/>
    <row r="52986" ht="15.75" customHeight="1"/>
    <row r="52988" ht="15.75" customHeight="1"/>
    <row r="52990" ht="15.75" customHeight="1"/>
    <row r="52992" ht="15.75" customHeight="1"/>
    <row r="52994" ht="15.75" customHeight="1"/>
    <row r="52996" ht="15.75" customHeight="1"/>
    <row r="52998" ht="15.75" customHeight="1"/>
    <row r="53000" ht="15.75" customHeight="1"/>
    <row r="53002" ht="15.75" customHeight="1"/>
    <row r="53004" ht="15.75" customHeight="1"/>
    <row r="53006" ht="15.75" customHeight="1"/>
    <row r="53008" ht="15.75" customHeight="1"/>
    <row r="53010" ht="15.75" customHeight="1"/>
    <row r="53012" ht="15.75" customHeight="1"/>
    <row r="53014" ht="15.75" customHeight="1"/>
    <row r="53016" ht="15.75" customHeight="1"/>
    <row r="53018" ht="15.75" customHeight="1"/>
    <row r="53020" ht="15.75" customHeight="1"/>
    <row r="53022" ht="15.75" customHeight="1"/>
    <row r="53024" ht="15.75" customHeight="1"/>
    <row r="53026" ht="15.75" customHeight="1"/>
    <row r="53028" ht="15.75" customHeight="1"/>
    <row r="53030" ht="15.75" customHeight="1"/>
    <row r="53032" ht="15.75" customHeight="1"/>
    <row r="53034" ht="15.75" customHeight="1"/>
    <row r="53036" ht="15.75" customHeight="1"/>
    <row r="53038" ht="15.75" customHeight="1"/>
    <row r="53040" ht="15.75" customHeight="1"/>
    <row r="53042" ht="15.75" customHeight="1"/>
    <row r="53044" ht="15.75" customHeight="1"/>
    <row r="53046" ht="15.75" customHeight="1"/>
    <row r="53048" ht="15.75" customHeight="1"/>
    <row r="53050" ht="15.75" customHeight="1"/>
    <row r="53052" ht="15.75" customHeight="1"/>
    <row r="53054" ht="15.75" customHeight="1"/>
    <row r="53056" ht="15.75" customHeight="1"/>
    <row r="53058" ht="15.75" customHeight="1"/>
    <row r="53060" ht="15.75" customHeight="1"/>
    <row r="53062" ht="15.75" customHeight="1"/>
    <row r="53064" ht="15.75" customHeight="1"/>
    <row r="53066" ht="15.75" customHeight="1"/>
    <row r="53068" ht="15.75" customHeight="1"/>
    <row r="53070" ht="15.75" customHeight="1"/>
    <row r="53072" ht="15.75" customHeight="1"/>
    <row r="53074" ht="15.75" customHeight="1"/>
    <row r="53076" ht="15.75" customHeight="1"/>
    <row r="53078" ht="15.75" customHeight="1"/>
    <row r="53080" ht="15.75" customHeight="1"/>
    <row r="53082" ht="15.75" customHeight="1"/>
    <row r="53084" ht="15.75" customHeight="1"/>
    <row r="53086" ht="15.75" customHeight="1"/>
    <row r="53088" ht="15.75" customHeight="1"/>
    <row r="53090" ht="15.75" customHeight="1"/>
    <row r="53092" ht="15.75" customHeight="1"/>
    <row r="53094" ht="15.75" customHeight="1"/>
    <row r="53096" ht="15.75" customHeight="1"/>
    <row r="53098" ht="15.75" customHeight="1"/>
    <row r="53100" ht="15.75" customHeight="1"/>
    <row r="53102" ht="15.75" customHeight="1"/>
    <row r="53104" ht="15.75" customHeight="1"/>
    <row r="53106" ht="15.75" customHeight="1"/>
    <row r="53108" ht="15.75" customHeight="1"/>
    <row r="53110" ht="15.75" customHeight="1"/>
    <row r="53112" ht="15.75" customHeight="1"/>
    <row r="53114" ht="15.75" customHeight="1"/>
    <row r="53116" ht="15.75" customHeight="1"/>
    <row r="53118" ht="15.75" customHeight="1"/>
    <row r="53120" ht="15.75" customHeight="1"/>
    <row r="53122" ht="15.75" customHeight="1"/>
    <row r="53124" ht="15.75" customHeight="1"/>
    <row r="53126" ht="15.75" customHeight="1"/>
    <row r="53128" ht="15.75" customHeight="1"/>
    <row r="53130" ht="15.75" customHeight="1"/>
    <row r="53132" ht="15.75" customHeight="1"/>
    <row r="53134" ht="15.75" customHeight="1"/>
    <row r="53136" ht="15.75" customHeight="1"/>
    <row r="53138" ht="15.75" customHeight="1"/>
    <row r="53140" ht="15.75" customHeight="1"/>
    <row r="53142" ht="15.75" customHeight="1"/>
    <row r="53144" ht="15.75" customHeight="1"/>
    <row r="53146" ht="15.75" customHeight="1"/>
    <row r="53148" ht="15.75" customHeight="1"/>
    <row r="53150" ht="15.75" customHeight="1"/>
    <row r="53152" ht="15.75" customHeight="1"/>
    <row r="53154" ht="15.75" customHeight="1"/>
    <row r="53156" ht="15.75" customHeight="1"/>
    <row r="53158" ht="15.75" customHeight="1"/>
    <row r="53160" ht="15.75" customHeight="1"/>
    <row r="53162" ht="15.75" customHeight="1"/>
    <row r="53164" ht="15.75" customHeight="1"/>
    <row r="53166" ht="15.75" customHeight="1"/>
    <row r="53168" ht="15.75" customHeight="1"/>
    <row r="53170" ht="15.75" customHeight="1"/>
    <row r="53172" ht="15.75" customHeight="1"/>
    <row r="53174" ht="15.75" customHeight="1"/>
    <row r="53176" ht="15.75" customHeight="1"/>
    <row r="53178" ht="15.75" customHeight="1"/>
    <row r="53180" ht="15.75" customHeight="1"/>
    <row r="53182" ht="15.75" customHeight="1"/>
    <row r="53184" ht="15.75" customHeight="1"/>
    <row r="53186" ht="15.75" customHeight="1"/>
    <row r="53188" ht="15.75" customHeight="1"/>
    <row r="53190" ht="15.75" customHeight="1"/>
    <row r="53192" ht="15.75" customHeight="1"/>
    <row r="53194" ht="15.75" customHeight="1"/>
    <row r="53196" ht="15.75" customHeight="1"/>
    <row r="53198" ht="15.75" customHeight="1"/>
    <row r="53200" ht="15.75" customHeight="1"/>
    <row r="53202" ht="15.75" customHeight="1"/>
    <row r="53204" ht="15.75" customHeight="1"/>
    <row r="53206" ht="15.75" customHeight="1"/>
    <row r="53208" ht="15.75" customHeight="1"/>
    <row r="53210" ht="15.75" customHeight="1"/>
    <row r="53212" ht="15.75" customHeight="1"/>
    <row r="53214" ht="15.75" customHeight="1"/>
    <row r="53216" ht="15.75" customHeight="1"/>
    <row r="53218" ht="15.75" customHeight="1"/>
    <row r="53220" ht="15.75" customHeight="1"/>
    <row r="53222" ht="15.75" customHeight="1"/>
    <row r="53224" ht="15.75" customHeight="1"/>
    <row r="53226" ht="15.75" customHeight="1"/>
    <row r="53228" ht="15.75" customHeight="1"/>
    <row r="53230" ht="15.75" customHeight="1"/>
    <row r="53232" ht="15.75" customHeight="1"/>
    <row r="53234" ht="15.75" customHeight="1"/>
    <row r="53236" ht="15.75" customHeight="1"/>
    <row r="53238" ht="15.75" customHeight="1"/>
    <row r="53240" ht="15.75" customHeight="1"/>
    <row r="53242" ht="15.75" customHeight="1"/>
    <row r="53244" ht="15.75" customHeight="1"/>
    <row r="53246" ht="15.75" customHeight="1"/>
    <row r="53248" ht="15.75" customHeight="1"/>
    <row r="53250" ht="15.75" customHeight="1"/>
    <row r="53252" ht="15.75" customHeight="1"/>
    <row r="53254" ht="15.75" customHeight="1"/>
    <row r="53256" ht="15.75" customHeight="1"/>
    <row r="53258" ht="15.75" customHeight="1"/>
    <row r="53260" ht="15.75" customHeight="1"/>
    <row r="53262" ht="15.75" customHeight="1"/>
    <row r="53264" ht="15.75" customHeight="1"/>
    <row r="53266" ht="15.75" customHeight="1"/>
    <row r="53268" ht="15.75" customHeight="1"/>
    <row r="53270" ht="15.75" customHeight="1"/>
    <row r="53272" ht="15.75" customHeight="1"/>
    <row r="53274" ht="15.75" customHeight="1"/>
    <row r="53276" ht="15.75" customHeight="1"/>
    <row r="53278" ht="15.75" customHeight="1"/>
    <row r="53280" ht="15.75" customHeight="1"/>
    <row r="53282" ht="15.75" customHeight="1"/>
    <row r="53284" ht="15.75" customHeight="1"/>
    <row r="53286" ht="15.75" customHeight="1"/>
    <row r="53288" ht="15.75" customHeight="1"/>
    <row r="53290" ht="15.75" customHeight="1"/>
    <row r="53292" ht="15.75" customHeight="1"/>
    <row r="53294" ht="15.75" customHeight="1"/>
    <row r="53296" ht="15.75" customHeight="1"/>
    <row r="53298" ht="15.75" customHeight="1"/>
    <row r="53300" ht="15.75" customHeight="1"/>
    <row r="53302" ht="15.75" customHeight="1"/>
    <row r="53304" ht="15.75" customHeight="1"/>
    <row r="53306" ht="15.75" customHeight="1"/>
    <row r="53308" ht="15.75" customHeight="1"/>
    <row r="53310" ht="15.75" customHeight="1"/>
    <row r="53312" ht="15.75" customHeight="1"/>
    <row r="53314" ht="15.75" customHeight="1"/>
    <row r="53316" ht="15.75" customHeight="1"/>
    <row r="53318" ht="15.75" customHeight="1"/>
    <row r="53320" ht="15.75" customHeight="1"/>
    <row r="53322" ht="15.75" customHeight="1"/>
    <row r="53324" ht="15.75" customHeight="1"/>
    <row r="53326" ht="15.75" customHeight="1"/>
    <row r="53328" ht="15.75" customHeight="1"/>
    <row r="53330" ht="15.75" customHeight="1"/>
    <row r="53332" ht="15.75" customHeight="1"/>
    <row r="53334" ht="15.75" customHeight="1"/>
    <row r="53336" ht="15.75" customHeight="1"/>
    <row r="53338" ht="15.75" customHeight="1"/>
    <row r="53340" ht="15.75" customHeight="1"/>
    <row r="53342" ht="15.75" customHeight="1"/>
    <row r="53344" ht="15.75" customHeight="1"/>
    <row r="53346" ht="15.75" customHeight="1"/>
    <row r="53348" ht="15.75" customHeight="1"/>
    <row r="53350" ht="15.75" customHeight="1"/>
    <row r="53352" ht="15.75" customHeight="1"/>
    <row r="53354" ht="15.75" customHeight="1"/>
    <row r="53356" ht="15.75" customHeight="1"/>
    <row r="53358" ht="15.75" customHeight="1"/>
    <row r="53360" ht="15.75" customHeight="1"/>
    <row r="53362" ht="15.75" customHeight="1"/>
    <row r="53364" ht="15.75" customHeight="1"/>
    <row r="53366" ht="15.75" customHeight="1"/>
    <row r="53368" ht="15.75" customHeight="1"/>
    <row r="53370" ht="15.75" customHeight="1"/>
    <row r="53372" ht="15.75" customHeight="1"/>
    <row r="53374" ht="15.75" customHeight="1"/>
    <row r="53376" ht="15.75" customHeight="1"/>
    <row r="53378" ht="15.75" customHeight="1"/>
    <row r="53380" ht="15.75" customHeight="1"/>
    <row r="53382" ht="15.75" customHeight="1"/>
    <row r="53384" ht="15.75" customHeight="1"/>
    <row r="53386" ht="15.75" customHeight="1"/>
    <row r="53388" ht="15.75" customHeight="1"/>
    <row r="53390" ht="15.75" customHeight="1"/>
    <row r="53392" ht="15.75" customHeight="1"/>
    <row r="53394" ht="15.75" customHeight="1"/>
    <row r="53396" ht="15.75" customHeight="1"/>
    <row r="53398" ht="15.75" customHeight="1"/>
    <row r="53400" ht="15.75" customHeight="1"/>
    <row r="53402" ht="15.75" customHeight="1"/>
    <row r="53404" ht="15.75" customHeight="1"/>
    <row r="53406" ht="15.75" customHeight="1"/>
    <row r="53408" ht="15.75" customHeight="1"/>
    <row r="53410" ht="15.75" customHeight="1"/>
    <row r="53412" ht="15.75" customHeight="1"/>
    <row r="53414" ht="15.75" customHeight="1"/>
    <row r="53416" ht="15.75" customHeight="1"/>
    <row r="53418" ht="15.75" customHeight="1"/>
    <row r="53420" ht="15.75" customHeight="1"/>
    <row r="53422" ht="15.75" customHeight="1"/>
    <row r="53424" ht="15.75" customHeight="1"/>
    <row r="53426" ht="15.75" customHeight="1"/>
    <row r="53428" ht="15.75" customHeight="1"/>
    <row r="53430" ht="15.75" customHeight="1"/>
    <row r="53432" ht="15.75" customHeight="1"/>
    <row r="53434" ht="15.75" customHeight="1"/>
    <row r="53436" ht="15.75" customHeight="1"/>
    <row r="53438" ht="15.75" customHeight="1"/>
    <row r="53440" ht="15.75" customHeight="1"/>
    <row r="53442" ht="15.75" customHeight="1"/>
    <row r="53444" ht="15.75" customHeight="1"/>
    <row r="53446" ht="15.75" customHeight="1"/>
    <row r="53448" ht="15.75" customHeight="1"/>
    <row r="53450" ht="15.75" customHeight="1"/>
    <row r="53452" ht="15.75" customHeight="1"/>
    <row r="53454" ht="15.75" customHeight="1"/>
    <row r="53456" ht="15.75" customHeight="1"/>
    <row r="53458" ht="15.75" customHeight="1"/>
    <row r="53460" ht="15.75" customHeight="1"/>
    <row r="53462" ht="15.75" customHeight="1"/>
    <row r="53464" ht="15.75" customHeight="1"/>
    <row r="53466" ht="15.75" customHeight="1"/>
    <row r="53468" ht="15.75" customHeight="1"/>
    <row r="53470" ht="15.75" customHeight="1"/>
    <row r="53472" ht="15.75" customHeight="1"/>
    <row r="53474" ht="15.75" customHeight="1"/>
    <row r="53476" ht="15.75" customHeight="1"/>
    <row r="53478" ht="15.75" customHeight="1"/>
    <row r="53480" ht="15.75" customHeight="1"/>
    <row r="53482" ht="15.75" customHeight="1"/>
    <row r="53484" ht="15.75" customHeight="1"/>
    <row r="53486" ht="15.75" customHeight="1"/>
    <row r="53488" ht="15.75" customHeight="1"/>
    <row r="53490" ht="15.75" customHeight="1"/>
    <row r="53492" ht="15.75" customHeight="1"/>
    <row r="53494" ht="15.75" customHeight="1"/>
    <row r="53496" ht="15.75" customHeight="1"/>
    <row r="53498" ht="15.75" customHeight="1"/>
    <row r="53500" ht="15.75" customHeight="1"/>
    <row r="53502" ht="15.75" customHeight="1"/>
    <row r="53504" ht="15.75" customHeight="1"/>
    <row r="53506" ht="15.75" customHeight="1"/>
    <row r="53508" ht="15.75" customHeight="1"/>
    <row r="53510" ht="15.75" customHeight="1"/>
    <row r="53512" ht="15.75" customHeight="1"/>
    <row r="53514" ht="15.75" customHeight="1"/>
    <row r="53516" ht="15.75" customHeight="1"/>
    <row r="53518" ht="15.75" customHeight="1"/>
    <row r="53520" ht="15.75" customHeight="1"/>
    <row r="53522" ht="15.75" customHeight="1"/>
    <row r="53524" ht="15.75" customHeight="1"/>
    <row r="53526" ht="15.75" customHeight="1"/>
    <row r="53528" ht="15.75" customHeight="1"/>
    <row r="53530" ht="15.75" customHeight="1"/>
    <row r="53532" ht="15.75" customHeight="1"/>
    <row r="53534" ht="15.75" customHeight="1"/>
    <row r="53536" ht="15.75" customHeight="1"/>
    <row r="53538" ht="15.75" customHeight="1"/>
    <row r="53540" ht="15.75" customHeight="1"/>
    <row r="53542" ht="15.75" customHeight="1"/>
    <row r="53544" ht="15.75" customHeight="1"/>
    <row r="53546" ht="15.75" customHeight="1"/>
    <row r="53548" ht="15.75" customHeight="1"/>
    <row r="53550" ht="15.75" customHeight="1"/>
    <row r="53552" ht="15.75" customHeight="1"/>
    <row r="53554" ht="15.75" customHeight="1"/>
    <row r="53556" ht="15.75" customHeight="1"/>
    <row r="53558" ht="15.75" customHeight="1"/>
    <row r="53560" ht="15.75" customHeight="1"/>
    <row r="53562" ht="15.75" customHeight="1"/>
    <row r="53564" ht="15.75" customHeight="1"/>
    <row r="53566" ht="15.75" customHeight="1"/>
    <row r="53568" ht="15.75" customHeight="1"/>
    <row r="53570" ht="15.75" customHeight="1"/>
    <row r="53572" ht="15.75" customHeight="1"/>
    <row r="53574" ht="15.75" customHeight="1"/>
    <row r="53576" ht="15.75" customHeight="1"/>
    <row r="53578" ht="15.75" customHeight="1"/>
    <row r="53580" ht="15.75" customHeight="1"/>
    <row r="53582" ht="15.75" customHeight="1"/>
    <row r="53584" ht="15.75" customHeight="1"/>
    <row r="53586" ht="15.75" customHeight="1"/>
    <row r="53588" ht="15.75" customHeight="1"/>
    <row r="53590" ht="15.75" customHeight="1"/>
    <row r="53592" ht="15.75" customHeight="1"/>
    <row r="53594" ht="15.75" customHeight="1"/>
    <row r="53596" ht="15.75" customHeight="1"/>
    <row r="53598" ht="15.75" customHeight="1"/>
    <row r="53600" ht="15.75" customHeight="1"/>
    <row r="53602" ht="15.75" customHeight="1"/>
    <row r="53604" ht="15.75" customHeight="1"/>
    <row r="53606" ht="15.75" customHeight="1"/>
    <row r="53608" ht="15.75" customHeight="1"/>
    <row r="53610" ht="15.75" customHeight="1"/>
    <row r="53612" ht="15.75" customHeight="1"/>
    <row r="53614" ht="15.75" customHeight="1"/>
    <row r="53616" ht="15.75" customHeight="1"/>
    <row r="53618" ht="15.75" customHeight="1"/>
    <row r="53620" ht="15.75" customHeight="1"/>
    <row r="53622" ht="15.75" customHeight="1"/>
    <row r="53624" ht="15.75" customHeight="1"/>
    <row r="53626" ht="15.75" customHeight="1"/>
    <row r="53628" ht="15.75" customHeight="1"/>
    <row r="53630" ht="15.75" customHeight="1"/>
    <row r="53632" ht="15.75" customHeight="1"/>
    <row r="53634" ht="15.75" customHeight="1"/>
    <row r="53636" ht="15.75" customHeight="1"/>
    <row r="53638" ht="15.75" customHeight="1"/>
    <row r="53640" ht="15.75" customHeight="1"/>
    <row r="53642" ht="15.75" customHeight="1"/>
    <row r="53644" ht="15.75" customHeight="1"/>
    <row r="53646" ht="15.75" customHeight="1"/>
    <row r="53648" ht="15.75" customHeight="1"/>
    <row r="53650" ht="15.75" customHeight="1"/>
    <row r="53652" ht="15.75" customHeight="1"/>
    <row r="53654" ht="15.75" customHeight="1"/>
    <row r="53656" ht="15.75" customHeight="1"/>
    <row r="53658" ht="15.75" customHeight="1"/>
    <row r="53660" ht="15.75" customHeight="1"/>
    <row r="53662" ht="15.75" customHeight="1"/>
    <row r="53664" ht="15.75" customHeight="1"/>
    <row r="53666" ht="15.75" customHeight="1"/>
    <row r="53668" ht="15.75" customHeight="1"/>
    <row r="53670" ht="15.75" customHeight="1"/>
    <row r="53672" ht="15.75" customHeight="1"/>
    <row r="53674" ht="15.75" customHeight="1"/>
    <row r="53676" ht="15.75" customHeight="1"/>
    <row r="53678" ht="15.75" customHeight="1"/>
    <row r="53680" ht="15.75" customHeight="1"/>
    <row r="53682" ht="15.75" customHeight="1"/>
    <row r="53684" ht="15.75" customHeight="1"/>
    <row r="53686" ht="15.75" customHeight="1"/>
    <row r="53688" ht="15.75" customHeight="1"/>
    <row r="53690" ht="15.75" customHeight="1"/>
    <row r="53692" ht="15.75" customHeight="1"/>
    <row r="53694" ht="15.75" customHeight="1"/>
    <row r="53696" ht="15.75" customHeight="1"/>
    <row r="53698" ht="15.75" customHeight="1"/>
    <row r="53700" ht="15.75" customHeight="1"/>
    <row r="53702" ht="15.75" customHeight="1"/>
    <row r="53704" ht="15.75" customHeight="1"/>
    <row r="53706" ht="15.75" customHeight="1"/>
    <row r="53708" ht="15.75" customHeight="1"/>
    <row r="53710" ht="15.75" customHeight="1"/>
    <row r="53712" ht="15.75" customHeight="1"/>
    <row r="53714" ht="15.75" customHeight="1"/>
    <row r="53716" ht="15.75" customHeight="1"/>
    <row r="53718" ht="15.75" customHeight="1"/>
    <row r="53720" ht="15.75" customHeight="1"/>
    <row r="53722" ht="15.75" customHeight="1"/>
    <row r="53724" ht="15.75" customHeight="1"/>
    <row r="53726" ht="15.75" customHeight="1"/>
    <row r="53728" ht="15.75" customHeight="1"/>
    <row r="53730" ht="15.75" customHeight="1"/>
    <row r="53732" ht="15.75" customHeight="1"/>
    <row r="53734" ht="15.75" customHeight="1"/>
    <row r="53736" ht="15.75" customHeight="1"/>
    <row r="53738" ht="15.75" customHeight="1"/>
    <row r="53740" ht="15.75" customHeight="1"/>
    <row r="53742" ht="15.75" customHeight="1"/>
    <row r="53744" ht="15.75" customHeight="1"/>
    <row r="53746" ht="15.75" customHeight="1"/>
    <row r="53748" ht="15.75" customHeight="1"/>
    <row r="53750" ht="15.75" customHeight="1"/>
    <row r="53752" ht="15.75" customHeight="1"/>
    <row r="53754" ht="15.75" customHeight="1"/>
    <row r="53756" ht="15.75" customHeight="1"/>
    <row r="53758" ht="15.75" customHeight="1"/>
    <row r="53760" ht="15.75" customHeight="1"/>
    <row r="53762" ht="15.75" customHeight="1"/>
    <row r="53764" ht="15.75" customHeight="1"/>
    <row r="53766" ht="15.75" customHeight="1"/>
    <row r="53768" ht="15.75" customHeight="1"/>
    <row r="53770" ht="15.75" customHeight="1"/>
    <row r="53772" ht="15.75" customHeight="1"/>
    <row r="53774" ht="15.75" customHeight="1"/>
    <row r="53776" ht="15.75" customHeight="1"/>
    <row r="53778" ht="15.75" customHeight="1"/>
    <row r="53780" ht="15.75" customHeight="1"/>
    <row r="53782" ht="15.75" customHeight="1"/>
    <row r="53784" ht="15.75" customHeight="1"/>
    <row r="53786" ht="15.75" customHeight="1"/>
    <row r="53788" ht="15.75" customHeight="1"/>
    <row r="53790" ht="15.75" customHeight="1"/>
    <row r="53792" ht="15.75" customHeight="1"/>
    <row r="53794" ht="15.75" customHeight="1"/>
    <row r="53796" ht="15.75" customHeight="1"/>
    <row r="53798" ht="15.75" customHeight="1"/>
    <row r="53800" ht="15.75" customHeight="1"/>
    <row r="53802" ht="15.75" customHeight="1"/>
    <row r="53804" ht="15.75" customHeight="1"/>
    <row r="53806" ht="15.75" customHeight="1"/>
    <row r="53808" ht="15.75" customHeight="1"/>
    <row r="53810" ht="15.75" customHeight="1"/>
    <row r="53812" ht="15.75" customHeight="1"/>
    <row r="53814" ht="15.75" customHeight="1"/>
    <row r="53816" ht="15.75" customHeight="1"/>
    <row r="53818" ht="15.75" customHeight="1"/>
    <row r="53820" ht="15.75" customHeight="1"/>
    <row r="53822" ht="15.75" customHeight="1"/>
    <row r="53824" ht="15.75" customHeight="1"/>
    <row r="53826" ht="15.75" customHeight="1"/>
    <row r="53828" ht="15.75" customHeight="1"/>
    <row r="53830" ht="15.75" customHeight="1"/>
    <row r="53832" ht="15.75" customHeight="1"/>
    <row r="53834" ht="15.75" customHeight="1"/>
    <row r="53836" ht="15.75" customHeight="1"/>
    <row r="53838" ht="15.75" customHeight="1"/>
    <row r="53840" ht="15.75" customHeight="1"/>
    <row r="53842" ht="15.75" customHeight="1"/>
    <row r="53844" ht="15.75" customHeight="1"/>
    <row r="53846" ht="15.75" customHeight="1"/>
    <row r="53848" ht="15.75" customHeight="1"/>
    <row r="53850" ht="15.75" customHeight="1"/>
    <row r="53852" ht="15.75" customHeight="1"/>
    <row r="53854" ht="15.75" customHeight="1"/>
    <row r="53856" ht="15.75" customHeight="1"/>
    <row r="53858" ht="15.75" customHeight="1"/>
    <row r="53860" ht="15.75" customHeight="1"/>
    <row r="53862" ht="15.75" customHeight="1"/>
    <row r="53864" ht="15.75" customHeight="1"/>
    <row r="53866" ht="15.75" customHeight="1"/>
    <row r="53868" ht="15.75" customHeight="1"/>
    <row r="53870" ht="15.75" customHeight="1"/>
    <row r="53872" ht="15.75" customHeight="1"/>
    <row r="53874" ht="15.75" customHeight="1"/>
    <row r="53876" ht="15.75" customHeight="1"/>
    <row r="53878" ht="15.75" customHeight="1"/>
    <row r="53880" ht="15.75" customHeight="1"/>
    <row r="53882" ht="15.75" customHeight="1"/>
    <row r="53884" ht="15.75" customHeight="1"/>
    <row r="53886" ht="15.75" customHeight="1"/>
    <row r="53888" ht="15.75" customHeight="1"/>
    <row r="53890" ht="15.75" customHeight="1"/>
    <row r="53892" ht="15.75" customHeight="1"/>
    <row r="53894" ht="15.75" customHeight="1"/>
    <row r="53896" ht="15.75" customHeight="1"/>
    <row r="53898" ht="15.75" customHeight="1"/>
    <row r="53900" ht="15.75" customHeight="1"/>
    <row r="53902" ht="15.75" customHeight="1"/>
    <row r="53904" ht="15.75" customHeight="1"/>
    <row r="53906" ht="15.75" customHeight="1"/>
    <row r="53908" ht="15.75" customHeight="1"/>
    <row r="53910" ht="15.75" customHeight="1"/>
    <row r="53912" ht="15.75" customHeight="1"/>
    <row r="53914" ht="15.75" customHeight="1"/>
    <row r="53916" ht="15.75" customHeight="1"/>
    <row r="53918" ht="15.75" customHeight="1"/>
    <row r="53920" ht="15.75" customHeight="1"/>
    <row r="53922" ht="15.75" customHeight="1"/>
    <row r="53924" ht="15.75" customHeight="1"/>
    <row r="53926" ht="15.75" customHeight="1"/>
    <row r="53928" ht="15.75" customHeight="1"/>
    <row r="53930" ht="15.75" customHeight="1"/>
    <row r="53932" ht="15.75" customHeight="1"/>
    <row r="53934" ht="15.75" customHeight="1"/>
    <row r="53936" ht="15.75" customHeight="1"/>
    <row r="53938" ht="15.75" customHeight="1"/>
    <row r="53940" ht="15.75" customHeight="1"/>
    <row r="53942" ht="15.75" customHeight="1"/>
    <row r="53944" ht="15.75" customHeight="1"/>
    <row r="53946" ht="15.75" customHeight="1"/>
    <row r="53948" ht="15.75" customHeight="1"/>
    <row r="53950" ht="15.75" customHeight="1"/>
    <row r="53952" ht="15.75" customHeight="1"/>
    <row r="53954" ht="15.75" customHeight="1"/>
    <row r="53956" ht="15.75" customHeight="1"/>
    <row r="53958" ht="15.75" customHeight="1"/>
    <row r="53960" ht="15.75" customHeight="1"/>
    <row r="53962" ht="15.75" customHeight="1"/>
    <row r="53964" ht="15.75" customHeight="1"/>
    <row r="53966" ht="15.75" customHeight="1"/>
    <row r="53968" ht="15.75" customHeight="1"/>
    <row r="53970" ht="15.75" customHeight="1"/>
    <row r="53972" ht="15.75" customHeight="1"/>
    <row r="53974" ht="15.75" customHeight="1"/>
    <row r="53976" ht="15.75" customHeight="1"/>
    <row r="53978" ht="15.75" customHeight="1"/>
    <row r="53980" ht="15.75" customHeight="1"/>
    <row r="53982" ht="15.75" customHeight="1"/>
    <row r="53984" ht="15.75" customHeight="1"/>
    <row r="53986" ht="15.75" customHeight="1"/>
    <row r="53988" ht="15.75" customHeight="1"/>
    <row r="53990" ht="15.75" customHeight="1"/>
    <row r="53992" ht="15.75" customHeight="1"/>
    <row r="53994" ht="15.75" customHeight="1"/>
    <row r="53996" ht="15.75" customHeight="1"/>
    <row r="53998" ht="15.75" customHeight="1"/>
    <row r="54000" ht="15.75" customHeight="1"/>
    <row r="54002" ht="15.75" customHeight="1"/>
    <row r="54004" ht="15.75" customHeight="1"/>
    <row r="54006" ht="15.75" customHeight="1"/>
    <row r="54008" ht="15.75" customHeight="1"/>
    <row r="54010" ht="15.75" customHeight="1"/>
    <row r="54012" ht="15.75" customHeight="1"/>
    <row r="54014" ht="15.75" customHeight="1"/>
    <row r="54016" ht="15.75" customHeight="1"/>
    <row r="54018" ht="15.75" customHeight="1"/>
    <row r="54020" ht="15.75" customHeight="1"/>
    <row r="54022" ht="15.75" customHeight="1"/>
    <row r="54024" ht="15.75" customHeight="1"/>
    <row r="54026" ht="15.75" customHeight="1"/>
    <row r="54028" ht="15.75" customHeight="1"/>
    <row r="54030" ht="15.75" customHeight="1"/>
    <row r="54032" ht="15.75" customHeight="1"/>
    <row r="54034" ht="15.75" customHeight="1"/>
    <row r="54036" ht="15.75" customHeight="1"/>
    <row r="54038" ht="15.75" customHeight="1"/>
    <row r="54040" ht="15.75" customHeight="1"/>
    <row r="54042" ht="15.75" customHeight="1"/>
    <row r="54044" ht="15.75" customHeight="1"/>
    <row r="54046" ht="15.75" customHeight="1"/>
    <row r="54048" ht="15.75" customHeight="1"/>
    <row r="54050" ht="15.75" customHeight="1"/>
    <row r="54052" ht="15.75" customHeight="1"/>
    <row r="54054" ht="15.75" customHeight="1"/>
    <row r="54056" ht="15.75" customHeight="1"/>
    <row r="54058" ht="15.75" customHeight="1"/>
    <row r="54060" ht="15.75" customHeight="1"/>
    <row r="54062" ht="15.75" customHeight="1"/>
    <row r="54064" ht="15.75" customHeight="1"/>
    <row r="54066" ht="15.75" customHeight="1"/>
    <row r="54068" ht="15.75" customHeight="1"/>
    <row r="54070" ht="15.75" customHeight="1"/>
    <row r="54072" ht="15.75" customHeight="1"/>
    <row r="54074" ht="15.75" customHeight="1"/>
    <row r="54076" ht="15.75" customHeight="1"/>
    <row r="54078" ht="15.75" customHeight="1"/>
    <row r="54080" ht="15.75" customHeight="1"/>
    <row r="54082" ht="15.75" customHeight="1"/>
    <row r="54084" ht="15.75" customHeight="1"/>
    <row r="54086" ht="15.75" customHeight="1"/>
    <row r="54088" ht="15.75" customHeight="1"/>
    <row r="54090" ht="15.75" customHeight="1"/>
    <row r="54092" ht="15.75" customHeight="1"/>
    <row r="54094" ht="15.75" customHeight="1"/>
    <row r="54096" ht="15.75" customHeight="1"/>
    <row r="54098" ht="15.75" customHeight="1"/>
    <row r="54100" ht="15.75" customHeight="1"/>
    <row r="54102" ht="15.75" customHeight="1"/>
    <row r="54104" ht="15.75" customHeight="1"/>
    <row r="54106" ht="15.75" customHeight="1"/>
    <row r="54108" ht="15.75" customHeight="1"/>
    <row r="54110" ht="15.75" customHeight="1"/>
    <row r="54112" ht="15.75" customHeight="1"/>
    <row r="54114" ht="15.75" customHeight="1"/>
    <row r="54116" ht="15.75" customHeight="1"/>
    <row r="54118" ht="15.75" customHeight="1"/>
    <row r="54120" ht="15.75" customHeight="1"/>
    <row r="54122" ht="15.75" customHeight="1"/>
    <row r="54124" ht="15.75" customHeight="1"/>
    <row r="54126" ht="15.75" customHeight="1"/>
    <row r="54128" ht="15.75" customHeight="1"/>
    <row r="54130" ht="15.75" customHeight="1"/>
    <row r="54132" ht="15.75" customHeight="1"/>
    <row r="54134" ht="15.75" customHeight="1"/>
    <row r="54136" ht="15.75" customHeight="1"/>
    <row r="54138" ht="15.75" customHeight="1"/>
    <row r="54140" ht="15.75" customHeight="1"/>
    <row r="54142" ht="15.75" customHeight="1"/>
    <row r="54144" ht="15.75" customHeight="1"/>
    <row r="54146" ht="15.75" customHeight="1"/>
    <row r="54148" ht="15.75" customHeight="1"/>
    <row r="54150" ht="15.75" customHeight="1"/>
    <row r="54152" ht="15.75" customHeight="1"/>
    <row r="54154" ht="15.75" customHeight="1"/>
    <row r="54156" ht="15.75" customHeight="1"/>
    <row r="54158" ht="15.75" customHeight="1"/>
    <row r="54160" ht="15.75" customHeight="1"/>
    <row r="54162" ht="15.75" customHeight="1"/>
    <row r="54164" ht="15.75" customHeight="1"/>
    <row r="54166" ht="15.75" customHeight="1"/>
    <row r="54168" ht="15.75" customHeight="1"/>
    <row r="54170" ht="15.75" customHeight="1"/>
    <row r="54172" ht="15.75" customHeight="1"/>
    <row r="54174" ht="15.75" customHeight="1"/>
    <row r="54176" ht="15.75" customHeight="1"/>
    <row r="54178" ht="15.75" customHeight="1"/>
    <row r="54180" ht="15.75" customHeight="1"/>
    <row r="54182" ht="15.75" customHeight="1"/>
    <row r="54184" ht="15.75" customHeight="1"/>
    <row r="54186" ht="15.75" customHeight="1"/>
    <row r="54188" ht="15.75" customHeight="1"/>
    <row r="54190" ht="15.75" customHeight="1"/>
    <row r="54192" ht="15.75" customHeight="1"/>
    <row r="54194" ht="15.75" customHeight="1"/>
    <row r="54196" ht="15.75" customHeight="1"/>
    <row r="54198" ht="15.75" customHeight="1"/>
    <row r="54200" ht="15.75" customHeight="1"/>
    <row r="54202" ht="15.75" customHeight="1"/>
    <row r="54204" ht="15.75" customHeight="1"/>
    <row r="54206" ht="15.75" customHeight="1"/>
    <row r="54208" ht="15.75" customHeight="1"/>
    <row r="54210" ht="15.75" customHeight="1"/>
    <row r="54212" ht="15.75" customHeight="1"/>
    <row r="54214" ht="15.75" customHeight="1"/>
    <row r="54216" ht="15.75" customHeight="1"/>
    <row r="54218" ht="15.75" customHeight="1"/>
    <row r="54220" ht="15.75" customHeight="1"/>
    <row r="54222" ht="15.75" customHeight="1"/>
    <row r="54224" ht="15.75" customHeight="1"/>
    <row r="54226" ht="15.75" customHeight="1"/>
    <row r="54228" ht="15.75" customHeight="1"/>
    <row r="54230" ht="15.75" customHeight="1"/>
    <row r="54232" ht="15.75" customHeight="1"/>
    <row r="54234" ht="15.75" customHeight="1"/>
    <row r="54236" ht="15.75" customHeight="1"/>
    <row r="54238" ht="15.75" customHeight="1"/>
    <row r="54240" ht="15.75" customHeight="1"/>
    <row r="54242" ht="15.75" customHeight="1"/>
    <row r="54244" ht="15.75" customHeight="1"/>
    <row r="54246" ht="15.75" customHeight="1"/>
    <row r="54248" ht="15.75" customHeight="1"/>
    <row r="54250" ht="15.75" customHeight="1"/>
    <row r="54252" ht="15.75" customHeight="1"/>
    <row r="54254" ht="15.75" customHeight="1"/>
    <row r="54256" ht="15.75" customHeight="1"/>
    <row r="54258" ht="15.75" customHeight="1"/>
    <row r="54260" ht="15.75" customHeight="1"/>
    <row r="54262" ht="15.75" customHeight="1"/>
    <row r="54264" ht="15.75" customHeight="1"/>
    <row r="54266" ht="15.75" customHeight="1"/>
    <row r="54268" ht="15.75" customHeight="1"/>
    <row r="54270" ht="15.75" customHeight="1"/>
    <row r="54272" ht="15.75" customHeight="1"/>
    <row r="54274" ht="15.75" customHeight="1"/>
    <row r="54276" ht="15.75" customHeight="1"/>
    <row r="54278" ht="15.75" customHeight="1"/>
    <row r="54280" ht="15.75" customHeight="1"/>
    <row r="54282" ht="15.75" customHeight="1"/>
    <row r="54284" ht="15.75" customHeight="1"/>
    <row r="54286" ht="15.75" customHeight="1"/>
    <row r="54288" ht="15.75" customHeight="1"/>
    <row r="54290" ht="15.75" customHeight="1"/>
    <row r="54292" ht="15.75" customHeight="1"/>
    <row r="54294" ht="15.75" customHeight="1"/>
    <row r="54296" ht="15.75" customHeight="1"/>
    <row r="54298" ht="15.75" customHeight="1"/>
    <row r="54300" ht="15.75" customHeight="1"/>
    <row r="54302" ht="15.75" customHeight="1"/>
    <row r="54304" ht="15.75" customHeight="1"/>
    <row r="54306" ht="15.75" customHeight="1"/>
    <row r="54308" ht="15.75" customHeight="1"/>
    <row r="54310" ht="15.75" customHeight="1"/>
    <row r="54312" ht="15.75" customHeight="1"/>
    <row r="54314" ht="15.75" customHeight="1"/>
    <row r="54316" ht="15.75" customHeight="1"/>
    <row r="54318" ht="15.75" customHeight="1"/>
    <row r="54320" ht="15.75" customHeight="1"/>
    <row r="54322" ht="15.75" customHeight="1"/>
    <row r="54324" ht="15.75" customHeight="1"/>
    <row r="54326" ht="15.75" customHeight="1"/>
    <row r="54328" ht="15.75" customHeight="1"/>
    <row r="54330" ht="15.75" customHeight="1"/>
    <row r="54332" ht="15.75" customHeight="1"/>
    <row r="54334" ht="15.75" customHeight="1"/>
    <row r="54336" ht="15.75" customHeight="1"/>
    <row r="54338" ht="15.75" customHeight="1"/>
    <row r="54340" ht="15.75" customHeight="1"/>
    <row r="54342" ht="15.75" customHeight="1"/>
    <row r="54344" ht="15.75" customHeight="1"/>
    <row r="54346" ht="15.75" customHeight="1"/>
    <row r="54348" ht="15.75" customHeight="1"/>
    <row r="54350" ht="15.75" customHeight="1"/>
    <row r="54352" ht="15.75" customHeight="1"/>
    <row r="54354" ht="15.75" customHeight="1"/>
    <row r="54356" ht="15.75" customHeight="1"/>
    <row r="54358" ht="15.75" customHeight="1"/>
    <row r="54360" ht="15.75" customHeight="1"/>
    <row r="54362" ht="15.75" customHeight="1"/>
    <row r="54364" ht="15.75" customHeight="1"/>
    <row r="54366" ht="15.75" customHeight="1"/>
    <row r="54368" ht="15.75" customHeight="1"/>
    <row r="54370" ht="15.75" customHeight="1"/>
    <row r="54372" ht="15.75" customHeight="1"/>
    <row r="54374" ht="15.75" customHeight="1"/>
    <row r="54376" ht="15.75" customHeight="1"/>
    <row r="54378" ht="15.75" customHeight="1"/>
    <row r="54380" ht="15.75" customHeight="1"/>
    <row r="54382" ht="15.75" customHeight="1"/>
    <row r="54384" ht="15.75" customHeight="1"/>
    <row r="54386" ht="15.75" customHeight="1"/>
    <row r="54388" ht="15.75" customHeight="1"/>
    <row r="54390" ht="15.75" customHeight="1"/>
    <row r="54392" ht="15.75" customHeight="1"/>
    <row r="54394" ht="15.75" customHeight="1"/>
    <row r="54396" ht="15.75" customHeight="1"/>
    <row r="54398" ht="15.75" customHeight="1"/>
    <row r="54400" ht="15.75" customHeight="1"/>
    <row r="54402" ht="15.75" customHeight="1"/>
    <row r="54404" ht="15.75" customHeight="1"/>
    <row r="54406" ht="15.75" customHeight="1"/>
    <row r="54408" ht="15.75" customHeight="1"/>
    <row r="54410" ht="15.75" customHeight="1"/>
    <row r="54412" ht="15.75" customHeight="1"/>
    <row r="54414" ht="15.75" customHeight="1"/>
    <row r="54416" ht="15.75" customHeight="1"/>
    <row r="54418" ht="15.75" customHeight="1"/>
    <row r="54420" ht="15.75" customHeight="1"/>
    <row r="54422" ht="15.75" customHeight="1"/>
    <row r="54424" ht="15.75" customHeight="1"/>
    <row r="54426" ht="15.75" customHeight="1"/>
    <row r="54428" ht="15.75" customHeight="1"/>
    <row r="54430" ht="15.75" customHeight="1"/>
    <row r="54432" ht="15.75" customHeight="1"/>
    <row r="54434" ht="15.75" customHeight="1"/>
    <row r="54436" ht="15.75" customHeight="1"/>
    <row r="54438" ht="15.75" customHeight="1"/>
    <row r="54440" ht="15.75" customHeight="1"/>
    <row r="54442" ht="15.75" customHeight="1"/>
    <row r="54444" ht="15.75" customHeight="1"/>
    <row r="54446" ht="15.75" customHeight="1"/>
    <row r="54448" ht="15.75" customHeight="1"/>
    <row r="54450" ht="15.75" customHeight="1"/>
    <row r="54452" ht="15.75" customHeight="1"/>
    <row r="54454" ht="15.75" customHeight="1"/>
    <row r="54456" ht="15.75" customHeight="1"/>
    <row r="54458" ht="15.75" customHeight="1"/>
    <row r="54460" ht="15.75" customHeight="1"/>
    <row r="54462" ht="15.75" customHeight="1"/>
    <row r="54464" ht="15.75" customHeight="1"/>
    <row r="54466" ht="15.75" customHeight="1"/>
    <row r="54468" ht="15.75" customHeight="1"/>
    <row r="54470" ht="15.75" customHeight="1"/>
    <row r="54472" ht="15.75" customHeight="1"/>
    <row r="54474" ht="15.75" customHeight="1"/>
    <row r="54476" ht="15.75" customHeight="1"/>
    <row r="54478" ht="15.75" customHeight="1"/>
    <row r="54480" ht="15.75" customHeight="1"/>
    <row r="54482" ht="15.75" customHeight="1"/>
    <row r="54484" ht="15.75" customHeight="1"/>
    <row r="54486" ht="15.75" customHeight="1"/>
    <row r="54488" ht="15.75" customHeight="1"/>
    <row r="54490" ht="15.75" customHeight="1"/>
    <row r="54492" ht="15.75" customHeight="1"/>
    <row r="54494" ht="15.75" customHeight="1"/>
    <row r="54496" ht="15.75" customHeight="1"/>
    <row r="54498" ht="15.75" customHeight="1"/>
    <row r="54500" ht="15.75" customHeight="1"/>
    <row r="54502" ht="15.75" customHeight="1"/>
    <row r="54504" ht="15.75" customHeight="1"/>
    <row r="54506" ht="15.75" customHeight="1"/>
    <row r="54508" ht="15.75" customHeight="1"/>
    <row r="54510" ht="15.75" customHeight="1"/>
    <row r="54512" ht="15.75" customHeight="1"/>
    <row r="54514" ht="15.75" customHeight="1"/>
    <row r="54516" ht="15.75" customHeight="1"/>
    <row r="54518" ht="15.75" customHeight="1"/>
    <row r="54520" ht="15.75" customHeight="1"/>
    <row r="54522" ht="15.75" customHeight="1"/>
    <row r="54524" ht="15.75" customHeight="1"/>
    <row r="54526" ht="15.75" customHeight="1"/>
    <row r="54528" ht="15.75" customHeight="1"/>
    <row r="54530" ht="15.75" customHeight="1"/>
    <row r="54532" ht="15.75" customHeight="1"/>
    <row r="54534" ht="15.75" customHeight="1"/>
    <row r="54536" ht="15.75" customHeight="1"/>
    <row r="54538" ht="15.75" customHeight="1"/>
    <row r="54540" ht="15.75" customHeight="1"/>
    <row r="54542" ht="15.75" customHeight="1"/>
    <row r="54544" ht="15.75" customHeight="1"/>
    <row r="54546" ht="15.75" customHeight="1"/>
    <row r="54548" ht="15.75" customHeight="1"/>
    <row r="54550" ht="15.75" customHeight="1"/>
    <row r="54552" ht="15.75" customHeight="1"/>
    <row r="54554" ht="15.75" customHeight="1"/>
    <row r="54556" ht="15.75" customHeight="1"/>
    <row r="54558" ht="15.75" customHeight="1"/>
    <row r="54560" ht="15.75" customHeight="1"/>
    <row r="54562" ht="15.75" customHeight="1"/>
    <row r="54564" ht="15.75" customHeight="1"/>
    <row r="54566" ht="15.75" customHeight="1"/>
    <row r="54568" ht="15.75" customHeight="1"/>
    <row r="54570" ht="15.75" customHeight="1"/>
    <row r="54572" ht="15.75" customHeight="1"/>
    <row r="54574" ht="15.75" customHeight="1"/>
    <row r="54576" ht="15.75" customHeight="1"/>
    <row r="54578" ht="15.75" customHeight="1"/>
    <row r="54580" ht="15.75" customHeight="1"/>
    <row r="54582" ht="15.75" customHeight="1"/>
    <row r="54584" ht="15.75" customHeight="1"/>
    <row r="54586" ht="15.75" customHeight="1"/>
    <row r="54588" ht="15.75" customHeight="1"/>
    <row r="54590" ht="15.75" customHeight="1"/>
    <row r="54592" ht="15.75" customHeight="1"/>
    <row r="54594" ht="15.75" customHeight="1"/>
    <row r="54596" ht="15.75" customHeight="1"/>
    <row r="54598" ht="15.75" customHeight="1"/>
    <row r="54600" ht="15.75" customHeight="1"/>
    <row r="54602" ht="15.75" customHeight="1"/>
    <row r="54604" ht="15.75" customHeight="1"/>
    <row r="54606" ht="15.75" customHeight="1"/>
    <row r="54608" ht="15.75" customHeight="1"/>
    <row r="54610" ht="15.75" customHeight="1"/>
    <row r="54612" ht="15.75" customHeight="1"/>
    <row r="54614" ht="15.75" customHeight="1"/>
    <row r="54616" ht="15.75" customHeight="1"/>
    <row r="54618" ht="15.75" customHeight="1"/>
    <row r="54620" ht="15.75" customHeight="1"/>
    <row r="54622" ht="15.75" customHeight="1"/>
    <row r="54624" ht="15.75" customHeight="1"/>
    <row r="54626" ht="15.75" customHeight="1"/>
    <row r="54628" ht="15.75" customHeight="1"/>
    <row r="54630" ht="15.75" customHeight="1"/>
    <row r="54632" ht="15.75" customHeight="1"/>
    <row r="54634" ht="15.75" customHeight="1"/>
    <row r="54636" ht="15.75" customHeight="1"/>
    <row r="54638" ht="15.75" customHeight="1"/>
    <row r="54640" ht="15.75" customHeight="1"/>
    <row r="54642" ht="15.75" customHeight="1"/>
    <row r="54644" ht="15.75" customHeight="1"/>
    <row r="54646" ht="15.75" customHeight="1"/>
    <row r="54648" ht="15.75" customHeight="1"/>
    <row r="54650" ht="15.75" customHeight="1"/>
    <row r="54652" ht="15.75" customHeight="1"/>
    <row r="54654" ht="15.75" customHeight="1"/>
    <row r="54656" ht="15.75" customHeight="1"/>
    <row r="54658" ht="15.75" customHeight="1"/>
    <row r="54660" ht="15.75" customHeight="1"/>
    <row r="54662" ht="15.75" customHeight="1"/>
    <row r="54664" ht="15.75" customHeight="1"/>
    <row r="54666" ht="15.75" customHeight="1"/>
    <row r="54668" ht="15.75" customHeight="1"/>
    <row r="54670" ht="15.75" customHeight="1"/>
    <row r="54672" ht="15.75" customHeight="1"/>
    <row r="54674" ht="15.75" customHeight="1"/>
    <row r="54676" ht="15.75" customHeight="1"/>
    <row r="54678" ht="15.75" customHeight="1"/>
    <row r="54680" ht="15.75" customHeight="1"/>
    <row r="54682" ht="15.75" customHeight="1"/>
    <row r="54684" ht="15.75" customHeight="1"/>
    <row r="54686" ht="15.75" customHeight="1"/>
    <row r="54688" ht="15.75" customHeight="1"/>
    <row r="54690" ht="15.75" customHeight="1"/>
    <row r="54692" ht="15.75" customHeight="1"/>
    <row r="54694" ht="15.75" customHeight="1"/>
    <row r="54696" ht="15.75" customHeight="1"/>
    <row r="54698" ht="15.75" customHeight="1"/>
    <row r="54700" ht="15.75" customHeight="1"/>
    <row r="54702" ht="15.75" customHeight="1"/>
    <row r="54704" ht="15.75" customHeight="1"/>
    <row r="54706" ht="15.75" customHeight="1"/>
    <row r="54708" ht="15.75" customHeight="1"/>
    <row r="54710" ht="15.75" customHeight="1"/>
    <row r="54712" ht="15.75" customHeight="1"/>
    <row r="54714" ht="15.75" customHeight="1"/>
    <row r="54716" ht="15.75" customHeight="1"/>
    <row r="54718" ht="15.75" customHeight="1"/>
    <row r="54720" ht="15.75" customHeight="1"/>
    <row r="54722" ht="15.75" customHeight="1"/>
    <row r="54724" ht="15.75" customHeight="1"/>
    <row r="54726" ht="15.75" customHeight="1"/>
    <row r="54728" ht="15.75" customHeight="1"/>
    <row r="54730" ht="15.75" customHeight="1"/>
    <row r="54732" ht="15.75" customHeight="1"/>
    <row r="54734" ht="15.75" customHeight="1"/>
    <row r="54736" ht="15.75" customHeight="1"/>
    <row r="54738" ht="15.75" customHeight="1"/>
    <row r="54740" ht="15.75" customHeight="1"/>
    <row r="54742" ht="15.75" customHeight="1"/>
    <row r="54744" ht="15.75" customHeight="1"/>
    <row r="54746" ht="15.75" customHeight="1"/>
    <row r="54748" ht="15.75" customHeight="1"/>
    <row r="54750" ht="15.75" customHeight="1"/>
    <row r="54752" ht="15.75" customHeight="1"/>
    <row r="54754" ht="15.75" customHeight="1"/>
    <row r="54756" ht="15.75" customHeight="1"/>
    <row r="54758" ht="15.75" customHeight="1"/>
    <row r="54760" ht="15.75" customHeight="1"/>
    <row r="54762" ht="15.75" customHeight="1"/>
    <row r="54764" ht="15.75" customHeight="1"/>
    <row r="54766" ht="15.75" customHeight="1"/>
    <row r="54768" ht="15.75" customHeight="1"/>
    <row r="54770" ht="15.75" customHeight="1"/>
    <row r="54772" ht="15.75" customHeight="1"/>
    <row r="54774" ht="15.75" customHeight="1"/>
    <row r="54776" ht="15.75" customHeight="1"/>
    <row r="54778" ht="15.75" customHeight="1"/>
    <row r="54780" ht="15.75" customHeight="1"/>
    <row r="54782" ht="15.75" customHeight="1"/>
    <row r="54784" ht="15.75" customHeight="1"/>
    <row r="54786" ht="15.75" customHeight="1"/>
    <row r="54788" ht="15.75" customHeight="1"/>
    <row r="54790" ht="15.75" customHeight="1"/>
    <row r="54792" ht="15.75" customHeight="1"/>
    <row r="54794" ht="15.75" customHeight="1"/>
    <row r="54796" ht="15.75" customHeight="1"/>
    <row r="54798" ht="15.75" customHeight="1"/>
    <row r="54800" ht="15.75" customHeight="1"/>
    <row r="54802" ht="15.75" customHeight="1"/>
    <row r="54804" ht="15.75" customHeight="1"/>
    <row r="54806" ht="15.75" customHeight="1"/>
    <row r="54808" ht="15.75" customHeight="1"/>
    <row r="54810" ht="15.75" customHeight="1"/>
    <row r="54812" ht="15.75" customHeight="1"/>
    <row r="54814" ht="15.75" customHeight="1"/>
    <row r="54816" ht="15.75" customHeight="1"/>
    <row r="54818" ht="15.75" customHeight="1"/>
    <row r="54820" ht="15.75" customHeight="1"/>
    <row r="54822" ht="15.75" customHeight="1"/>
    <row r="54824" ht="15.75" customHeight="1"/>
    <row r="54826" ht="15.75" customHeight="1"/>
    <row r="54828" ht="15.75" customHeight="1"/>
    <row r="54830" ht="15.75" customHeight="1"/>
    <row r="54832" ht="15.75" customHeight="1"/>
    <row r="54834" ht="15.75" customHeight="1"/>
    <row r="54836" ht="15.75" customHeight="1"/>
    <row r="54838" ht="15.75" customHeight="1"/>
    <row r="54840" ht="15.75" customHeight="1"/>
    <row r="54842" ht="15.75" customHeight="1"/>
    <row r="54844" ht="15.75" customHeight="1"/>
    <row r="54846" ht="15.75" customHeight="1"/>
    <row r="54848" ht="15.75" customHeight="1"/>
    <row r="54850" ht="15.75" customHeight="1"/>
    <row r="54852" ht="15.75" customHeight="1"/>
    <row r="54854" ht="15.75" customHeight="1"/>
    <row r="54856" ht="15.75" customHeight="1"/>
    <row r="54858" ht="15.75" customHeight="1"/>
    <row r="54860" ht="15.75" customHeight="1"/>
    <row r="54862" ht="15.75" customHeight="1"/>
    <row r="54864" ht="15.75" customHeight="1"/>
    <row r="54866" ht="15.75" customHeight="1"/>
    <row r="54868" ht="15.75" customHeight="1"/>
    <row r="54870" ht="15.75" customHeight="1"/>
    <row r="54872" ht="15.75" customHeight="1"/>
    <row r="54874" ht="15.75" customHeight="1"/>
    <row r="54876" ht="15.75" customHeight="1"/>
    <row r="54878" ht="15.75" customHeight="1"/>
    <row r="54880" ht="15.75" customHeight="1"/>
    <row r="54882" ht="15.75" customHeight="1"/>
    <row r="54884" ht="15.75" customHeight="1"/>
    <row r="54886" ht="15.75" customHeight="1"/>
    <row r="54888" ht="15.75" customHeight="1"/>
    <row r="54890" ht="15.75" customHeight="1"/>
    <row r="54892" ht="15.75" customHeight="1"/>
    <row r="54894" ht="15.75" customHeight="1"/>
    <row r="54896" ht="15.75" customHeight="1"/>
    <row r="54898" ht="15.75" customHeight="1"/>
    <row r="54900" ht="15.75" customHeight="1"/>
    <row r="54902" ht="15.75" customHeight="1"/>
    <row r="54904" ht="15.75" customHeight="1"/>
    <row r="54906" ht="15.75" customHeight="1"/>
    <row r="54908" ht="15.75" customHeight="1"/>
    <row r="54910" ht="15.75" customHeight="1"/>
    <row r="54912" ht="15.75" customHeight="1"/>
    <row r="54914" ht="15.75" customHeight="1"/>
    <row r="54916" ht="15.75" customHeight="1"/>
    <row r="54918" ht="15.75" customHeight="1"/>
    <row r="54920" ht="15.75" customHeight="1"/>
    <row r="54922" ht="15.75" customHeight="1"/>
    <row r="54924" ht="15.75" customHeight="1"/>
    <row r="54926" ht="15.75" customHeight="1"/>
    <row r="54928" ht="15.75" customHeight="1"/>
    <row r="54930" ht="15.75" customHeight="1"/>
    <row r="54932" ht="15.75" customHeight="1"/>
    <row r="54934" ht="15.75" customHeight="1"/>
    <row r="54936" ht="15.75" customHeight="1"/>
    <row r="54938" ht="15.75" customHeight="1"/>
    <row r="54940" ht="15.75" customHeight="1"/>
    <row r="54942" ht="15.75" customHeight="1"/>
    <row r="54944" ht="15.75" customHeight="1"/>
    <row r="54946" ht="15.75" customHeight="1"/>
    <row r="54948" ht="15.75" customHeight="1"/>
    <row r="54950" ht="15.75" customHeight="1"/>
    <row r="54952" ht="15.75" customHeight="1"/>
    <row r="54954" ht="15.75" customHeight="1"/>
    <row r="54956" ht="15.75" customHeight="1"/>
    <row r="54958" ht="15.75" customHeight="1"/>
    <row r="54960" ht="15.75" customHeight="1"/>
    <row r="54962" ht="15.75" customHeight="1"/>
    <row r="54964" ht="15.75" customHeight="1"/>
    <row r="54966" ht="15.75" customHeight="1"/>
    <row r="54968" ht="15.75" customHeight="1"/>
    <row r="54970" ht="15.75" customHeight="1"/>
    <row r="54972" ht="15.75" customHeight="1"/>
    <row r="54974" ht="15.75" customHeight="1"/>
    <row r="54976" ht="15.75" customHeight="1"/>
    <row r="54978" ht="15.75" customHeight="1"/>
    <row r="54980" ht="15.75" customHeight="1"/>
    <row r="54982" ht="15.75" customHeight="1"/>
    <row r="54984" ht="15.75" customHeight="1"/>
    <row r="54986" ht="15.75" customHeight="1"/>
    <row r="54988" ht="15.75" customHeight="1"/>
    <row r="54990" ht="15.75" customHeight="1"/>
    <row r="54992" ht="15.75" customHeight="1"/>
    <row r="54994" ht="15.75" customHeight="1"/>
    <row r="54996" ht="15.75" customHeight="1"/>
    <row r="54998" ht="15.75" customHeight="1"/>
    <row r="55000" ht="15.75" customHeight="1"/>
    <row r="55002" ht="15.75" customHeight="1"/>
    <row r="55004" ht="15.75" customHeight="1"/>
    <row r="55006" ht="15.75" customHeight="1"/>
    <row r="55008" ht="15.75" customHeight="1"/>
    <row r="55010" ht="15.75" customHeight="1"/>
    <row r="55012" ht="15.75" customHeight="1"/>
    <row r="55014" ht="15.75" customHeight="1"/>
    <row r="55016" ht="15.75" customHeight="1"/>
    <row r="55018" ht="15.75" customHeight="1"/>
    <row r="55020" ht="15.75" customHeight="1"/>
    <row r="55022" ht="15.75" customHeight="1"/>
    <row r="55024" ht="15.75" customHeight="1"/>
    <row r="55026" ht="15.75" customHeight="1"/>
    <row r="55028" ht="15.75" customHeight="1"/>
    <row r="55030" ht="15.75" customHeight="1"/>
    <row r="55032" ht="15.75" customHeight="1"/>
    <row r="55034" ht="15.75" customHeight="1"/>
    <row r="55036" ht="15.75" customHeight="1"/>
    <row r="55038" ht="15.75" customHeight="1"/>
    <row r="55040" ht="15.75" customHeight="1"/>
    <row r="55042" ht="15.75" customHeight="1"/>
    <row r="55044" ht="15.75" customHeight="1"/>
    <row r="55046" ht="15.75" customHeight="1"/>
    <row r="55048" ht="15.75" customHeight="1"/>
    <row r="55050" ht="15.75" customHeight="1"/>
    <row r="55052" ht="15.75" customHeight="1"/>
    <row r="55054" ht="15.75" customHeight="1"/>
    <row r="55056" ht="15.75" customHeight="1"/>
    <row r="55058" ht="15.75" customHeight="1"/>
    <row r="55060" ht="15.75" customHeight="1"/>
    <row r="55062" ht="15.75" customHeight="1"/>
    <row r="55064" ht="15.75" customHeight="1"/>
    <row r="55066" ht="15.75" customHeight="1"/>
    <row r="55068" ht="15.75" customHeight="1"/>
    <row r="55070" ht="15.75" customHeight="1"/>
    <row r="55072" ht="15.75" customHeight="1"/>
    <row r="55074" ht="15.75" customHeight="1"/>
    <row r="55076" ht="15.75" customHeight="1"/>
    <row r="55078" ht="15.75" customHeight="1"/>
    <row r="55080" ht="15.75" customHeight="1"/>
    <row r="55082" ht="15.75" customHeight="1"/>
    <row r="55084" ht="15.75" customHeight="1"/>
    <row r="55086" ht="15.75" customHeight="1"/>
    <row r="55088" ht="15.75" customHeight="1"/>
    <row r="55090" ht="15.75" customHeight="1"/>
    <row r="55092" ht="15.75" customHeight="1"/>
    <row r="55094" ht="15.75" customHeight="1"/>
    <row r="55096" ht="15.75" customHeight="1"/>
    <row r="55098" ht="15.75" customHeight="1"/>
    <row r="55100" ht="15.75" customHeight="1"/>
    <row r="55102" ht="15.75" customHeight="1"/>
    <row r="55104" ht="15.75" customHeight="1"/>
    <row r="55106" ht="15.75" customHeight="1"/>
    <row r="55108" ht="15.75" customHeight="1"/>
    <row r="55110" ht="15.75" customHeight="1"/>
    <row r="55112" ht="15.75" customHeight="1"/>
    <row r="55114" ht="15.75" customHeight="1"/>
    <row r="55116" ht="15.75" customHeight="1"/>
    <row r="55118" ht="15.75" customHeight="1"/>
    <row r="55120" ht="15.75" customHeight="1"/>
    <row r="55122" ht="15.75" customHeight="1"/>
    <row r="55124" ht="15.75" customHeight="1"/>
    <row r="55126" ht="15.75" customHeight="1"/>
    <row r="55128" ht="15.75" customHeight="1"/>
    <row r="55130" ht="15.75" customHeight="1"/>
    <row r="55132" ht="15.75" customHeight="1"/>
    <row r="55134" ht="15.75" customHeight="1"/>
    <row r="55136" ht="15.75" customHeight="1"/>
    <row r="55138" ht="15.75" customHeight="1"/>
    <row r="55140" ht="15.75" customHeight="1"/>
    <row r="55142" ht="15.75" customHeight="1"/>
    <row r="55144" ht="15.75" customHeight="1"/>
    <row r="55146" ht="15.75" customHeight="1"/>
    <row r="55148" ht="15.75" customHeight="1"/>
    <row r="55150" ht="15.75" customHeight="1"/>
    <row r="55152" ht="15.75" customHeight="1"/>
    <row r="55154" ht="15.75" customHeight="1"/>
    <row r="55156" ht="15.75" customHeight="1"/>
    <row r="55158" ht="15.75" customHeight="1"/>
    <row r="55160" ht="15.75" customHeight="1"/>
    <row r="55162" ht="15.75" customHeight="1"/>
    <row r="55164" ht="15.75" customHeight="1"/>
    <row r="55166" ht="15.75" customHeight="1"/>
    <row r="55168" ht="15.75" customHeight="1"/>
    <row r="55170" ht="15.75" customHeight="1"/>
    <row r="55172" ht="15.75" customHeight="1"/>
    <row r="55174" ht="15.75" customHeight="1"/>
    <row r="55176" ht="15.75" customHeight="1"/>
    <row r="55178" ht="15.75" customHeight="1"/>
    <row r="55180" ht="15.75" customHeight="1"/>
    <row r="55182" ht="15.75" customHeight="1"/>
    <row r="55184" ht="15.75" customHeight="1"/>
    <row r="55186" ht="15.75" customHeight="1"/>
    <row r="55188" ht="15.75" customHeight="1"/>
    <row r="55190" ht="15.75" customHeight="1"/>
    <row r="55192" ht="15.75" customHeight="1"/>
    <row r="55194" ht="15.75" customHeight="1"/>
    <row r="55196" ht="15.75" customHeight="1"/>
    <row r="55198" ht="15.75" customHeight="1"/>
    <row r="55200" ht="15.75" customHeight="1"/>
    <row r="55202" ht="15.75" customHeight="1"/>
    <row r="55204" ht="15.75" customHeight="1"/>
    <row r="55206" ht="15.75" customHeight="1"/>
    <row r="55208" ht="15.75" customHeight="1"/>
    <row r="55210" ht="15.75" customHeight="1"/>
    <row r="55212" ht="15.75" customHeight="1"/>
    <row r="55214" ht="15.75" customHeight="1"/>
    <row r="55216" ht="15.75" customHeight="1"/>
    <row r="55218" ht="15.75" customHeight="1"/>
    <row r="55220" ht="15.75" customHeight="1"/>
    <row r="55222" ht="15.75" customHeight="1"/>
    <row r="55224" ht="15.75" customHeight="1"/>
    <row r="55226" ht="15.75" customHeight="1"/>
    <row r="55228" ht="15.75" customHeight="1"/>
    <row r="55230" ht="15.75" customHeight="1"/>
    <row r="55232" ht="15.75" customHeight="1"/>
    <row r="55234" ht="15.75" customHeight="1"/>
    <row r="55236" ht="15.75" customHeight="1"/>
    <row r="55238" ht="15.75" customHeight="1"/>
    <row r="55240" ht="15.75" customHeight="1"/>
    <row r="55242" ht="15.75" customHeight="1"/>
    <row r="55244" ht="15.75" customHeight="1"/>
    <row r="55246" ht="15.75" customHeight="1"/>
    <row r="55248" ht="15.75" customHeight="1"/>
    <row r="55250" ht="15.75" customHeight="1"/>
    <row r="55252" ht="15.75" customHeight="1"/>
    <row r="55254" ht="15.75" customHeight="1"/>
    <row r="55256" ht="15.75" customHeight="1"/>
    <row r="55258" ht="15.75" customHeight="1"/>
    <row r="55260" ht="15.75" customHeight="1"/>
    <row r="55262" ht="15.75" customHeight="1"/>
    <row r="55264" ht="15.75" customHeight="1"/>
    <row r="55266" ht="15.75" customHeight="1"/>
    <row r="55268" ht="15.75" customHeight="1"/>
    <row r="55270" ht="15.75" customHeight="1"/>
    <row r="55272" ht="15.75" customHeight="1"/>
    <row r="55274" ht="15.75" customHeight="1"/>
    <row r="55276" ht="15.75" customHeight="1"/>
    <row r="55278" ht="15.75" customHeight="1"/>
    <row r="55280" ht="15.75" customHeight="1"/>
    <row r="55282" ht="15.75" customHeight="1"/>
    <row r="55284" ht="15.75" customHeight="1"/>
    <row r="55286" ht="15.75" customHeight="1"/>
    <row r="55288" ht="15.75" customHeight="1"/>
    <row r="55290" ht="15.75" customHeight="1"/>
    <row r="55292" ht="15.75" customHeight="1"/>
    <row r="55294" ht="15.75" customHeight="1"/>
    <row r="55296" ht="15.75" customHeight="1"/>
    <row r="55298" ht="15.75" customHeight="1"/>
    <row r="55300" ht="15.75" customHeight="1"/>
    <row r="55302" ht="15.75" customHeight="1"/>
    <row r="55304" ht="15.75" customHeight="1"/>
    <row r="55306" ht="15.75" customHeight="1"/>
    <row r="55308" ht="15.75" customHeight="1"/>
    <row r="55310" ht="15.75" customHeight="1"/>
    <row r="55312" ht="15.75" customHeight="1"/>
    <row r="55314" ht="15.75" customHeight="1"/>
    <row r="55316" ht="15.75" customHeight="1"/>
    <row r="55318" ht="15.75" customHeight="1"/>
    <row r="55320" ht="15.75" customHeight="1"/>
    <row r="55322" ht="15.75" customHeight="1"/>
    <row r="55324" ht="15.75" customHeight="1"/>
    <row r="55326" ht="15.75" customHeight="1"/>
    <row r="55328" ht="15.75" customHeight="1"/>
    <row r="55330" ht="15.75" customHeight="1"/>
    <row r="55332" ht="15.75" customHeight="1"/>
    <row r="55334" ht="15.75" customHeight="1"/>
    <row r="55336" ht="15.75" customHeight="1"/>
    <row r="55338" ht="15.75" customHeight="1"/>
    <row r="55340" ht="15.75" customHeight="1"/>
    <row r="55342" ht="15.75" customHeight="1"/>
    <row r="55344" ht="15.75" customHeight="1"/>
    <row r="55346" ht="15.75" customHeight="1"/>
    <row r="55348" ht="15.75" customHeight="1"/>
    <row r="55350" ht="15.75" customHeight="1"/>
    <row r="55352" ht="15.75" customHeight="1"/>
    <row r="55354" ht="15.75" customHeight="1"/>
    <row r="55356" ht="15.75" customHeight="1"/>
    <row r="55358" ht="15.75" customHeight="1"/>
    <row r="55360" ht="15.75" customHeight="1"/>
    <row r="55362" ht="15.75" customHeight="1"/>
    <row r="55364" ht="15.75" customHeight="1"/>
    <row r="55366" ht="15.75" customHeight="1"/>
    <row r="55368" ht="15.75" customHeight="1"/>
    <row r="55370" ht="15.75" customHeight="1"/>
    <row r="55372" ht="15.75" customHeight="1"/>
    <row r="55374" ht="15.75" customHeight="1"/>
    <row r="55376" ht="15.75" customHeight="1"/>
    <row r="55378" ht="15.75" customHeight="1"/>
    <row r="55380" ht="15.75" customHeight="1"/>
    <row r="55382" ht="15.75" customHeight="1"/>
    <row r="55384" ht="15.75" customHeight="1"/>
    <row r="55386" ht="15.75" customHeight="1"/>
    <row r="55388" ht="15.75" customHeight="1"/>
    <row r="55390" ht="15.75" customHeight="1"/>
    <row r="55392" ht="15.75" customHeight="1"/>
    <row r="55394" ht="15.75" customHeight="1"/>
    <row r="55396" ht="15.75" customHeight="1"/>
    <row r="55398" ht="15.75" customHeight="1"/>
    <row r="55400" ht="15.75" customHeight="1"/>
    <row r="55402" ht="15.75" customHeight="1"/>
    <row r="55404" ht="15.75" customHeight="1"/>
    <row r="55406" ht="15.75" customHeight="1"/>
    <row r="55408" ht="15.75" customHeight="1"/>
    <row r="55410" ht="15.75" customHeight="1"/>
    <row r="55412" ht="15.75" customHeight="1"/>
    <row r="55414" ht="15.75" customHeight="1"/>
    <row r="55416" ht="15.75" customHeight="1"/>
    <row r="55418" ht="15.75" customHeight="1"/>
    <row r="55420" ht="15.75" customHeight="1"/>
    <row r="55422" ht="15.75" customHeight="1"/>
    <row r="55424" ht="15.75" customHeight="1"/>
    <row r="55426" ht="15.75" customHeight="1"/>
    <row r="55428" ht="15.75" customHeight="1"/>
    <row r="55430" ht="15.75" customHeight="1"/>
    <row r="55432" ht="15.75" customHeight="1"/>
    <row r="55434" ht="15.75" customHeight="1"/>
    <row r="55436" ht="15.75" customHeight="1"/>
    <row r="55438" ht="15.75" customHeight="1"/>
    <row r="55440" ht="15.75" customHeight="1"/>
    <row r="55442" ht="15.75" customHeight="1"/>
    <row r="55444" ht="15.75" customHeight="1"/>
    <row r="55446" ht="15.75" customHeight="1"/>
    <row r="55448" ht="15.75" customHeight="1"/>
    <row r="55450" ht="15.75" customHeight="1"/>
    <row r="55452" ht="15.75" customHeight="1"/>
    <row r="55454" ht="15.75" customHeight="1"/>
    <row r="55456" ht="15.75" customHeight="1"/>
    <row r="55458" ht="15.75" customHeight="1"/>
    <row r="55460" ht="15.75" customHeight="1"/>
    <row r="55462" ht="15.75" customHeight="1"/>
    <row r="55464" ht="15.75" customHeight="1"/>
    <row r="55466" ht="15.75" customHeight="1"/>
    <row r="55468" ht="15.75" customHeight="1"/>
    <row r="55470" ht="15.75" customHeight="1"/>
    <row r="55472" ht="15.75" customHeight="1"/>
    <row r="55474" ht="15.75" customHeight="1"/>
    <row r="55476" ht="15.75" customHeight="1"/>
    <row r="55478" ht="15.75" customHeight="1"/>
    <row r="55480" ht="15.75" customHeight="1"/>
    <row r="55482" ht="15.75" customHeight="1"/>
    <row r="55484" ht="15.75" customHeight="1"/>
    <row r="55486" ht="15.75" customHeight="1"/>
    <row r="55488" ht="15.75" customHeight="1"/>
    <row r="55490" ht="15.75" customHeight="1"/>
    <row r="55492" ht="15.75" customHeight="1"/>
    <row r="55494" ht="15.75" customHeight="1"/>
    <row r="55496" ht="15.75" customHeight="1"/>
    <row r="55498" ht="15.75" customHeight="1"/>
    <row r="55500" ht="15.75" customHeight="1"/>
    <row r="55502" ht="15.75" customHeight="1"/>
    <row r="55504" ht="15.75" customHeight="1"/>
    <row r="55506" ht="15.75" customHeight="1"/>
    <row r="55508" ht="15.75" customHeight="1"/>
    <row r="55510" ht="15.75" customHeight="1"/>
    <row r="55512" ht="15.75" customHeight="1"/>
    <row r="55514" ht="15.75" customHeight="1"/>
    <row r="55516" ht="15.75" customHeight="1"/>
    <row r="55518" ht="15.75" customHeight="1"/>
    <row r="55520" ht="15.75" customHeight="1"/>
    <row r="55522" ht="15.75" customHeight="1"/>
    <row r="55524" ht="15.75" customHeight="1"/>
    <row r="55526" ht="15.75" customHeight="1"/>
    <row r="55528" ht="15.75" customHeight="1"/>
    <row r="55530" ht="15.75" customHeight="1"/>
    <row r="55532" ht="15.75" customHeight="1"/>
    <row r="55534" ht="15.75" customHeight="1"/>
    <row r="55536" ht="15.75" customHeight="1"/>
    <row r="55538" ht="15.75" customHeight="1"/>
    <row r="55540" ht="15.75" customHeight="1"/>
    <row r="55542" ht="15.75" customHeight="1"/>
    <row r="55544" ht="15.75" customHeight="1"/>
    <row r="55546" ht="15.75" customHeight="1"/>
    <row r="55548" ht="15.75" customHeight="1"/>
    <row r="55550" ht="15.75" customHeight="1"/>
    <row r="55552" ht="15.75" customHeight="1"/>
    <row r="55554" ht="15.75" customHeight="1"/>
    <row r="55556" ht="15.75" customHeight="1"/>
    <row r="55558" ht="15.75" customHeight="1"/>
    <row r="55560" ht="15.75" customHeight="1"/>
    <row r="55562" ht="15.75" customHeight="1"/>
    <row r="55564" ht="15.75" customHeight="1"/>
    <row r="55566" ht="15.75" customHeight="1"/>
    <row r="55568" ht="15.75" customHeight="1"/>
    <row r="55570" ht="15.75" customHeight="1"/>
    <row r="55572" ht="15.75" customHeight="1"/>
    <row r="55574" ht="15.75" customHeight="1"/>
    <row r="55576" ht="15.75" customHeight="1"/>
    <row r="55578" ht="15.75" customHeight="1"/>
    <row r="55580" ht="15.75" customHeight="1"/>
    <row r="55582" ht="15.75" customHeight="1"/>
    <row r="55584" ht="15.75" customHeight="1"/>
    <row r="55586" ht="15.75" customHeight="1"/>
    <row r="55588" ht="15.75" customHeight="1"/>
    <row r="55590" ht="15.75" customHeight="1"/>
    <row r="55592" ht="15.75" customHeight="1"/>
    <row r="55594" ht="15.75" customHeight="1"/>
    <row r="55596" ht="15.75" customHeight="1"/>
    <row r="55598" ht="15.75" customHeight="1"/>
    <row r="55600" ht="15.75" customHeight="1"/>
    <row r="55602" ht="15.75" customHeight="1"/>
    <row r="55604" ht="15.75" customHeight="1"/>
    <row r="55606" ht="15.75" customHeight="1"/>
    <row r="55608" ht="15.75" customHeight="1"/>
    <row r="55610" ht="15.75" customHeight="1"/>
    <row r="55612" ht="15.75" customHeight="1"/>
    <row r="55614" ht="15.75" customHeight="1"/>
    <row r="55616" ht="15.75" customHeight="1"/>
    <row r="55618" ht="15.75" customHeight="1"/>
    <row r="55620" ht="15.75" customHeight="1"/>
    <row r="55622" ht="15.75" customHeight="1"/>
    <row r="55624" ht="15.75" customHeight="1"/>
    <row r="55626" ht="15.75" customHeight="1"/>
    <row r="55628" ht="15.75" customHeight="1"/>
    <row r="55630" ht="15.75" customHeight="1"/>
    <row r="55632" ht="15.75" customHeight="1"/>
    <row r="55634" ht="15.75" customHeight="1"/>
    <row r="55636" ht="15.75" customHeight="1"/>
    <row r="55638" ht="15.75" customHeight="1"/>
    <row r="55640" ht="15.75" customHeight="1"/>
    <row r="55642" ht="15.75" customHeight="1"/>
    <row r="55644" ht="15.75" customHeight="1"/>
    <row r="55646" ht="15.75" customHeight="1"/>
    <row r="55648" ht="15.75" customHeight="1"/>
    <row r="55650" ht="15.75" customHeight="1"/>
    <row r="55652" ht="15.75" customHeight="1"/>
    <row r="55654" ht="15.75" customHeight="1"/>
    <row r="55656" ht="15.75" customHeight="1"/>
    <row r="55658" ht="15.75" customHeight="1"/>
    <row r="55660" ht="15.75" customHeight="1"/>
    <row r="55662" ht="15.75" customHeight="1"/>
    <row r="55664" ht="15.75" customHeight="1"/>
    <row r="55666" ht="15.75" customHeight="1"/>
    <row r="55668" ht="15.75" customHeight="1"/>
    <row r="55670" ht="15.75" customHeight="1"/>
    <row r="55672" ht="15.75" customHeight="1"/>
    <row r="55674" ht="15.75" customHeight="1"/>
    <row r="55676" ht="15.75" customHeight="1"/>
    <row r="55678" ht="15.75" customHeight="1"/>
    <row r="55680" ht="15.75" customHeight="1"/>
    <row r="55682" ht="15.75" customHeight="1"/>
    <row r="55684" ht="15.75" customHeight="1"/>
    <row r="55686" ht="15.75" customHeight="1"/>
    <row r="55688" ht="15.75" customHeight="1"/>
    <row r="55690" ht="15.75" customHeight="1"/>
    <row r="55692" ht="15.75" customHeight="1"/>
    <row r="55694" ht="15.75" customHeight="1"/>
    <row r="55696" ht="15.75" customHeight="1"/>
    <row r="55698" ht="15.75" customHeight="1"/>
    <row r="55700" ht="15.75" customHeight="1"/>
    <row r="55702" ht="15.75" customHeight="1"/>
    <row r="55704" ht="15.75" customHeight="1"/>
    <row r="55706" ht="15.75" customHeight="1"/>
    <row r="55708" ht="15.75" customHeight="1"/>
    <row r="55710" ht="15.75" customHeight="1"/>
    <row r="55712" ht="15.75" customHeight="1"/>
    <row r="55714" ht="15.75" customHeight="1"/>
    <row r="55716" ht="15.75" customHeight="1"/>
    <row r="55718" ht="15.75" customHeight="1"/>
    <row r="55720" ht="15.75" customHeight="1"/>
    <row r="55722" ht="15.75" customHeight="1"/>
    <row r="55724" ht="15.75" customHeight="1"/>
    <row r="55726" ht="15.75" customHeight="1"/>
    <row r="55728" ht="15.75" customHeight="1"/>
    <row r="55730" ht="15.75" customHeight="1"/>
    <row r="55732" ht="15.75" customHeight="1"/>
    <row r="55734" ht="15.75" customHeight="1"/>
    <row r="55736" ht="15.75" customHeight="1"/>
    <row r="55738" ht="15.75" customHeight="1"/>
    <row r="55740" ht="15.75" customHeight="1"/>
    <row r="55742" ht="15.75" customHeight="1"/>
    <row r="55744" ht="15.75" customHeight="1"/>
    <row r="55746" ht="15.75" customHeight="1"/>
    <row r="55748" ht="15.75" customHeight="1"/>
    <row r="55750" ht="15.75" customHeight="1"/>
    <row r="55752" ht="15.75" customHeight="1"/>
    <row r="55754" ht="15.75" customHeight="1"/>
    <row r="55756" ht="15.75" customHeight="1"/>
    <row r="55758" ht="15.75" customHeight="1"/>
    <row r="55760" ht="15.75" customHeight="1"/>
    <row r="55762" ht="15.75" customHeight="1"/>
    <row r="55764" ht="15.75" customHeight="1"/>
    <row r="55766" ht="15.75" customHeight="1"/>
    <row r="55768" ht="15.75" customHeight="1"/>
    <row r="55770" ht="15.75" customHeight="1"/>
    <row r="55772" ht="15.75" customHeight="1"/>
    <row r="55774" ht="15.75" customHeight="1"/>
    <row r="55776" ht="15.75" customHeight="1"/>
    <row r="55778" ht="15.75" customHeight="1"/>
    <row r="55780" ht="15.75" customHeight="1"/>
    <row r="55782" ht="15.75" customHeight="1"/>
    <row r="55784" ht="15.75" customHeight="1"/>
    <row r="55786" ht="15.75" customHeight="1"/>
    <row r="55788" ht="15.75" customHeight="1"/>
    <row r="55790" ht="15.75" customHeight="1"/>
    <row r="55792" ht="15.75" customHeight="1"/>
    <row r="55794" ht="15.75" customHeight="1"/>
    <row r="55796" ht="15.75" customHeight="1"/>
    <row r="55798" ht="15.75" customHeight="1"/>
    <row r="55800" ht="15.75" customHeight="1"/>
    <row r="55802" ht="15.75" customHeight="1"/>
    <row r="55804" ht="15.75" customHeight="1"/>
    <row r="55806" ht="15.75" customHeight="1"/>
    <row r="55808" ht="15.75" customHeight="1"/>
    <row r="55810" ht="15.75" customHeight="1"/>
    <row r="55812" ht="15.75" customHeight="1"/>
    <row r="55814" ht="15.75" customHeight="1"/>
    <row r="55816" ht="15.75" customHeight="1"/>
    <row r="55818" ht="15.75" customHeight="1"/>
    <row r="55820" ht="15.75" customHeight="1"/>
    <row r="55822" ht="15.75" customHeight="1"/>
    <row r="55824" ht="15.75" customHeight="1"/>
    <row r="55826" ht="15.75" customHeight="1"/>
    <row r="55828" ht="15.75" customHeight="1"/>
    <row r="55830" ht="15.75" customHeight="1"/>
    <row r="55832" ht="15.75" customHeight="1"/>
    <row r="55834" ht="15.75" customHeight="1"/>
    <row r="55836" ht="15.75" customHeight="1"/>
    <row r="55838" ht="15.75" customHeight="1"/>
    <row r="55840" ht="15.75" customHeight="1"/>
    <row r="55842" ht="15.75" customHeight="1"/>
    <row r="55844" ht="15.75" customHeight="1"/>
    <row r="55846" ht="15.75" customHeight="1"/>
    <row r="55848" ht="15.75" customHeight="1"/>
    <row r="55850" ht="15.75" customHeight="1"/>
    <row r="55852" ht="15.75" customHeight="1"/>
    <row r="55854" ht="15.75" customHeight="1"/>
    <row r="55856" ht="15.75" customHeight="1"/>
    <row r="55858" ht="15.75" customHeight="1"/>
    <row r="55860" ht="15.75" customHeight="1"/>
    <row r="55862" ht="15.75" customHeight="1"/>
    <row r="55864" ht="15.75" customHeight="1"/>
    <row r="55866" ht="15.75" customHeight="1"/>
    <row r="55868" ht="15.75" customHeight="1"/>
    <row r="55870" ht="15.75" customHeight="1"/>
    <row r="55872" ht="15.75" customHeight="1"/>
    <row r="55874" ht="15.75" customHeight="1"/>
    <row r="55876" ht="15.75" customHeight="1"/>
    <row r="55878" ht="15.75" customHeight="1"/>
    <row r="55880" ht="15.75" customHeight="1"/>
    <row r="55882" ht="15.75" customHeight="1"/>
    <row r="55884" ht="15.75" customHeight="1"/>
    <row r="55886" ht="15.75" customHeight="1"/>
    <row r="55888" ht="15.75" customHeight="1"/>
    <row r="55890" ht="15.75" customHeight="1"/>
    <row r="55892" ht="15.75" customHeight="1"/>
    <row r="55894" ht="15.75" customHeight="1"/>
    <row r="55896" ht="15.75" customHeight="1"/>
    <row r="55898" ht="15.75" customHeight="1"/>
    <row r="55900" ht="15.75" customHeight="1"/>
    <row r="55902" ht="15.75" customHeight="1"/>
    <row r="55904" ht="15.75" customHeight="1"/>
    <row r="55906" ht="15.75" customHeight="1"/>
    <row r="55908" ht="15.75" customHeight="1"/>
    <row r="55910" ht="15.75" customHeight="1"/>
    <row r="55912" ht="15.75" customHeight="1"/>
    <row r="55914" ht="15.75" customHeight="1"/>
    <row r="55916" ht="15.75" customHeight="1"/>
    <row r="55918" ht="15.75" customHeight="1"/>
    <row r="55920" ht="15.75" customHeight="1"/>
    <row r="55922" ht="15.75" customHeight="1"/>
    <row r="55924" ht="15.75" customHeight="1"/>
    <row r="55926" ht="15.75" customHeight="1"/>
    <row r="55928" ht="15.75" customHeight="1"/>
    <row r="55930" ht="15.75" customHeight="1"/>
    <row r="55932" ht="15.75" customHeight="1"/>
    <row r="55934" ht="15.75" customHeight="1"/>
    <row r="55936" ht="15.75" customHeight="1"/>
    <row r="55938" ht="15.75" customHeight="1"/>
    <row r="55940" ht="15.75" customHeight="1"/>
    <row r="55942" ht="15.75" customHeight="1"/>
    <row r="55944" ht="15.75" customHeight="1"/>
    <row r="55946" ht="15.75" customHeight="1"/>
    <row r="55948" ht="15.75" customHeight="1"/>
    <row r="55950" ht="15.75" customHeight="1"/>
    <row r="55952" ht="15.75" customHeight="1"/>
    <row r="55954" ht="15.75" customHeight="1"/>
    <row r="55956" ht="15.75" customHeight="1"/>
    <row r="55958" ht="15.75" customHeight="1"/>
    <row r="55960" ht="15.75" customHeight="1"/>
    <row r="55962" ht="15.75" customHeight="1"/>
    <row r="55964" ht="15.75" customHeight="1"/>
    <row r="55966" ht="15.75" customHeight="1"/>
    <row r="55968" ht="15.75" customHeight="1"/>
    <row r="55970" ht="15.75" customHeight="1"/>
    <row r="55972" ht="15.75" customHeight="1"/>
    <row r="55974" ht="15.75" customHeight="1"/>
    <row r="55976" ht="15.75" customHeight="1"/>
    <row r="55978" ht="15.75" customHeight="1"/>
    <row r="55980" ht="15.75" customHeight="1"/>
    <row r="55982" ht="15.75" customHeight="1"/>
    <row r="55984" ht="15.75" customHeight="1"/>
    <row r="55986" ht="15.75" customHeight="1"/>
    <row r="55988" ht="15.75" customHeight="1"/>
    <row r="55990" ht="15.75" customHeight="1"/>
    <row r="55992" ht="15.75" customHeight="1"/>
    <row r="55994" ht="15.75" customHeight="1"/>
    <row r="55996" ht="15.75" customHeight="1"/>
    <row r="55998" ht="15.75" customHeight="1"/>
    <row r="56000" ht="15.75" customHeight="1"/>
    <row r="56002" ht="15.75" customHeight="1"/>
    <row r="56004" ht="15.75" customHeight="1"/>
    <row r="56006" ht="15.75" customHeight="1"/>
    <row r="56008" ht="15.75" customHeight="1"/>
    <row r="56010" ht="15.75" customHeight="1"/>
    <row r="56012" ht="15.75" customHeight="1"/>
    <row r="56014" ht="15.75" customHeight="1"/>
    <row r="56016" ht="15.75" customHeight="1"/>
    <row r="56018" ht="15.75" customHeight="1"/>
    <row r="56020" ht="15.75" customHeight="1"/>
    <row r="56022" ht="15.75" customHeight="1"/>
    <row r="56024" ht="15.75" customHeight="1"/>
    <row r="56026" ht="15.75" customHeight="1"/>
    <row r="56028" ht="15.75" customHeight="1"/>
    <row r="56030" ht="15.75" customHeight="1"/>
    <row r="56032" ht="15.75" customHeight="1"/>
    <row r="56034" ht="15.75" customHeight="1"/>
    <row r="56036" ht="15.75" customHeight="1"/>
    <row r="56038" ht="15.75" customHeight="1"/>
    <row r="56040" ht="15.75" customHeight="1"/>
    <row r="56042" ht="15.75" customHeight="1"/>
    <row r="56044" ht="15.75" customHeight="1"/>
    <row r="56046" ht="15.75" customHeight="1"/>
    <row r="56048" ht="15.75" customHeight="1"/>
    <row r="56050" ht="15.75" customHeight="1"/>
    <row r="56052" ht="15.75" customHeight="1"/>
    <row r="56054" ht="15.75" customHeight="1"/>
    <row r="56056" ht="15.75" customHeight="1"/>
    <row r="56058" ht="15.75" customHeight="1"/>
    <row r="56060" ht="15.75" customHeight="1"/>
    <row r="56062" ht="15.75" customHeight="1"/>
    <row r="56064" ht="15.75" customHeight="1"/>
    <row r="56066" ht="15.75" customHeight="1"/>
    <row r="56068" ht="15.75" customHeight="1"/>
    <row r="56070" ht="15.75" customHeight="1"/>
    <row r="56072" ht="15.75" customHeight="1"/>
    <row r="56074" ht="15.75" customHeight="1"/>
    <row r="56076" ht="15.75" customHeight="1"/>
    <row r="56078" ht="15.75" customHeight="1"/>
    <row r="56080" ht="15.75" customHeight="1"/>
    <row r="56082" ht="15.75" customHeight="1"/>
    <row r="56084" ht="15.75" customHeight="1"/>
    <row r="56086" ht="15.75" customHeight="1"/>
    <row r="56088" ht="15.75" customHeight="1"/>
    <row r="56090" ht="15.75" customHeight="1"/>
    <row r="56092" ht="15.75" customHeight="1"/>
    <row r="56094" ht="15.75" customHeight="1"/>
    <row r="56096" ht="15.75" customHeight="1"/>
    <row r="56098" ht="15.75" customHeight="1"/>
    <row r="56100" ht="15.75" customHeight="1"/>
    <row r="56102" ht="15.75" customHeight="1"/>
    <row r="56104" ht="15.75" customHeight="1"/>
    <row r="56106" ht="15.75" customHeight="1"/>
    <row r="56108" ht="15.75" customHeight="1"/>
    <row r="56110" ht="15.75" customHeight="1"/>
    <row r="56112" ht="15.75" customHeight="1"/>
    <row r="56114" ht="15.75" customHeight="1"/>
    <row r="56116" ht="15.75" customHeight="1"/>
    <row r="56118" ht="15.75" customHeight="1"/>
    <row r="56120" ht="15.75" customHeight="1"/>
    <row r="56122" ht="15.75" customHeight="1"/>
    <row r="56124" ht="15.75" customHeight="1"/>
    <row r="56126" ht="15.75" customHeight="1"/>
    <row r="56128" ht="15.75" customHeight="1"/>
    <row r="56130" ht="15.75" customHeight="1"/>
    <row r="56132" ht="15.75" customHeight="1"/>
    <row r="56134" ht="15.75" customHeight="1"/>
    <row r="56136" ht="15.75" customHeight="1"/>
    <row r="56138" ht="15.75" customHeight="1"/>
    <row r="56140" ht="15.75" customHeight="1"/>
    <row r="56142" ht="15.75" customHeight="1"/>
    <row r="56144" ht="15.75" customHeight="1"/>
    <row r="56146" ht="15.75" customHeight="1"/>
    <row r="56148" ht="15.75" customHeight="1"/>
    <row r="56150" ht="15.75" customHeight="1"/>
    <row r="56152" ht="15.75" customHeight="1"/>
    <row r="56154" ht="15.75" customHeight="1"/>
    <row r="56156" ht="15.75" customHeight="1"/>
    <row r="56158" ht="15.75" customHeight="1"/>
    <row r="56160" ht="15.75" customHeight="1"/>
    <row r="56162" ht="15.75" customHeight="1"/>
    <row r="56164" ht="15.75" customHeight="1"/>
    <row r="56166" ht="15.75" customHeight="1"/>
    <row r="56168" ht="15.75" customHeight="1"/>
    <row r="56170" ht="15.75" customHeight="1"/>
    <row r="56172" ht="15.75" customHeight="1"/>
    <row r="56174" ht="15.75" customHeight="1"/>
    <row r="56176" ht="15.75" customHeight="1"/>
    <row r="56178" ht="15.75" customHeight="1"/>
    <row r="56180" ht="15.75" customHeight="1"/>
    <row r="56182" ht="15.75" customHeight="1"/>
    <row r="56184" ht="15.75" customHeight="1"/>
    <row r="56186" ht="15.75" customHeight="1"/>
    <row r="56188" ht="15.75" customHeight="1"/>
    <row r="56190" ht="15.75" customHeight="1"/>
    <row r="56192" ht="15.75" customHeight="1"/>
    <row r="56194" ht="15.75" customHeight="1"/>
    <row r="56196" ht="15.75" customHeight="1"/>
    <row r="56198" ht="15.75" customHeight="1"/>
    <row r="56200" ht="15.75" customHeight="1"/>
    <row r="56202" ht="15.75" customHeight="1"/>
    <row r="56204" ht="15.75" customHeight="1"/>
    <row r="56206" ht="15.75" customHeight="1"/>
    <row r="56208" ht="15.75" customHeight="1"/>
    <row r="56210" ht="15.75" customHeight="1"/>
    <row r="56212" ht="15.75" customHeight="1"/>
    <row r="56214" ht="15.75" customHeight="1"/>
    <row r="56216" ht="15.75" customHeight="1"/>
    <row r="56218" ht="15.75" customHeight="1"/>
    <row r="56220" ht="15.75" customHeight="1"/>
    <row r="56222" ht="15.75" customHeight="1"/>
    <row r="56224" ht="15.75" customHeight="1"/>
    <row r="56226" ht="15.75" customHeight="1"/>
    <row r="56228" ht="15.75" customHeight="1"/>
    <row r="56230" ht="15.75" customHeight="1"/>
    <row r="56232" ht="15.75" customHeight="1"/>
    <row r="56234" ht="15.75" customHeight="1"/>
    <row r="56236" ht="15.75" customHeight="1"/>
    <row r="56238" ht="15.75" customHeight="1"/>
    <row r="56240" ht="15.75" customHeight="1"/>
    <row r="56242" ht="15.75" customHeight="1"/>
    <row r="56244" ht="15.75" customHeight="1"/>
    <row r="56246" ht="15.75" customHeight="1"/>
    <row r="56248" ht="15.75" customHeight="1"/>
    <row r="56250" ht="15.75" customHeight="1"/>
    <row r="56252" ht="15.75" customHeight="1"/>
    <row r="56254" ht="15.75" customHeight="1"/>
    <row r="56256" ht="15.75" customHeight="1"/>
    <row r="56258" ht="15.75" customHeight="1"/>
    <row r="56260" ht="15.75" customHeight="1"/>
    <row r="56262" ht="15.75" customHeight="1"/>
    <row r="56264" ht="15.75" customHeight="1"/>
    <row r="56266" ht="15.75" customHeight="1"/>
    <row r="56268" ht="15.75" customHeight="1"/>
    <row r="56270" ht="15.75" customHeight="1"/>
    <row r="56272" ht="15.75" customHeight="1"/>
    <row r="56274" ht="15.75" customHeight="1"/>
    <row r="56276" ht="15.75" customHeight="1"/>
    <row r="56278" ht="15.75" customHeight="1"/>
    <row r="56280" ht="15.75" customHeight="1"/>
    <row r="56282" ht="15.75" customHeight="1"/>
    <row r="56284" ht="15.75" customHeight="1"/>
    <row r="56286" ht="15.75" customHeight="1"/>
    <row r="56288" ht="15.75" customHeight="1"/>
    <row r="56290" ht="15.75" customHeight="1"/>
    <row r="56292" ht="15.75" customHeight="1"/>
    <row r="56294" ht="15.75" customHeight="1"/>
    <row r="56296" ht="15.75" customHeight="1"/>
    <row r="56298" ht="15.75" customHeight="1"/>
    <row r="56300" ht="15.75" customHeight="1"/>
    <row r="56302" ht="15.75" customHeight="1"/>
    <row r="56304" ht="15.75" customHeight="1"/>
    <row r="56306" ht="15.75" customHeight="1"/>
    <row r="56308" ht="15.75" customHeight="1"/>
    <row r="56310" ht="15.75" customHeight="1"/>
    <row r="56312" ht="15.75" customHeight="1"/>
    <row r="56314" ht="15.75" customHeight="1"/>
    <row r="56316" ht="15.75" customHeight="1"/>
    <row r="56318" ht="15.75" customHeight="1"/>
    <row r="56320" ht="15.75" customHeight="1"/>
    <row r="56322" ht="15.75" customHeight="1"/>
    <row r="56324" ht="15.75" customHeight="1"/>
    <row r="56326" ht="15.75" customHeight="1"/>
    <row r="56328" ht="15.75" customHeight="1"/>
    <row r="56330" ht="15.75" customHeight="1"/>
    <row r="56332" ht="15.75" customHeight="1"/>
    <row r="56334" ht="15.75" customHeight="1"/>
    <row r="56336" ht="15.75" customHeight="1"/>
    <row r="56338" ht="15.75" customHeight="1"/>
    <row r="56340" ht="15.75" customHeight="1"/>
    <row r="56342" ht="15.75" customHeight="1"/>
    <row r="56344" ht="15.75" customHeight="1"/>
    <row r="56346" ht="15.75" customHeight="1"/>
    <row r="56348" ht="15.75" customHeight="1"/>
    <row r="56350" ht="15.75" customHeight="1"/>
    <row r="56352" ht="15.75" customHeight="1"/>
    <row r="56354" ht="15.75" customHeight="1"/>
    <row r="56356" ht="15.75" customHeight="1"/>
    <row r="56358" ht="15.75" customHeight="1"/>
    <row r="56360" ht="15.75" customHeight="1"/>
    <row r="56362" ht="15.75" customHeight="1"/>
    <row r="56364" ht="15.75" customHeight="1"/>
    <row r="56366" ht="15.75" customHeight="1"/>
    <row r="56368" ht="15.75" customHeight="1"/>
    <row r="56370" ht="15.75" customHeight="1"/>
    <row r="56372" ht="15.75" customHeight="1"/>
    <row r="56374" ht="15.75" customHeight="1"/>
    <row r="56376" ht="15.75" customHeight="1"/>
    <row r="56378" ht="15.75" customHeight="1"/>
    <row r="56380" ht="15.75" customHeight="1"/>
    <row r="56382" ht="15.75" customHeight="1"/>
    <row r="56384" ht="15.75" customHeight="1"/>
    <row r="56386" ht="15.75" customHeight="1"/>
    <row r="56388" ht="15.75" customHeight="1"/>
    <row r="56390" ht="15.75" customHeight="1"/>
    <row r="56392" ht="15.75" customHeight="1"/>
    <row r="56394" ht="15.75" customHeight="1"/>
    <row r="56396" ht="15.75" customHeight="1"/>
    <row r="56398" ht="15.75" customHeight="1"/>
    <row r="56400" ht="15.75" customHeight="1"/>
    <row r="56402" ht="15.75" customHeight="1"/>
    <row r="56404" ht="15.75" customHeight="1"/>
    <row r="56406" ht="15.75" customHeight="1"/>
    <row r="56408" ht="15.75" customHeight="1"/>
    <row r="56410" ht="15.75" customHeight="1"/>
    <row r="56412" ht="15.75" customHeight="1"/>
    <row r="56414" ht="15.75" customHeight="1"/>
    <row r="56416" ht="15.75" customHeight="1"/>
    <row r="56418" ht="15.75" customHeight="1"/>
    <row r="56420" ht="15.75" customHeight="1"/>
    <row r="56422" ht="15.75" customHeight="1"/>
    <row r="56424" ht="15.75" customHeight="1"/>
    <row r="56426" ht="15.75" customHeight="1"/>
    <row r="56428" ht="15.75" customHeight="1"/>
    <row r="56430" ht="15.75" customHeight="1"/>
    <row r="56432" ht="15.75" customHeight="1"/>
    <row r="56434" ht="15.75" customHeight="1"/>
    <row r="56436" ht="15.75" customHeight="1"/>
    <row r="56438" ht="15.75" customHeight="1"/>
    <row r="56440" ht="15.75" customHeight="1"/>
    <row r="56442" ht="15.75" customHeight="1"/>
    <row r="56444" ht="15.75" customHeight="1"/>
    <row r="56446" ht="15.75" customHeight="1"/>
    <row r="56448" ht="15.75" customHeight="1"/>
    <row r="56450" ht="15.75" customHeight="1"/>
    <row r="56452" ht="15.75" customHeight="1"/>
    <row r="56454" ht="15.75" customHeight="1"/>
    <row r="56456" ht="15.75" customHeight="1"/>
    <row r="56458" ht="15.75" customHeight="1"/>
    <row r="56460" ht="15.75" customHeight="1"/>
    <row r="56462" ht="15.75" customHeight="1"/>
    <row r="56464" ht="15.75" customHeight="1"/>
    <row r="56466" ht="15.75" customHeight="1"/>
    <row r="56468" ht="15.75" customHeight="1"/>
    <row r="56470" ht="15.75" customHeight="1"/>
    <row r="56472" ht="15.75" customHeight="1"/>
    <row r="56474" ht="15.75" customHeight="1"/>
    <row r="56476" ht="15.75" customHeight="1"/>
    <row r="56478" ht="15.75" customHeight="1"/>
    <row r="56480" ht="15.75" customHeight="1"/>
    <row r="56482" ht="15.75" customHeight="1"/>
    <row r="56484" ht="15.75" customHeight="1"/>
    <row r="56486" ht="15.75" customHeight="1"/>
    <row r="56488" ht="15.75" customHeight="1"/>
    <row r="56490" ht="15.75" customHeight="1"/>
    <row r="56492" ht="15.75" customHeight="1"/>
    <row r="56494" ht="15.75" customHeight="1"/>
    <row r="56496" ht="15.75" customHeight="1"/>
    <row r="56498" ht="15.75" customHeight="1"/>
    <row r="56500" ht="15.75" customHeight="1"/>
    <row r="56502" ht="15.75" customHeight="1"/>
    <row r="56504" ht="15.75" customHeight="1"/>
    <row r="56506" ht="15.75" customHeight="1"/>
    <row r="56508" ht="15.75" customHeight="1"/>
    <row r="56510" ht="15.75" customHeight="1"/>
    <row r="56512" ht="15.75" customHeight="1"/>
    <row r="56514" ht="15.75" customHeight="1"/>
    <row r="56516" ht="15.75" customHeight="1"/>
    <row r="56518" ht="15.75" customHeight="1"/>
    <row r="56520" ht="15.75" customHeight="1"/>
    <row r="56522" ht="15.75" customHeight="1"/>
    <row r="56524" ht="15.75" customHeight="1"/>
    <row r="56526" ht="15.75" customHeight="1"/>
    <row r="56528" ht="15.75" customHeight="1"/>
    <row r="56530" ht="15.75" customHeight="1"/>
    <row r="56532" ht="15.75" customHeight="1"/>
    <row r="56534" ht="15.75" customHeight="1"/>
    <row r="56536" ht="15.75" customHeight="1"/>
    <row r="56538" ht="15.75" customHeight="1"/>
    <row r="56540" ht="15.75" customHeight="1"/>
    <row r="56542" ht="15.75" customHeight="1"/>
    <row r="56544" ht="15.75" customHeight="1"/>
    <row r="56546" ht="15.75" customHeight="1"/>
    <row r="56548" ht="15.75" customHeight="1"/>
    <row r="56550" ht="15.75" customHeight="1"/>
    <row r="56552" ht="15.75" customHeight="1"/>
    <row r="56554" ht="15.75" customHeight="1"/>
    <row r="56556" ht="15.75" customHeight="1"/>
    <row r="56558" ht="15.75" customHeight="1"/>
    <row r="56560" ht="15.75" customHeight="1"/>
    <row r="56562" ht="15.75" customHeight="1"/>
    <row r="56564" ht="15.75" customHeight="1"/>
    <row r="56566" ht="15.75" customHeight="1"/>
    <row r="56568" ht="15.75" customHeight="1"/>
    <row r="56570" ht="15.75" customHeight="1"/>
    <row r="56572" ht="15.75" customHeight="1"/>
    <row r="56574" ht="15.75" customHeight="1"/>
    <row r="56576" ht="15.75" customHeight="1"/>
    <row r="56578" ht="15.75" customHeight="1"/>
    <row r="56580" ht="15.75" customHeight="1"/>
    <row r="56582" ht="15.75" customHeight="1"/>
    <row r="56584" ht="15.75" customHeight="1"/>
    <row r="56586" ht="15.75" customHeight="1"/>
    <row r="56588" ht="15.75" customHeight="1"/>
    <row r="56590" ht="15.75" customHeight="1"/>
    <row r="56592" ht="15.75" customHeight="1"/>
    <row r="56594" ht="15.75" customHeight="1"/>
    <row r="56596" ht="15.75" customHeight="1"/>
    <row r="56598" ht="15.75" customHeight="1"/>
    <row r="56600" ht="15.75" customHeight="1"/>
    <row r="56602" ht="15.75" customHeight="1"/>
    <row r="56604" ht="15.75" customHeight="1"/>
    <row r="56606" ht="15.75" customHeight="1"/>
    <row r="56608" ht="15.75" customHeight="1"/>
    <row r="56610" ht="15.75" customHeight="1"/>
    <row r="56612" ht="15.75" customHeight="1"/>
    <row r="56614" ht="15.75" customHeight="1"/>
    <row r="56616" ht="15.75" customHeight="1"/>
    <row r="56618" ht="15.75" customHeight="1"/>
    <row r="56620" ht="15.75" customHeight="1"/>
    <row r="56622" ht="15.75" customHeight="1"/>
    <row r="56624" ht="15.75" customHeight="1"/>
    <row r="56626" ht="15.75" customHeight="1"/>
    <row r="56628" ht="15.75" customHeight="1"/>
    <row r="56630" ht="15.75" customHeight="1"/>
    <row r="56632" ht="15.75" customHeight="1"/>
    <row r="56634" ht="15.75" customHeight="1"/>
    <row r="56636" ht="15.75" customHeight="1"/>
    <row r="56638" ht="15.75" customHeight="1"/>
    <row r="56640" ht="15.75" customHeight="1"/>
    <row r="56642" ht="15.75" customHeight="1"/>
    <row r="56644" ht="15.75" customHeight="1"/>
    <row r="56646" ht="15.75" customHeight="1"/>
    <row r="56648" ht="15.75" customHeight="1"/>
    <row r="56650" ht="15.75" customHeight="1"/>
    <row r="56652" ht="15.75" customHeight="1"/>
    <row r="56654" ht="15.75" customHeight="1"/>
    <row r="56656" ht="15.75" customHeight="1"/>
    <row r="56658" ht="15.75" customHeight="1"/>
    <row r="56660" ht="15.75" customHeight="1"/>
    <row r="56662" ht="15.75" customHeight="1"/>
    <row r="56664" ht="15.75" customHeight="1"/>
    <row r="56666" ht="15.75" customHeight="1"/>
    <row r="56668" ht="15.75" customHeight="1"/>
    <row r="56670" ht="15.75" customHeight="1"/>
    <row r="56672" ht="15.75" customHeight="1"/>
    <row r="56674" ht="15.75" customHeight="1"/>
    <row r="56676" ht="15.75" customHeight="1"/>
    <row r="56678" ht="15.75" customHeight="1"/>
    <row r="56680" ht="15.75" customHeight="1"/>
    <row r="56682" ht="15.75" customHeight="1"/>
    <row r="56684" ht="15.75" customHeight="1"/>
    <row r="56686" ht="15.75" customHeight="1"/>
    <row r="56688" ht="15.75" customHeight="1"/>
    <row r="56690" ht="15.75" customHeight="1"/>
    <row r="56692" ht="15.75" customHeight="1"/>
    <row r="56694" ht="15.75" customHeight="1"/>
    <row r="56696" ht="15.75" customHeight="1"/>
    <row r="56698" ht="15.75" customHeight="1"/>
    <row r="56700" ht="15.75" customHeight="1"/>
    <row r="56702" ht="15.75" customHeight="1"/>
    <row r="56704" ht="15.75" customHeight="1"/>
    <row r="56706" ht="15.75" customHeight="1"/>
    <row r="56708" ht="15.75" customHeight="1"/>
    <row r="56710" ht="15.75" customHeight="1"/>
    <row r="56712" ht="15.75" customHeight="1"/>
    <row r="56714" ht="15.75" customHeight="1"/>
    <row r="56716" ht="15.75" customHeight="1"/>
    <row r="56718" ht="15.75" customHeight="1"/>
    <row r="56720" ht="15.75" customHeight="1"/>
    <row r="56722" ht="15.75" customHeight="1"/>
    <row r="56724" ht="15.75" customHeight="1"/>
    <row r="56726" ht="15.75" customHeight="1"/>
    <row r="56728" ht="15.75" customHeight="1"/>
    <row r="56730" ht="15.75" customHeight="1"/>
    <row r="56732" ht="15.75" customHeight="1"/>
    <row r="56734" ht="15.75" customHeight="1"/>
    <row r="56736" ht="15.75" customHeight="1"/>
    <row r="56738" ht="15.75" customHeight="1"/>
    <row r="56740" ht="15.75" customHeight="1"/>
    <row r="56742" ht="15.75" customHeight="1"/>
    <row r="56744" ht="15.75" customHeight="1"/>
    <row r="56746" ht="15.75" customHeight="1"/>
    <row r="56748" ht="15.75" customHeight="1"/>
    <row r="56750" ht="15.75" customHeight="1"/>
    <row r="56752" ht="15.75" customHeight="1"/>
    <row r="56754" ht="15.75" customHeight="1"/>
    <row r="56756" ht="15.75" customHeight="1"/>
    <row r="56758" ht="15.75" customHeight="1"/>
    <row r="56760" ht="15.75" customHeight="1"/>
    <row r="56762" ht="15.75" customHeight="1"/>
    <row r="56764" ht="15.75" customHeight="1"/>
    <row r="56766" ht="15.75" customHeight="1"/>
    <row r="56768" ht="15.75" customHeight="1"/>
    <row r="56770" ht="15.75" customHeight="1"/>
    <row r="56772" ht="15.75" customHeight="1"/>
    <row r="56774" ht="15.75" customHeight="1"/>
    <row r="56776" ht="15.75" customHeight="1"/>
    <row r="56778" ht="15.75" customHeight="1"/>
    <row r="56780" ht="15.75" customHeight="1"/>
    <row r="56782" ht="15.75" customHeight="1"/>
    <row r="56784" ht="15.75" customHeight="1"/>
    <row r="56786" ht="15.75" customHeight="1"/>
    <row r="56788" ht="15.75" customHeight="1"/>
    <row r="56790" ht="15.75" customHeight="1"/>
    <row r="56792" ht="15.75" customHeight="1"/>
    <row r="56794" ht="15.75" customHeight="1"/>
    <row r="56796" ht="15.75" customHeight="1"/>
    <row r="56798" ht="15.75" customHeight="1"/>
    <row r="56800" ht="15.75" customHeight="1"/>
    <row r="56802" ht="15.75" customHeight="1"/>
    <row r="56804" ht="15.75" customHeight="1"/>
    <row r="56806" ht="15.75" customHeight="1"/>
    <row r="56808" ht="15.75" customHeight="1"/>
    <row r="56810" ht="15.75" customHeight="1"/>
    <row r="56812" ht="15.75" customHeight="1"/>
    <row r="56814" ht="15.75" customHeight="1"/>
    <row r="56816" ht="15.75" customHeight="1"/>
    <row r="56818" ht="15.75" customHeight="1"/>
    <row r="56820" ht="15.75" customHeight="1"/>
    <row r="56822" ht="15.75" customHeight="1"/>
    <row r="56824" ht="15.75" customHeight="1"/>
    <row r="56826" ht="15.75" customHeight="1"/>
    <row r="56828" ht="15.75" customHeight="1"/>
    <row r="56830" ht="15.75" customHeight="1"/>
    <row r="56832" ht="15.75" customHeight="1"/>
    <row r="56834" ht="15.75" customHeight="1"/>
    <row r="56836" ht="15.75" customHeight="1"/>
    <row r="56838" ht="15.75" customHeight="1"/>
    <row r="56840" ht="15.75" customHeight="1"/>
    <row r="56842" ht="15.75" customHeight="1"/>
    <row r="56844" ht="15.75" customHeight="1"/>
    <row r="56846" ht="15.75" customHeight="1"/>
    <row r="56848" ht="15.75" customHeight="1"/>
    <row r="56850" ht="15.75" customHeight="1"/>
    <row r="56852" ht="15.75" customHeight="1"/>
    <row r="56854" ht="15.75" customHeight="1"/>
    <row r="56856" ht="15.75" customHeight="1"/>
    <row r="56858" ht="15.75" customHeight="1"/>
    <row r="56860" ht="15.75" customHeight="1"/>
    <row r="56862" ht="15.75" customHeight="1"/>
    <row r="56864" ht="15.75" customHeight="1"/>
    <row r="56866" ht="15.75" customHeight="1"/>
    <row r="56868" ht="15.75" customHeight="1"/>
    <row r="56870" ht="15.75" customHeight="1"/>
    <row r="56872" ht="15.75" customHeight="1"/>
    <row r="56874" ht="15.75" customHeight="1"/>
    <row r="56876" ht="15.75" customHeight="1"/>
    <row r="56878" ht="15.75" customHeight="1"/>
    <row r="56880" ht="15.75" customHeight="1"/>
    <row r="56882" ht="15.75" customHeight="1"/>
    <row r="56884" ht="15.75" customHeight="1"/>
    <row r="56886" ht="15.75" customHeight="1"/>
    <row r="56888" ht="15.75" customHeight="1"/>
    <row r="56890" ht="15.75" customHeight="1"/>
    <row r="56892" ht="15.75" customHeight="1"/>
    <row r="56894" ht="15.75" customHeight="1"/>
    <row r="56896" ht="15.75" customHeight="1"/>
    <row r="56898" ht="15.75" customHeight="1"/>
    <row r="56900" ht="15.75" customHeight="1"/>
    <row r="56902" ht="15.75" customHeight="1"/>
    <row r="56904" ht="15.75" customHeight="1"/>
    <row r="56906" ht="15.75" customHeight="1"/>
    <row r="56908" ht="15.75" customHeight="1"/>
    <row r="56910" ht="15.75" customHeight="1"/>
    <row r="56912" ht="15.75" customHeight="1"/>
    <row r="56914" ht="15.75" customHeight="1"/>
    <row r="56916" ht="15.75" customHeight="1"/>
    <row r="56918" ht="15.75" customHeight="1"/>
    <row r="56920" ht="15.75" customHeight="1"/>
    <row r="56922" ht="15.75" customHeight="1"/>
    <row r="56924" ht="15.75" customHeight="1"/>
    <row r="56926" ht="15.75" customHeight="1"/>
    <row r="56928" ht="15.75" customHeight="1"/>
    <row r="56930" ht="15.75" customHeight="1"/>
    <row r="56932" ht="15.75" customHeight="1"/>
    <row r="56934" ht="15.75" customHeight="1"/>
    <row r="56936" ht="15.75" customHeight="1"/>
    <row r="56938" ht="15.75" customHeight="1"/>
    <row r="56940" ht="15.75" customHeight="1"/>
    <row r="56942" ht="15.75" customHeight="1"/>
    <row r="56944" ht="15.75" customHeight="1"/>
    <row r="56946" ht="15.75" customHeight="1"/>
    <row r="56948" ht="15.75" customHeight="1"/>
    <row r="56950" ht="15.75" customHeight="1"/>
    <row r="56952" ht="15.75" customHeight="1"/>
    <row r="56954" ht="15.75" customHeight="1"/>
    <row r="56956" ht="15.75" customHeight="1"/>
    <row r="56958" ht="15.75" customHeight="1"/>
    <row r="56960" ht="15.75" customHeight="1"/>
    <row r="56962" ht="15.75" customHeight="1"/>
    <row r="56964" ht="15.75" customHeight="1"/>
    <row r="56966" ht="15.75" customHeight="1"/>
    <row r="56968" ht="15.75" customHeight="1"/>
    <row r="56970" ht="15.75" customHeight="1"/>
    <row r="56972" ht="15.75" customHeight="1"/>
    <row r="56974" ht="15.75" customHeight="1"/>
    <row r="56976" ht="15.75" customHeight="1"/>
    <row r="56978" ht="15.75" customHeight="1"/>
    <row r="56980" ht="15.75" customHeight="1"/>
    <row r="56982" ht="15.75" customHeight="1"/>
    <row r="56984" ht="15.75" customHeight="1"/>
    <row r="56986" ht="15.75" customHeight="1"/>
    <row r="56988" ht="15.75" customHeight="1"/>
    <row r="56990" ht="15.75" customHeight="1"/>
    <row r="56992" ht="15.75" customHeight="1"/>
    <row r="56994" ht="15.75" customHeight="1"/>
    <row r="56996" ht="15.75" customHeight="1"/>
    <row r="56998" ht="15.75" customHeight="1"/>
    <row r="57000" ht="15.75" customHeight="1"/>
    <row r="57002" ht="15.75" customHeight="1"/>
    <row r="57004" ht="15.75" customHeight="1"/>
    <row r="57006" ht="15.75" customHeight="1"/>
    <row r="57008" ht="15.75" customHeight="1"/>
    <row r="57010" ht="15.75" customHeight="1"/>
    <row r="57012" ht="15.75" customHeight="1"/>
    <row r="57014" ht="15.75" customHeight="1"/>
    <row r="57016" ht="15.75" customHeight="1"/>
    <row r="57018" ht="15.75" customHeight="1"/>
    <row r="57020" ht="15.75" customHeight="1"/>
    <row r="57022" ht="15.75" customHeight="1"/>
    <row r="57024" ht="15.75" customHeight="1"/>
    <row r="57026" ht="15.75" customHeight="1"/>
    <row r="57028" ht="15.75" customHeight="1"/>
    <row r="57030" ht="15.75" customHeight="1"/>
    <row r="57032" ht="15.75" customHeight="1"/>
    <row r="57034" ht="15.75" customHeight="1"/>
    <row r="57036" ht="15.75" customHeight="1"/>
    <row r="57038" ht="15.75" customHeight="1"/>
    <row r="57040" ht="15.75" customHeight="1"/>
    <row r="57042" ht="15.75" customHeight="1"/>
    <row r="57044" ht="15.75" customHeight="1"/>
    <row r="57046" ht="15.75" customHeight="1"/>
    <row r="57048" ht="15.75" customHeight="1"/>
    <row r="57050" ht="15.75" customHeight="1"/>
    <row r="57052" ht="15.75" customHeight="1"/>
    <row r="57054" ht="15.75" customHeight="1"/>
    <row r="57056" ht="15.75" customHeight="1"/>
    <row r="57058" ht="15.75" customHeight="1"/>
    <row r="57060" ht="15.75" customHeight="1"/>
    <row r="57062" ht="15.75" customHeight="1"/>
    <row r="57064" ht="15.75" customHeight="1"/>
    <row r="57066" ht="15.75" customHeight="1"/>
    <row r="57068" ht="15.75" customHeight="1"/>
    <row r="57070" ht="15.75" customHeight="1"/>
    <row r="57072" ht="15.75" customHeight="1"/>
    <row r="57074" ht="15.75" customHeight="1"/>
    <row r="57076" ht="15.75" customHeight="1"/>
    <row r="57078" ht="15.75" customHeight="1"/>
    <row r="57080" ht="15.75" customHeight="1"/>
    <row r="57082" ht="15.75" customHeight="1"/>
    <row r="57084" ht="15.75" customHeight="1"/>
    <row r="57086" ht="15.75" customHeight="1"/>
    <row r="57088" ht="15.75" customHeight="1"/>
    <row r="57090" ht="15.75" customHeight="1"/>
    <row r="57092" ht="15.75" customHeight="1"/>
    <row r="57094" ht="15.75" customHeight="1"/>
    <row r="57096" ht="15.75" customHeight="1"/>
    <row r="57098" ht="15.75" customHeight="1"/>
    <row r="57100" ht="15.75" customHeight="1"/>
    <row r="57102" ht="15.75" customHeight="1"/>
    <row r="57104" ht="15.75" customHeight="1"/>
    <row r="57106" ht="15.75" customHeight="1"/>
    <row r="57108" ht="15.75" customHeight="1"/>
    <row r="57110" ht="15.75" customHeight="1"/>
    <row r="57112" ht="15.75" customHeight="1"/>
    <row r="57114" ht="15.75" customHeight="1"/>
    <row r="57116" ht="15.75" customHeight="1"/>
    <row r="57118" ht="15.75" customHeight="1"/>
    <row r="57120" ht="15.75" customHeight="1"/>
    <row r="57122" ht="15.75" customHeight="1"/>
    <row r="57124" ht="15.75" customHeight="1"/>
    <row r="57126" ht="15.75" customHeight="1"/>
    <row r="57128" ht="15.75" customHeight="1"/>
    <row r="57130" ht="15.75" customHeight="1"/>
    <row r="57132" ht="15.75" customHeight="1"/>
    <row r="57134" ht="15.75" customHeight="1"/>
    <row r="57136" ht="15.75" customHeight="1"/>
    <row r="57138" ht="15.75" customHeight="1"/>
    <row r="57140" ht="15.75" customHeight="1"/>
    <row r="57142" ht="15.75" customHeight="1"/>
    <row r="57144" ht="15.75" customHeight="1"/>
    <row r="57146" ht="15.75" customHeight="1"/>
    <row r="57148" ht="15.75" customHeight="1"/>
    <row r="57150" ht="15.75" customHeight="1"/>
    <row r="57152" ht="15.75" customHeight="1"/>
    <row r="57154" ht="15.75" customHeight="1"/>
    <row r="57156" ht="15.75" customHeight="1"/>
    <row r="57158" ht="15.75" customHeight="1"/>
    <row r="57160" ht="15.75" customHeight="1"/>
    <row r="57162" ht="15.75" customHeight="1"/>
    <row r="57164" ht="15.75" customHeight="1"/>
    <row r="57166" ht="15.75" customHeight="1"/>
    <row r="57168" ht="15.75" customHeight="1"/>
    <row r="57170" ht="15.75" customHeight="1"/>
    <row r="57172" ht="15.75" customHeight="1"/>
    <row r="57174" ht="15.75" customHeight="1"/>
    <row r="57176" ht="15.75" customHeight="1"/>
    <row r="57178" ht="15.75" customHeight="1"/>
    <row r="57180" ht="15.75" customHeight="1"/>
    <row r="57182" ht="15.75" customHeight="1"/>
    <row r="57184" ht="15.75" customHeight="1"/>
    <row r="57186" ht="15.75" customHeight="1"/>
    <row r="57188" ht="15.75" customHeight="1"/>
    <row r="57190" ht="15.75" customHeight="1"/>
    <row r="57192" ht="15.75" customHeight="1"/>
    <row r="57194" ht="15.75" customHeight="1"/>
    <row r="57196" ht="15.75" customHeight="1"/>
    <row r="57198" ht="15.75" customHeight="1"/>
    <row r="57200" ht="15.75" customHeight="1"/>
    <row r="57202" ht="15.75" customHeight="1"/>
    <row r="57204" ht="15.75" customHeight="1"/>
    <row r="57206" ht="15.75" customHeight="1"/>
    <row r="57208" ht="15.75" customHeight="1"/>
    <row r="57210" ht="15.75" customHeight="1"/>
    <row r="57212" ht="15.75" customHeight="1"/>
    <row r="57214" ht="15.75" customHeight="1"/>
    <row r="57216" ht="15.75" customHeight="1"/>
    <row r="57218" ht="15.75" customHeight="1"/>
    <row r="57220" ht="15.75" customHeight="1"/>
    <row r="57222" ht="15.75" customHeight="1"/>
    <row r="57224" ht="15.75" customHeight="1"/>
    <row r="57226" ht="15.75" customHeight="1"/>
    <row r="57228" ht="15.75" customHeight="1"/>
    <row r="57230" ht="15.75" customHeight="1"/>
    <row r="57232" ht="15.75" customHeight="1"/>
    <row r="57234" ht="15.75" customHeight="1"/>
    <row r="57236" ht="15.75" customHeight="1"/>
    <row r="57238" ht="15.75" customHeight="1"/>
    <row r="57240" ht="15.75" customHeight="1"/>
    <row r="57242" ht="15.75" customHeight="1"/>
    <row r="57244" ht="15.75" customHeight="1"/>
    <row r="57246" ht="15.75" customHeight="1"/>
    <row r="57248" ht="15.75" customHeight="1"/>
    <row r="57250" ht="15.75" customHeight="1"/>
    <row r="57252" ht="15.75" customHeight="1"/>
    <row r="57254" ht="15.75" customHeight="1"/>
    <row r="57256" ht="15.75" customHeight="1"/>
    <row r="57258" ht="15.75" customHeight="1"/>
    <row r="57260" ht="15.75" customHeight="1"/>
    <row r="57262" ht="15.75" customHeight="1"/>
    <row r="57264" ht="15.75" customHeight="1"/>
    <row r="57266" ht="15.75" customHeight="1"/>
    <row r="57268" ht="15.75" customHeight="1"/>
    <row r="57270" ht="15.75" customHeight="1"/>
    <row r="57272" ht="15.75" customHeight="1"/>
    <row r="57274" ht="15.75" customHeight="1"/>
    <row r="57276" ht="15.75" customHeight="1"/>
    <row r="57278" ht="15.75" customHeight="1"/>
    <row r="57280" ht="15.75" customHeight="1"/>
    <row r="57282" ht="15.75" customHeight="1"/>
    <row r="57284" ht="15.75" customHeight="1"/>
    <row r="57286" ht="15.75" customHeight="1"/>
    <row r="57288" ht="15.75" customHeight="1"/>
    <row r="57290" ht="15.75" customHeight="1"/>
    <row r="57292" ht="15.75" customHeight="1"/>
    <row r="57294" ht="15.75" customHeight="1"/>
    <row r="57296" ht="15.75" customHeight="1"/>
    <row r="57298" ht="15.75" customHeight="1"/>
    <row r="57300" ht="15.75" customHeight="1"/>
    <row r="57302" ht="15.75" customHeight="1"/>
    <row r="57304" ht="15.75" customHeight="1"/>
    <row r="57306" ht="15.75" customHeight="1"/>
    <row r="57308" ht="15.75" customHeight="1"/>
    <row r="57310" ht="15.75" customHeight="1"/>
    <row r="57312" ht="15.75" customHeight="1"/>
    <row r="57314" ht="15.75" customHeight="1"/>
    <row r="57316" ht="15.75" customHeight="1"/>
    <row r="57318" ht="15.75" customHeight="1"/>
    <row r="57320" ht="15.75" customHeight="1"/>
    <row r="57322" ht="15.75" customHeight="1"/>
    <row r="57324" ht="15.75" customHeight="1"/>
    <row r="57326" ht="15.75" customHeight="1"/>
    <row r="57328" ht="15.75" customHeight="1"/>
    <row r="57330" ht="15.75" customHeight="1"/>
    <row r="57332" ht="15.75" customHeight="1"/>
    <row r="57334" ht="15.75" customHeight="1"/>
    <row r="57336" ht="15.75" customHeight="1"/>
    <row r="57338" ht="15.75" customHeight="1"/>
    <row r="57340" ht="15.75" customHeight="1"/>
    <row r="57342" ht="15.75" customHeight="1"/>
    <row r="57344" ht="15.75" customHeight="1"/>
    <row r="57346" ht="15.75" customHeight="1"/>
    <row r="57348" ht="15.75" customHeight="1"/>
    <row r="57350" ht="15.75" customHeight="1"/>
    <row r="57352" ht="15.75" customHeight="1"/>
    <row r="57354" ht="15.75" customHeight="1"/>
    <row r="57356" ht="15.75" customHeight="1"/>
    <row r="57358" ht="15.75" customHeight="1"/>
    <row r="57360" ht="15.75" customHeight="1"/>
    <row r="57362" ht="15.75" customHeight="1"/>
    <row r="57364" ht="15.75" customHeight="1"/>
    <row r="57366" ht="15.75" customHeight="1"/>
    <row r="57368" ht="15.75" customHeight="1"/>
    <row r="57370" ht="15.75" customHeight="1"/>
    <row r="57372" ht="15.75" customHeight="1"/>
    <row r="57374" ht="15.75" customHeight="1"/>
    <row r="57376" ht="15.75" customHeight="1"/>
    <row r="57378" ht="15.75" customHeight="1"/>
    <row r="57380" ht="15.75" customHeight="1"/>
    <row r="57382" ht="15.75" customHeight="1"/>
    <row r="57384" ht="15.75" customHeight="1"/>
    <row r="57386" ht="15.75" customHeight="1"/>
    <row r="57388" ht="15.75" customHeight="1"/>
    <row r="57390" ht="15.75" customHeight="1"/>
    <row r="57392" ht="15.75" customHeight="1"/>
    <row r="57394" ht="15.75" customHeight="1"/>
    <row r="57396" ht="15.75" customHeight="1"/>
    <row r="57398" ht="15.75" customHeight="1"/>
    <row r="57400" ht="15.75" customHeight="1"/>
    <row r="57402" ht="15.75" customHeight="1"/>
    <row r="57404" ht="15.75" customHeight="1"/>
    <row r="57406" ht="15.75" customHeight="1"/>
    <row r="57408" ht="15.75" customHeight="1"/>
    <row r="57410" ht="15.75" customHeight="1"/>
    <row r="57412" ht="15.75" customHeight="1"/>
    <row r="57414" ht="15.75" customHeight="1"/>
    <row r="57416" ht="15.75" customHeight="1"/>
    <row r="57418" ht="15.75" customHeight="1"/>
    <row r="57420" ht="15.75" customHeight="1"/>
    <row r="57422" ht="15.75" customHeight="1"/>
    <row r="57424" ht="15.75" customHeight="1"/>
    <row r="57426" ht="15.75" customHeight="1"/>
    <row r="57428" ht="15.75" customHeight="1"/>
    <row r="57430" ht="15.75" customHeight="1"/>
    <row r="57432" ht="15.75" customHeight="1"/>
    <row r="57434" ht="15.75" customHeight="1"/>
    <row r="57436" ht="15.75" customHeight="1"/>
    <row r="57438" ht="15.75" customHeight="1"/>
    <row r="57440" ht="15.75" customHeight="1"/>
    <row r="57442" ht="15.75" customHeight="1"/>
    <row r="57444" ht="15.75" customHeight="1"/>
    <row r="57446" ht="15.75" customHeight="1"/>
    <row r="57448" ht="15.75" customHeight="1"/>
    <row r="57450" ht="15.75" customHeight="1"/>
    <row r="57452" ht="15.75" customHeight="1"/>
    <row r="57454" ht="15.75" customHeight="1"/>
    <row r="57456" ht="15.75" customHeight="1"/>
    <row r="57458" ht="15.75" customHeight="1"/>
    <row r="57460" ht="15.75" customHeight="1"/>
    <row r="57462" ht="15.75" customHeight="1"/>
    <row r="57464" ht="15.75" customHeight="1"/>
    <row r="57466" ht="15.75" customHeight="1"/>
    <row r="57468" ht="15.75" customHeight="1"/>
    <row r="57470" ht="15.75" customHeight="1"/>
    <row r="57472" ht="15.75" customHeight="1"/>
    <row r="57474" ht="15.75" customHeight="1"/>
    <row r="57476" ht="15.75" customHeight="1"/>
    <row r="57478" ht="15.75" customHeight="1"/>
    <row r="57480" ht="15.75" customHeight="1"/>
    <row r="57482" ht="15.75" customHeight="1"/>
    <row r="57484" ht="15.75" customHeight="1"/>
    <row r="57486" ht="15.75" customHeight="1"/>
    <row r="57488" ht="15.75" customHeight="1"/>
    <row r="57490" ht="15.75" customHeight="1"/>
    <row r="57492" ht="15.75" customHeight="1"/>
    <row r="57494" ht="15.75" customHeight="1"/>
    <row r="57496" ht="15.75" customHeight="1"/>
    <row r="57498" ht="15.75" customHeight="1"/>
    <row r="57500" ht="15.75" customHeight="1"/>
    <row r="57502" ht="15.75" customHeight="1"/>
    <row r="57504" ht="15.75" customHeight="1"/>
    <row r="57506" ht="15.75" customHeight="1"/>
    <row r="57508" ht="15.75" customHeight="1"/>
    <row r="57510" ht="15.75" customHeight="1"/>
    <row r="57512" ht="15.75" customHeight="1"/>
    <row r="57514" ht="15.75" customHeight="1"/>
    <row r="57516" ht="15.75" customHeight="1"/>
    <row r="57518" ht="15.75" customHeight="1"/>
    <row r="57520" ht="15.75" customHeight="1"/>
    <row r="57522" ht="15.75" customHeight="1"/>
    <row r="57524" ht="15.75" customHeight="1"/>
    <row r="57526" ht="15.75" customHeight="1"/>
    <row r="57528" ht="15.75" customHeight="1"/>
    <row r="57530" ht="15.75" customHeight="1"/>
    <row r="57532" ht="15.75" customHeight="1"/>
    <row r="57534" ht="15.75" customHeight="1"/>
    <row r="57536" ht="15.75" customHeight="1"/>
    <row r="57538" ht="15.75" customHeight="1"/>
    <row r="57540" ht="15.75" customHeight="1"/>
    <row r="57542" ht="15.75" customHeight="1"/>
    <row r="57544" ht="15.75" customHeight="1"/>
    <row r="57546" ht="15.75" customHeight="1"/>
    <row r="57548" ht="15.75" customHeight="1"/>
    <row r="57550" ht="15.75" customHeight="1"/>
    <row r="57552" ht="15.75" customHeight="1"/>
    <row r="57554" ht="15.75" customHeight="1"/>
    <row r="57556" ht="15.75" customHeight="1"/>
    <row r="57558" ht="15.75" customHeight="1"/>
    <row r="57560" ht="15.75" customHeight="1"/>
    <row r="57562" ht="15.75" customHeight="1"/>
    <row r="57564" ht="15.75" customHeight="1"/>
    <row r="57566" ht="15.75" customHeight="1"/>
    <row r="57568" ht="15.75" customHeight="1"/>
    <row r="57570" ht="15.75" customHeight="1"/>
    <row r="57572" ht="15.75" customHeight="1"/>
    <row r="57574" ht="15.75" customHeight="1"/>
    <row r="57576" ht="15.75" customHeight="1"/>
    <row r="57578" ht="15.75" customHeight="1"/>
    <row r="57580" ht="15.75" customHeight="1"/>
    <row r="57582" ht="15.75" customHeight="1"/>
    <row r="57584" ht="15.75" customHeight="1"/>
    <row r="57586" ht="15.75" customHeight="1"/>
    <row r="57588" ht="15.75" customHeight="1"/>
    <row r="57590" ht="15.75" customHeight="1"/>
    <row r="57592" ht="15.75" customHeight="1"/>
    <row r="57594" ht="15.75" customHeight="1"/>
    <row r="57596" ht="15.75" customHeight="1"/>
    <row r="57598" ht="15.75" customHeight="1"/>
    <row r="57600" ht="15.75" customHeight="1"/>
    <row r="57602" ht="15.75" customHeight="1"/>
    <row r="57604" ht="15.75" customHeight="1"/>
    <row r="57606" ht="15.75" customHeight="1"/>
    <row r="57608" ht="15.75" customHeight="1"/>
    <row r="57610" ht="15.75" customHeight="1"/>
    <row r="57612" ht="15.75" customHeight="1"/>
    <row r="57614" ht="15.75" customHeight="1"/>
    <row r="57616" ht="15.75" customHeight="1"/>
    <row r="57618" ht="15.75" customHeight="1"/>
    <row r="57620" ht="15.75" customHeight="1"/>
    <row r="57622" ht="15.75" customHeight="1"/>
    <row r="57624" ht="15.75" customHeight="1"/>
    <row r="57626" ht="15.75" customHeight="1"/>
    <row r="57628" ht="15.75" customHeight="1"/>
    <row r="57630" ht="15.75" customHeight="1"/>
    <row r="57632" ht="15.75" customHeight="1"/>
    <row r="57634" ht="15.75" customHeight="1"/>
    <row r="57636" ht="15.75" customHeight="1"/>
    <row r="57638" ht="15.75" customHeight="1"/>
    <row r="57640" ht="15.75" customHeight="1"/>
    <row r="57642" ht="15.75" customHeight="1"/>
    <row r="57644" ht="15.75" customHeight="1"/>
    <row r="57646" ht="15.75" customHeight="1"/>
    <row r="57648" ht="15.75" customHeight="1"/>
    <row r="57650" ht="15.75" customHeight="1"/>
    <row r="57652" ht="15.75" customHeight="1"/>
    <row r="57654" ht="15.75" customHeight="1"/>
    <row r="57656" ht="15.75" customHeight="1"/>
    <row r="57658" ht="15.75" customHeight="1"/>
    <row r="57660" ht="15.75" customHeight="1"/>
    <row r="57662" ht="15.75" customHeight="1"/>
    <row r="57664" ht="15.75" customHeight="1"/>
    <row r="57666" ht="15.75" customHeight="1"/>
    <row r="57668" ht="15.75" customHeight="1"/>
    <row r="57670" ht="15.75" customHeight="1"/>
    <row r="57672" ht="15.75" customHeight="1"/>
    <row r="57674" ht="15.75" customHeight="1"/>
    <row r="57676" ht="15.75" customHeight="1"/>
    <row r="57678" ht="15.75" customHeight="1"/>
    <row r="57680" ht="15.75" customHeight="1"/>
    <row r="57682" ht="15.75" customHeight="1"/>
    <row r="57684" ht="15.75" customHeight="1"/>
    <row r="57686" ht="15.75" customHeight="1"/>
    <row r="57688" ht="15.75" customHeight="1"/>
    <row r="57690" ht="15.75" customHeight="1"/>
    <row r="57692" ht="15.75" customHeight="1"/>
    <row r="57694" ht="15.75" customHeight="1"/>
    <row r="57696" ht="15.75" customHeight="1"/>
    <row r="57698" ht="15.75" customHeight="1"/>
    <row r="57700" ht="15.75" customHeight="1"/>
    <row r="57702" ht="15.75" customHeight="1"/>
    <row r="57704" ht="15.75" customHeight="1"/>
    <row r="57706" ht="15.75" customHeight="1"/>
    <row r="57708" ht="15.75" customHeight="1"/>
    <row r="57710" ht="15.75" customHeight="1"/>
    <row r="57712" ht="15.75" customHeight="1"/>
    <row r="57714" ht="15.75" customHeight="1"/>
    <row r="57716" ht="15.75" customHeight="1"/>
    <row r="57718" ht="15.75" customHeight="1"/>
    <row r="57720" ht="15.75" customHeight="1"/>
    <row r="57722" ht="15.75" customHeight="1"/>
    <row r="57724" ht="15.75" customHeight="1"/>
    <row r="57726" ht="15.75" customHeight="1"/>
    <row r="57728" ht="15.75" customHeight="1"/>
    <row r="57730" ht="15.75" customHeight="1"/>
    <row r="57732" ht="15.75" customHeight="1"/>
    <row r="57734" ht="15.75" customHeight="1"/>
    <row r="57736" ht="15.75" customHeight="1"/>
    <row r="57738" ht="15.75" customHeight="1"/>
    <row r="57740" ht="15.75" customHeight="1"/>
    <row r="57742" ht="15.75" customHeight="1"/>
    <row r="57744" ht="15.75" customHeight="1"/>
    <row r="57746" ht="15.75" customHeight="1"/>
    <row r="57748" ht="15.75" customHeight="1"/>
    <row r="57750" ht="15.75" customHeight="1"/>
    <row r="57752" ht="15.75" customHeight="1"/>
    <row r="57754" ht="15.75" customHeight="1"/>
    <row r="57756" ht="15.75" customHeight="1"/>
    <row r="57758" ht="15.75" customHeight="1"/>
    <row r="57760" ht="15.75" customHeight="1"/>
    <row r="57762" ht="15.75" customHeight="1"/>
    <row r="57764" ht="15.75" customHeight="1"/>
    <row r="57766" ht="15.75" customHeight="1"/>
    <row r="57768" ht="15.75" customHeight="1"/>
    <row r="57770" ht="15.75" customHeight="1"/>
    <row r="57772" ht="15.75" customHeight="1"/>
    <row r="57774" ht="15.75" customHeight="1"/>
    <row r="57776" ht="15.75" customHeight="1"/>
    <row r="57778" ht="15.75" customHeight="1"/>
    <row r="57780" ht="15.75" customHeight="1"/>
    <row r="57782" ht="15.75" customHeight="1"/>
    <row r="57784" ht="15.75" customHeight="1"/>
    <row r="57786" ht="15.75" customHeight="1"/>
    <row r="57788" ht="15.75" customHeight="1"/>
    <row r="57790" ht="15.75" customHeight="1"/>
    <row r="57792" ht="15.75" customHeight="1"/>
    <row r="57794" ht="15.75" customHeight="1"/>
    <row r="57796" ht="15.75" customHeight="1"/>
    <row r="57798" ht="15.75" customHeight="1"/>
    <row r="57800" ht="15.75" customHeight="1"/>
    <row r="57802" ht="15.75" customHeight="1"/>
    <row r="57804" ht="15.75" customHeight="1"/>
    <row r="57806" ht="15.75" customHeight="1"/>
    <row r="57808" ht="15.75" customHeight="1"/>
    <row r="57810" ht="15.75" customHeight="1"/>
    <row r="57812" ht="15.75" customHeight="1"/>
    <row r="57814" ht="15.75" customHeight="1"/>
    <row r="57816" ht="15.75" customHeight="1"/>
    <row r="57818" ht="15.75" customHeight="1"/>
    <row r="57820" ht="15.75" customHeight="1"/>
    <row r="57822" ht="15.75" customHeight="1"/>
    <row r="57824" ht="15.75" customHeight="1"/>
    <row r="57826" ht="15.75" customHeight="1"/>
    <row r="57828" ht="15.75" customHeight="1"/>
    <row r="57830" ht="15.75" customHeight="1"/>
    <row r="57832" ht="15.75" customHeight="1"/>
    <row r="57834" ht="15.75" customHeight="1"/>
    <row r="57836" ht="15.75" customHeight="1"/>
    <row r="57838" ht="15.75" customHeight="1"/>
    <row r="57840" ht="15.75" customHeight="1"/>
    <row r="57842" ht="15.75" customHeight="1"/>
    <row r="57844" ht="15.75" customHeight="1"/>
    <row r="57846" ht="15.75" customHeight="1"/>
    <row r="57848" ht="15.75" customHeight="1"/>
    <row r="57850" ht="15.75" customHeight="1"/>
    <row r="57852" ht="15.75" customHeight="1"/>
    <row r="57854" ht="15.75" customHeight="1"/>
    <row r="57856" ht="15.75" customHeight="1"/>
    <row r="57858" ht="15.75" customHeight="1"/>
    <row r="57860" ht="15.75" customHeight="1"/>
    <row r="57862" ht="15.75" customHeight="1"/>
    <row r="57864" ht="15.75" customHeight="1"/>
    <row r="57866" ht="15.75" customHeight="1"/>
    <row r="57868" ht="15.75" customHeight="1"/>
    <row r="57870" ht="15.75" customHeight="1"/>
    <row r="57872" ht="15.75" customHeight="1"/>
    <row r="57874" ht="15.75" customHeight="1"/>
    <row r="57876" ht="15.75" customHeight="1"/>
    <row r="57878" ht="15.75" customHeight="1"/>
    <row r="57880" ht="15.75" customHeight="1"/>
    <row r="57882" ht="15.75" customHeight="1"/>
    <row r="57884" ht="15.75" customHeight="1"/>
    <row r="57886" ht="15.75" customHeight="1"/>
    <row r="57888" ht="15.75" customHeight="1"/>
    <row r="57890" ht="15.75" customHeight="1"/>
    <row r="57892" ht="15.75" customHeight="1"/>
    <row r="57894" ht="15.75" customHeight="1"/>
    <row r="57896" ht="15.75" customHeight="1"/>
    <row r="57898" ht="15.75" customHeight="1"/>
    <row r="57900" ht="15.75" customHeight="1"/>
    <row r="57902" ht="15.75" customHeight="1"/>
    <row r="57904" ht="15.75" customHeight="1"/>
    <row r="57906" ht="15.75" customHeight="1"/>
    <row r="57908" ht="15.75" customHeight="1"/>
    <row r="57910" ht="15.75" customHeight="1"/>
    <row r="57912" ht="15.75" customHeight="1"/>
    <row r="57914" ht="15.75" customHeight="1"/>
    <row r="57916" ht="15.75" customHeight="1"/>
    <row r="57918" ht="15.75" customHeight="1"/>
    <row r="57920" ht="15.75" customHeight="1"/>
    <row r="57922" ht="15.75" customHeight="1"/>
    <row r="57924" ht="15.75" customHeight="1"/>
    <row r="57926" ht="15.75" customHeight="1"/>
    <row r="57928" ht="15.75" customHeight="1"/>
    <row r="57930" ht="15.75" customHeight="1"/>
    <row r="57932" ht="15.75" customHeight="1"/>
    <row r="57934" ht="15.75" customHeight="1"/>
    <row r="57936" ht="15.75" customHeight="1"/>
    <row r="57938" ht="15.75" customHeight="1"/>
    <row r="57940" ht="15.75" customHeight="1"/>
    <row r="57942" ht="15.75" customHeight="1"/>
    <row r="57944" ht="15.75" customHeight="1"/>
    <row r="57946" ht="15.75" customHeight="1"/>
    <row r="57948" ht="15.75" customHeight="1"/>
    <row r="57950" ht="15.75" customHeight="1"/>
    <row r="57952" ht="15.75" customHeight="1"/>
    <row r="57954" ht="15.75" customHeight="1"/>
    <row r="57956" ht="15.75" customHeight="1"/>
    <row r="57958" ht="15.75" customHeight="1"/>
    <row r="57960" ht="15.75" customHeight="1"/>
    <row r="57962" ht="15.75" customHeight="1"/>
    <row r="57964" ht="15.75" customHeight="1"/>
    <row r="57966" ht="15.75" customHeight="1"/>
    <row r="57968" ht="15.75" customHeight="1"/>
    <row r="57970" ht="15.75" customHeight="1"/>
    <row r="57972" ht="15.75" customHeight="1"/>
    <row r="57974" ht="15.75" customHeight="1"/>
    <row r="57976" ht="15.75" customHeight="1"/>
    <row r="57978" ht="15.75" customHeight="1"/>
    <row r="57980" ht="15.75" customHeight="1"/>
    <row r="57982" ht="15.75" customHeight="1"/>
    <row r="57984" ht="15.75" customHeight="1"/>
    <row r="57986" ht="15.75" customHeight="1"/>
    <row r="57988" ht="15.75" customHeight="1"/>
    <row r="57990" ht="15.75" customHeight="1"/>
    <row r="57992" ht="15.75" customHeight="1"/>
    <row r="57994" ht="15.75" customHeight="1"/>
    <row r="57996" ht="15.75" customHeight="1"/>
    <row r="57998" ht="15.75" customHeight="1"/>
    <row r="58000" ht="15.75" customHeight="1"/>
    <row r="58002" ht="15.75" customHeight="1"/>
    <row r="58004" ht="15.75" customHeight="1"/>
    <row r="58006" ht="15.75" customHeight="1"/>
    <row r="58008" ht="15.75" customHeight="1"/>
    <row r="58010" ht="15.75" customHeight="1"/>
    <row r="58012" ht="15.75" customHeight="1"/>
    <row r="58014" ht="15.75" customHeight="1"/>
    <row r="58016" ht="15.75" customHeight="1"/>
    <row r="58018" ht="15.75" customHeight="1"/>
    <row r="58020" ht="15.75" customHeight="1"/>
    <row r="58022" ht="15.75" customHeight="1"/>
    <row r="58024" ht="15.75" customHeight="1"/>
    <row r="58026" ht="15.75" customHeight="1"/>
    <row r="58028" ht="15.75" customHeight="1"/>
    <row r="58030" ht="15.75" customHeight="1"/>
    <row r="58032" ht="15.75" customHeight="1"/>
    <row r="58034" ht="15.75" customHeight="1"/>
    <row r="58036" ht="15.75" customHeight="1"/>
    <row r="58038" ht="15.75" customHeight="1"/>
    <row r="58040" ht="15.75" customHeight="1"/>
    <row r="58042" ht="15.75" customHeight="1"/>
    <row r="58044" ht="15.75" customHeight="1"/>
    <row r="58046" ht="15.75" customHeight="1"/>
    <row r="58048" ht="15.75" customHeight="1"/>
    <row r="58050" ht="15.75" customHeight="1"/>
    <row r="58052" ht="15.75" customHeight="1"/>
    <row r="58054" ht="15.75" customHeight="1"/>
    <row r="58056" ht="15.75" customHeight="1"/>
    <row r="58058" ht="15.75" customHeight="1"/>
    <row r="58060" ht="15.75" customHeight="1"/>
    <row r="58062" ht="15.75" customHeight="1"/>
    <row r="58064" ht="15.75" customHeight="1"/>
    <row r="58066" ht="15.75" customHeight="1"/>
    <row r="58068" ht="15.75" customHeight="1"/>
    <row r="58070" ht="15.75" customHeight="1"/>
    <row r="58072" ht="15.75" customHeight="1"/>
    <row r="58074" ht="15.75" customHeight="1"/>
    <row r="58076" ht="15.75" customHeight="1"/>
    <row r="58078" ht="15.75" customHeight="1"/>
    <row r="58080" ht="15.75" customHeight="1"/>
    <row r="58082" ht="15.75" customHeight="1"/>
    <row r="58084" ht="15.75" customHeight="1"/>
    <row r="58086" ht="15.75" customHeight="1"/>
    <row r="58088" ht="15.75" customHeight="1"/>
    <row r="58090" ht="15.75" customHeight="1"/>
    <row r="58092" ht="15.75" customHeight="1"/>
    <row r="58094" ht="15.75" customHeight="1"/>
    <row r="58096" ht="15.75" customHeight="1"/>
    <row r="58098" ht="15.75" customHeight="1"/>
    <row r="58100" ht="15.75" customHeight="1"/>
    <row r="58102" ht="15.75" customHeight="1"/>
    <row r="58104" ht="15.75" customHeight="1"/>
    <row r="58106" ht="15.75" customHeight="1"/>
    <row r="58108" ht="15.75" customHeight="1"/>
    <row r="58110" ht="15.75" customHeight="1"/>
    <row r="58112" ht="15.75" customHeight="1"/>
    <row r="58114" ht="15.75" customHeight="1"/>
    <row r="58116" ht="15.75" customHeight="1"/>
    <row r="58118" ht="15.75" customHeight="1"/>
    <row r="58120" ht="15.75" customHeight="1"/>
    <row r="58122" ht="15.75" customHeight="1"/>
    <row r="58124" ht="15.75" customHeight="1"/>
    <row r="58126" ht="15.75" customHeight="1"/>
    <row r="58128" ht="15.75" customHeight="1"/>
    <row r="58130" ht="15.75" customHeight="1"/>
    <row r="58132" ht="15.75" customHeight="1"/>
    <row r="58134" ht="15.75" customHeight="1"/>
    <row r="58136" ht="15.75" customHeight="1"/>
    <row r="58138" ht="15.75" customHeight="1"/>
    <row r="58140" ht="15.75" customHeight="1"/>
    <row r="58142" ht="15.75" customHeight="1"/>
    <row r="58144" ht="15.75" customHeight="1"/>
    <row r="58146" ht="15.75" customHeight="1"/>
    <row r="58148" ht="15.75" customHeight="1"/>
    <row r="58150" ht="15.75" customHeight="1"/>
    <row r="58152" ht="15.75" customHeight="1"/>
    <row r="58154" ht="15.75" customHeight="1"/>
    <row r="58156" ht="15.75" customHeight="1"/>
    <row r="58158" ht="15.75" customHeight="1"/>
    <row r="58160" ht="15.75" customHeight="1"/>
    <row r="58162" ht="15.75" customHeight="1"/>
    <row r="58164" ht="15.75" customHeight="1"/>
    <row r="58166" ht="15.75" customHeight="1"/>
    <row r="58168" ht="15.75" customHeight="1"/>
    <row r="58170" ht="15.75" customHeight="1"/>
    <row r="58172" ht="15.75" customHeight="1"/>
    <row r="58174" ht="15.75" customHeight="1"/>
    <row r="58176" ht="15.75" customHeight="1"/>
    <row r="58178" ht="15.75" customHeight="1"/>
    <row r="58180" ht="15.75" customHeight="1"/>
    <row r="58182" ht="15.75" customHeight="1"/>
    <row r="58184" ht="15.75" customHeight="1"/>
    <row r="58186" ht="15.75" customHeight="1"/>
    <row r="58188" ht="15.75" customHeight="1"/>
    <row r="58190" ht="15.75" customHeight="1"/>
    <row r="58192" ht="15.75" customHeight="1"/>
    <row r="58194" ht="15.75" customHeight="1"/>
    <row r="58196" ht="15.75" customHeight="1"/>
    <row r="58198" ht="15.75" customHeight="1"/>
    <row r="58200" ht="15.75" customHeight="1"/>
    <row r="58202" ht="15.75" customHeight="1"/>
    <row r="58204" ht="15.75" customHeight="1"/>
    <row r="58206" ht="15.75" customHeight="1"/>
    <row r="58208" ht="15.75" customHeight="1"/>
    <row r="58210" ht="15.75" customHeight="1"/>
    <row r="58212" ht="15.75" customHeight="1"/>
    <row r="58214" ht="15.75" customHeight="1"/>
    <row r="58216" ht="15.75" customHeight="1"/>
    <row r="58218" ht="15.75" customHeight="1"/>
    <row r="58220" ht="15.75" customHeight="1"/>
    <row r="58222" ht="15.75" customHeight="1"/>
    <row r="58224" ht="15.75" customHeight="1"/>
    <row r="58226" ht="15.75" customHeight="1"/>
    <row r="58228" ht="15.75" customHeight="1"/>
    <row r="58230" ht="15.75" customHeight="1"/>
    <row r="58232" ht="15.75" customHeight="1"/>
    <row r="58234" ht="15.75" customHeight="1"/>
    <row r="58236" ht="15.75" customHeight="1"/>
    <row r="58238" ht="15.75" customHeight="1"/>
    <row r="58240" ht="15.75" customHeight="1"/>
    <row r="58242" ht="15.75" customHeight="1"/>
    <row r="58244" ht="15.75" customHeight="1"/>
    <row r="58246" ht="15.75" customHeight="1"/>
    <row r="58248" ht="15.75" customHeight="1"/>
    <row r="58250" ht="15.75" customHeight="1"/>
    <row r="58252" ht="15.75" customHeight="1"/>
    <row r="58254" ht="15.75" customHeight="1"/>
    <row r="58256" ht="15.75" customHeight="1"/>
    <row r="58258" ht="15.75" customHeight="1"/>
    <row r="58260" ht="15.75" customHeight="1"/>
    <row r="58262" ht="15.75" customHeight="1"/>
    <row r="58264" ht="15.75" customHeight="1"/>
    <row r="58266" ht="15.75" customHeight="1"/>
    <row r="58268" ht="15.75" customHeight="1"/>
    <row r="58270" ht="15.75" customHeight="1"/>
    <row r="58272" ht="15.75" customHeight="1"/>
    <row r="58274" ht="15.75" customHeight="1"/>
    <row r="58276" ht="15.75" customHeight="1"/>
    <row r="58278" ht="15.75" customHeight="1"/>
    <row r="58280" ht="15.75" customHeight="1"/>
    <row r="58282" ht="15.75" customHeight="1"/>
    <row r="58284" ht="15.75" customHeight="1"/>
    <row r="58286" ht="15.75" customHeight="1"/>
    <row r="58288" ht="15.75" customHeight="1"/>
    <row r="58290" ht="15.75" customHeight="1"/>
    <row r="58292" ht="15.75" customHeight="1"/>
    <row r="58294" ht="15.75" customHeight="1"/>
    <row r="58296" ht="15.75" customHeight="1"/>
    <row r="58298" ht="15.75" customHeight="1"/>
    <row r="58300" ht="15.75" customHeight="1"/>
    <row r="58302" ht="15.75" customHeight="1"/>
    <row r="58304" ht="15.75" customHeight="1"/>
    <row r="58306" ht="15.75" customHeight="1"/>
    <row r="58308" ht="15.75" customHeight="1"/>
    <row r="58310" ht="15.75" customHeight="1"/>
    <row r="58312" ht="15.75" customHeight="1"/>
    <row r="58314" ht="15.75" customHeight="1"/>
    <row r="58316" ht="15.75" customHeight="1"/>
    <row r="58318" ht="15.75" customHeight="1"/>
    <row r="58320" ht="15.75" customHeight="1"/>
    <row r="58322" ht="15.75" customHeight="1"/>
    <row r="58324" ht="15.75" customHeight="1"/>
    <row r="58326" ht="15.75" customHeight="1"/>
    <row r="58328" ht="15.75" customHeight="1"/>
    <row r="58330" ht="15.75" customHeight="1"/>
    <row r="58332" ht="15.75" customHeight="1"/>
    <row r="58334" ht="15.75" customHeight="1"/>
    <row r="58336" ht="15.75" customHeight="1"/>
    <row r="58338" ht="15.75" customHeight="1"/>
    <row r="58340" ht="15.75" customHeight="1"/>
    <row r="58342" ht="15.75" customHeight="1"/>
    <row r="58344" ht="15.75" customHeight="1"/>
    <row r="58346" ht="15.75" customHeight="1"/>
    <row r="58348" ht="15.75" customHeight="1"/>
    <row r="58350" ht="15.75" customHeight="1"/>
    <row r="58352" ht="15.75" customHeight="1"/>
    <row r="58354" ht="15.75" customHeight="1"/>
    <row r="58356" ht="15.75" customHeight="1"/>
    <row r="58358" ht="15.75" customHeight="1"/>
    <row r="58360" ht="15.75" customHeight="1"/>
    <row r="58362" ht="15.75" customHeight="1"/>
    <row r="58364" ht="15.75" customHeight="1"/>
    <row r="58366" ht="15.75" customHeight="1"/>
    <row r="58368" ht="15.75" customHeight="1"/>
    <row r="58370" ht="15.75" customHeight="1"/>
    <row r="58372" ht="15.75" customHeight="1"/>
    <row r="58374" ht="15.75" customHeight="1"/>
    <row r="58376" ht="15.75" customHeight="1"/>
    <row r="58378" ht="15.75" customHeight="1"/>
    <row r="58380" ht="15.75" customHeight="1"/>
    <row r="58382" ht="15.75" customHeight="1"/>
    <row r="58384" ht="15.75" customHeight="1"/>
    <row r="58386" ht="15.75" customHeight="1"/>
    <row r="58388" ht="15.75" customHeight="1"/>
    <row r="58390" ht="15.75" customHeight="1"/>
    <row r="58392" ht="15.75" customHeight="1"/>
    <row r="58394" ht="15.75" customHeight="1"/>
    <row r="58396" ht="15.75" customHeight="1"/>
    <row r="58398" ht="15.75" customHeight="1"/>
    <row r="58400" ht="15.75" customHeight="1"/>
    <row r="58402" ht="15.75" customHeight="1"/>
    <row r="58404" ht="15.75" customHeight="1"/>
    <row r="58406" ht="15.75" customHeight="1"/>
    <row r="58408" ht="15.75" customHeight="1"/>
    <row r="58410" ht="15.75" customHeight="1"/>
    <row r="58412" ht="15.75" customHeight="1"/>
    <row r="58414" ht="15.75" customHeight="1"/>
    <row r="58416" ht="15.75" customHeight="1"/>
    <row r="58418" ht="15.75" customHeight="1"/>
    <row r="58420" ht="15.75" customHeight="1"/>
    <row r="58422" ht="15.75" customHeight="1"/>
    <row r="58424" ht="15.75" customHeight="1"/>
    <row r="58426" ht="15.75" customHeight="1"/>
    <row r="58428" ht="15.75" customHeight="1"/>
    <row r="58430" ht="15.75" customHeight="1"/>
    <row r="58432" ht="15.75" customHeight="1"/>
    <row r="58434" ht="15.75" customHeight="1"/>
    <row r="58436" ht="15.75" customHeight="1"/>
    <row r="58438" ht="15.75" customHeight="1"/>
    <row r="58440" ht="15.75" customHeight="1"/>
    <row r="58442" ht="15.75" customHeight="1"/>
    <row r="58444" ht="15.75" customHeight="1"/>
    <row r="58446" ht="15.75" customHeight="1"/>
    <row r="58448" ht="15.75" customHeight="1"/>
    <row r="58450" ht="15.75" customHeight="1"/>
    <row r="58452" ht="15.75" customHeight="1"/>
    <row r="58454" ht="15.75" customHeight="1"/>
    <row r="58456" ht="15.75" customHeight="1"/>
    <row r="58458" ht="15.75" customHeight="1"/>
    <row r="58460" ht="15.75" customHeight="1"/>
    <row r="58462" ht="15.75" customHeight="1"/>
    <row r="58464" ht="15.75" customHeight="1"/>
    <row r="58466" ht="15.75" customHeight="1"/>
    <row r="58468" ht="15.75" customHeight="1"/>
    <row r="58470" ht="15.75" customHeight="1"/>
    <row r="58472" ht="15.75" customHeight="1"/>
    <row r="58474" ht="15.75" customHeight="1"/>
    <row r="58476" ht="15.75" customHeight="1"/>
    <row r="58478" ht="15.75" customHeight="1"/>
    <row r="58480" ht="15.75" customHeight="1"/>
    <row r="58482" ht="15.75" customHeight="1"/>
    <row r="58484" ht="15.75" customHeight="1"/>
    <row r="58486" ht="15.75" customHeight="1"/>
    <row r="58488" ht="15.75" customHeight="1"/>
    <row r="58490" ht="15.75" customHeight="1"/>
    <row r="58492" ht="15.75" customHeight="1"/>
    <row r="58494" ht="15.75" customHeight="1"/>
    <row r="58496" ht="15.75" customHeight="1"/>
    <row r="58498" ht="15.75" customHeight="1"/>
    <row r="58500" ht="15.75" customHeight="1"/>
    <row r="58502" ht="15.75" customHeight="1"/>
    <row r="58504" ht="15.75" customHeight="1"/>
    <row r="58506" ht="15.75" customHeight="1"/>
    <row r="58508" ht="15.75" customHeight="1"/>
    <row r="58510" ht="15.75" customHeight="1"/>
    <row r="58512" ht="15.75" customHeight="1"/>
    <row r="58514" ht="15.75" customHeight="1"/>
    <row r="58516" ht="15.75" customHeight="1"/>
    <row r="58518" ht="15.75" customHeight="1"/>
    <row r="58520" ht="15.75" customHeight="1"/>
    <row r="58522" ht="15.75" customHeight="1"/>
    <row r="58524" ht="15.75" customHeight="1"/>
    <row r="58526" ht="15.75" customHeight="1"/>
    <row r="58528" ht="15.75" customHeight="1"/>
    <row r="58530" ht="15.75" customHeight="1"/>
    <row r="58532" ht="15.75" customHeight="1"/>
    <row r="58534" ht="15.75" customHeight="1"/>
    <row r="58536" ht="15.75" customHeight="1"/>
    <row r="58538" ht="15.75" customHeight="1"/>
    <row r="58540" ht="15.75" customHeight="1"/>
    <row r="58542" ht="15.75" customHeight="1"/>
    <row r="58544" ht="15.75" customHeight="1"/>
    <row r="58546" ht="15.75" customHeight="1"/>
    <row r="58548" ht="15.75" customHeight="1"/>
    <row r="58550" ht="15.75" customHeight="1"/>
    <row r="58552" ht="15.75" customHeight="1"/>
    <row r="58554" ht="15.75" customHeight="1"/>
    <row r="58556" ht="15.75" customHeight="1"/>
    <row r="58558" ht="15.75" customHeight="1"/>
    <row r="58560" ht="15.75" customHeight="1"/>
    <row r="58562" ht="15.75" customHeight="1"/>
    <row r="58564" ht="15.75" customHeight="1"/>
    <row r="58566" ht="15.75" customHeight="1"/>
    <row r="58568" ht="15.75" customHeight="1"/>
    <row r="58570" ht="15.75" customHeight="1"/>
    <row r="58572" ht="15.75" customHeight="1"/>
    <row r="58574" ht="15.75" customHeight="1"/>
    <row r="58576" ht="15.75" customHeight="1"/>
    <row r="58578" ht="15.75" customHeight="1"/>
    <row r="58580" ht="15.75" customHeight="1"/>
    <row r="58582" ht="15.75" customHeight="1"/>
    <row r="58584" ht="15.75" customHeight="1"/>
    <row r="58586" ht="15.75" customHeight="1"/>
    <row r="58588" ht="15.75" customHeight="1"/>
    <row r="58590" ht="15.75" customHeight="1"/>
    <row r="58592" ht="15.75" customHeight="1"/>
    <row r="58594" ht="15.75" customHeight="1"/>
    <row r="58596" ht="15.75" customHeight="1"/>
    <row r="58598" ht="15.75" customHeight="1"/>
    <row r="58600" ht="15.75" customHeight="1"/>
    <row r="58602" ht="15.75" customHeight="1"/>
    <row r="58604" ht="15.75" customHeight="1"/>
    <row r="58606" ht="15.75" customHeight="1"/>
    <row r="58608" ht="15.75" customHeight="1"/>
    <row r="58610" ht="15.75" customHeight="1"/>
    <row r="58612" ht="15.75" customHeight="1"/>
    <row r="58614" ht="15.75" customHeight="1"/>
    <row r="58616" ht="15.75" customHeight="1"/>
    <row r="58618" ht="15.75" customHeight="1"/>
    <row r="58620" ht="15.75" customHeight="1"/>
    <row r="58622" ht="15.75" customHeight="1"/>
    <row r="58624" ht="15.75" customHeight="1"/>
    <row r="58626" ht="15.75" customHeight="1"/>
    <row r="58628" ht="15.75" customHeight="1"/>
    <row r="58630" ht="15.75" customHeight="1"/>
    <row r="58632" ht="15.75" customHeight="1"/>
    <row r="58634" ht="15.75" customHeight="1"/>
    <row r="58636" ht="15.75" customHeight="1"/>
    <row r="58638" ht="15.75" customHeight="1"/>
    <row r="58640" ht="15.75" customHeight="1"/>
    <row r="58642" ht="15.75" customHeight="1"/>
    <row r="58644" ht="15.75" customHeight="1"/>
    <row r="58646" ht="15.75" customHeight="1"/>
    <row r="58648" ht="15.75" customHeight="1"/>
    <row r="58650" ht="15.75" customHeight="1"/>
    <row r="58652" ht="15.75" customHeight="1"/>
    <row r="58654" ht="15.75" customHeight="1"/>
    <row r="58656" ht="15.75" customHeight="1"/>
    <row r="58658" ht="15.75" customHeight="1"/>
    <row r="58660" ht="15.75" customHeight="1"/>
    <row r="58662" ht="15.75" customHeight="1"/>
    <row r="58664" ht="15.75" customHeight="1"/>
    <row r="58666" ht="15.75" customHeight="1"/>
    <row r="58668" ht="15.75" customHeight="1"/>
    <row r="58670" ht="15.75" customHeight="1"/>
    <row r="58672" ht="15.75" customHeight="1"/>
    <row r="58674" ht="15.75" customHeight="1"/>
    <row r="58676" ht="15.75" customHeight="1"/>
    <row r="58678" ht="15.75" customHeight="1"/>
    <row r="58680" ht="15.75" customHeight="1"/>
    <row r="58682" ht="15.75" customHeight="1"/>
    <row r="58684" ht="15.75" customHeight="1"/>
    <row r="58686" ht="15.75" customHeight="1"/>
    <row r="58688" ht="15.75" customHeight="1"/>
    <row r="58690" ht="15.75" customHeight="1"/>
    <row r="58692" ht="15.75" customHeight="1"/>
    <row r="58694" ht="15.75" customHeight="1"/>
    <row r="58696" ht="15.75" customHeight="1"/>
    <row r="58698" ht="15.75" customHeight="1"/>
    <row r="58700" ht="15.75" customHeight="1"/>
    <row r="58702" ht="15.75" customHeight="1"/>
    <row r="58704" ht="15.75" customHeight="1"/>
    <row r="58706" ht="15.75" customHeight="1"/>
    <row r="58708" ht="15.75" customHeight="1"/>
    <row r="58710" ht="15.75" customHeight="1"/>
    <row r="58712" ht="15.75" customHeight="1"/>
    <row r="58714" ht="15.75" customHeight="1"/>
    <row r="58716" ht="15.75" customHeight="1"/>
    <row r="58718" ht="15.75" customHeight="1"/>
    <row r="58720" ht="15.75" customHeight="1"/>
    <row r="58722" ht="15.75" customHeight="1"/>
    <row r="58724" ht="15.75" customHeight="1"/>
    <row r="58726" ht="15.75" customHeight="1"/>
    <row r="58728" ht="15.75" customHeight="1"/>
    <row r="58730" ht="15.75" customHeight="1"/>
    <row r="58732" ht="15.75" customHeight="1"/>
    <row r="58734" ht="15.75" customHeight="1"/>
    <row r="58736" ht="15.75" customHeight="1"/>
    <row r="58738" ht="15.75" customHeight="1"/>
    <row r="58740" ht="15.75" customHeight="1"/>
    <row r="58742" ht="15.75" customHeight="1"/>
    <row r="58744" ht="15.75" customHeight="1"/>
    <row r="58746" ht="15.75" customHeight="1"/>
    <row r="58748" ht="15.75" customHeight="1"/>
    <row r="58750" ht="15.75" customHeight="1"/>
    <row r="58752" ht="15.75" customHeight="1"/>
    <row r="58754" ht="15.75" customHeight="1"/>
    <row r="58756" ht="15.75" customHeight="1"/>
    <row r="58758" ht="15.75" customHeight="1"/>
    <row r="58760" ht="15.75" customHeight="1"/>
    <row r="58762" ht="15.75" customHeight="1"/>
    <row r="58764" ht="15.75" customHeight="1"/>
    <row r="58766" ht="15.75" customHeight="1"/>
    <row r="58768" ht="15.75" customHeight="1"/>
    <row r="58770" ht="15.75" customHeight="1"/>
    <row r="58772" ht="15.75" customHeight="1"/>
    <row r="58774" ht="15.75" customHeight="1"/>
    <row r="58776" ht="15.75" customHeight="1"/>
    <row r="58778" ht="15.75" customHeight="1"/>
    <row r="58780" ht="15.75" customHeight="1"/>
    <row r="58782" ht="15.75" customHeight="1"/>
    <row r="58784" ht="15.75" customHeight="1"/>
    <row r="58786" ht="15.75" customHeight="1"/>
    <row r="58788" ht="15.75" customHeight="1"/>
    <row r="58790" ht="15.75" customHeight="1"/>
    <row r="58792" ht="15.75" customHeight="1"/>
    <row r="58794" ht="15.75" customHeight="1"/>
    <row r="58796" ht="15.75" customHeight="1"/>
    <row r="58798" ht="15.75" customHeight="1"/>
    <row r="58800" ht="15.75" customHeight="1"/>
    <row r="58802" ht="15.75" customHeight="1"/>
    <row r="58804" ht="15.75" customHeight="1"/>
    <row r="58806" ht="15.75" customHeight="1"/>
    <row r="58808" ht="15.75" customHeight="1"/>
    <row r="58810" ht="15.75" customHeight="1"/>
    <row r="58812" ht="15.75" customHeight="1"/>
    <row r="58814" ht="15.75" customHeight="1"/>
    <row r="58816" ht="15.75" customHeight="1"/>
    <row r="58818" ht="15.75" customHeight="1"/>
    <row r="58820" ht="15.75" customHeight="1"/>
    <row r="58822" ht="15.75" customHeight="1"/>
    <row r="58824" ht="15.75" customHeight="1"/>
    <row r="58826" ht="15.75" customHeight="1"/>
    <row r="58828" ht="15.75" customHeight="1"/>
    <row r="58830" ht="15.75" customHeight="1"/>
    <row r="58832" ht="15.75" customHeight="1"/>
    <row r="58834" ht="15.75" customHeight="1"/>
    <row r="58836" ht="15.75" customHeight="1"/>
    <row r="58838" ht="15.75" customHeight="1"/>
    <row r="58840" ht="15.75" customHeight="1"/>
    <row r="58842" ht="15.75" customHeight="1"/>
    <row r="58844" ht="15.75" customHeight="1"/>
    <row r="58846" ht="15.75" customHeight="1"/>
    <row r="58848" ht="15.75" customHeight="1"/>
    <row r="58850" ht="15.75" customHeight="1"/>
    <row r="58852" ht="15.75" customHeight="1"/>
    <row r="58854" ht="15.75" customHeight="1"/>
    <row r="58856" ht="15.75" customHeight="1"/>
    <row r="58858" ht="15.75" customHeight="1"/>
    <row r="58860" ht="15.75" customHeight="1"/>
    <row r="58862" ht="15.75" customHeight="1"/>
    <row r="58864" ht="15.75" customHeight="1"/>
    <row r="58866" ht="15.75" customHeight="1"/>
    <row r="58868" ht="15.75" customHeight="1"/>
    <row r="58870" ht="15.75" customHeight="1"/>
    <row r="58872" ht="15.75" customHeight="1"/>
    <row r="58874" ht="15.75" customHeight="1"/>
    <row r="58876" ht="15.75" customHeight="1"/>
    <row r="58878" ht="15.75" customHeight="1"/>
    <row r="58880" ht="15.75" customHeight="1"/>
    <row r="58882" ht="15.75" customHeight="1"/>
    <row r="58884" ht="15.75" customHeight="1"/>
    <row r="58886" ht="15.75" customHeight="1"/>
    <row r="58888" ht="15.75" customHeight="1"/>
    <row r="58890" ht="15.75" customHeight="1"/>
    <row r="58892" ht="15.75" customHeight="1"/>
    <row r="58894" ht="15.75" customHeight="1"/>
    <row r="58896" ht="15.75" customHeight="1"/>
    <row r="58898" ht="15.75" customHeight="1"/>
    <row r="58900" ht="15.75" customHeight="1"/>
    <row r="58902" ht="15.75" customHeight="1"/>
    <row r="58904" ht="15.75" customHeight="1"/>
    <row r="58906" ht="15.75" customHeight="1"/>
    <row r="58908" ht="15.75" customHeight="1"/>
    <row r="58910" ht="15.75" customHeight="1"/>
    <row r="58912" ht="15.75" customHeight="1"/>
    <row r="58914" ht="15.75" customHeight="1"/>
    <row r="58916" ht="15.75" customHeight="1"/>
    <row r="58918" ht="15.75" customHeight="1"/>
    <row r="58920" ht="15.75" customHeight="1"/>
    <row r="58922" ht="15.75" customHeight="1"/>
    <row r="58924" ht="15.75" customHeight="1"/>
    <row r="58926" ht="15.75" customHeight="1"/>
    <row r="58928" ht="15.75" customHeight="1"/>
    <row r="58930" ht="15.75" customHeight="1"/>
    <row r="58932" ht="15.75" customHeight="1"/>
    <row r="58934" ht="15.75" customHeight="1"/>
    <row r="58936" ht="15.75" customHeight="1"/>
    <row r="58938" ht="15.75" customHeight="1"/>
    <row r="58940" ht="15.75" customHeight="1"/>
    <row r="58942" ht="15.75" customHeight="1"/>
    <row r="58944" ht="15.75" customHeight="1"/>
    <row r="58946" ht="15.75" customHeight="1"/>
    <row r="58948" ht="15.75" customHeight="1"/>
    <row r="58950" ht="15.75" customHeight="1"/>
    <row r="58952" ht="15.75" customHeight="1"/>
    <row r="58954" ht="15.75" customHeight="1"/>
    <row r="58956" ht="15.75" customHeight="1"/>
    <row r="58958" ht="15.75" customHeight="1"/>
    <row r="58960" ht="15.75" customHeight="1"/>
    <row r="58962" ht="15.75" customHeight="1"/>
    <row r="58964" ht="15.75" customHeight="1"/>
    <row r="58966" ht="15.75" customHeight="1"/>
    <row r="58968" ht="15.75" customHeight="1"/>
    <row r="58970" ht="15.75" customHeight="1"/>
    <row r="58972" ht="15.75" customHeight="1"/>
    <row r="58974" ht="15.75" customHeight="1"/>
    <row r="58976" ht="15.75" customHeight="1"/>
    <row r="58978" ht="15.75" customHeight="1"/>
    <row r="58980" ht="15.75" customHeight="1"/>
    <row r="58982" ht="15.75" customHeight="1"/>
    <row r="58984" ht="15.75" customHeight="1"/>
    <row r="58986" ht="15.75" customHeight="1"/>
    <row r="58988" ht="15.75" customHeight="1"/>
    <row r="58990" ht="15.75" customHeight="1"/>
    <row r="58992" ht="15.75" customHeight="1"/>
    <row r="58994" ht="15.75" customHeight="1"/>
    <row r="58996" ht="15.75" customHeight="1"/>
    <row r="58998" ht="15.75" customHeight="1"/>
    <row r="59000" ht="15.75" customHeight="1"/>
    <row r="59002" ht="15.75" customHeight="1"/>
    <row r="59004" ht="15.75" customHeight="1"/>
    <row r="59006" ht="15.75" customHeight="1"/>
    <row r="59008" ht="15.75" customHeight="1"/>
    <row r="59010" ht="15.75" customHeight="1"/>
    <row r="59012" ht="15.75" customHeight="1"/>
    <row r="59014" ht="15.75" customHeight="1"/>
    <row r="59016" ht="15.75" customHeight="1"/>
    <row r="59018" ht="15.75" customHeight="1"/>
    <row r="59020" ht="15.75" customHeight="1"/>
    <row r="59022" ht="15.75" customHeight="1"/>
    <row r="59024" ht="15.75" customHeight="1"/>
    <row r="59026" ht="15.75" customHeight="1"/>
    <row r="59028" ht="15.75" customHeight="1"/>
    <row r="59030" ht="15.75" customHeight="1"/>
    <row r="59032" ht="15.75" customHeight="1"/>
    <row r="59034" ht="15.75" customHeight="1"/>
    <row r="59036" ht="15.75" customHeight="1"/>
    <row r="59038" ht="15.75" customHeight="1"/>
    <row r="59040" ht="15.75" customHeight="1"/>
    <row r="59042" ht="15.75" customHeight="1"/>
    <row r="59044" ht="15.75" customHeight="1"/>
    <row r="59046" ht="15.75" customHeight="1"/>
    <row r="59048" ht="15.75" customHeight="1"/>
    <row r="59050" ht="15.75" customHeight="1"/>
    <row r="59052" ht="15.75" customHeight="1"/>
    <row r="59054" ht="15.75" customHeight="1"/>
    <row r="59056" ht="15.75" customHeight="1"/>
    <row r="59058" ht="15.75" customHeight="1"/>
    <row r="59060" ht="15.75" customHeight="1"/>
    <row r="59062" ht="15.75" customHeight="1"/>
    <row r="59064" ht="15.75" customHeight="1"/>
    <row r="59066" ht="15.75" customHeight="1"/>
    <row r="59068" ht="15.75" customHeight="1"/>
    <row r="59070" ht="15.75" customHeight="1"/>
    <row r="59072" ht="15.75" customHeight="1"/>
    <row r="59074" ht="15.75" customHeight="1"/>
    <row r="59076" ht="15.75" customHeight="1"/>
    <row r="59078" ht="15.75" customHeight="1"/>
    <row r="59080" ht="15.75" customHeight="1"/>
    <row r="59082" ht="15.75" customHeight="1"/>
    <row r="59084" ht="15.75" customHeight="1"/>
    <row r="59086" ht="15.75" customHeight="1"/>
    <row r="59088" ht="15.75" customHeight="1"/>
    <row r="59090" ht="15.75" customHeight="1"/>
    <row r="59092" ht="15.75" customHeight="1"/>
    <row r="59094" ht="15.75" customHeight="1"/>
    <row r="59096" ht="15.75" customHeight="1"/>
    <row r="59098" ht="15.75" customHeight="1"/>
    <row r="59100" ht="15.75" customHeight="1"/>
    <row r="59102" ht="15.75" customHeight="1"/>
    <row r="59104" ht="15.75" customHeight="1"/>
    <row r="59106" ht="15.75" customHeight="1"/>
    <row r="59108" ht="15.75" customHeight="1"/>
    <row r="59110" ht="15.75" customHeight="1"/>
    <row r="59112" ht="15.75" customHeight="1"/>
    <row r="59114" ht="15.75" customHeight="1"/>
    <row r="59116" ht="15.75" customHeight="1"/>
    <row r="59118" ht="15.75" customHeight="1"/>
    <row r="59120" ht="15.75" customHeight="1"/>
    <row r="59122" ht="15.75" customHeight="1"/>
    <row r="59124" ht="15.75" customHeight="1"/>
    <row r="59126" ht="15.75" customHeight="1"/>
    <row r="59128" ht="15.75" customHeight="1"/>
    <row r="59130" ht="15.75" customHeight="1"/>
    <row r="59132" ht="15.75" customHeight="1"/>
    <row r="59134" ht="15.75" customHeight="1"/>
    <row r="59136" ht="15.75" customHeight="1"/>
    <row r="59138" ht="15.75" customHeight="1"/>
    <row r="59140" ht="15.75" customHeight="1"/>
    <row r="59142" ht="15.75" customHeight="1"/>
    <row r="59144" ht="15.75" customHeight="1"/>
    <row r="59146" ht="15.75" customHeight="1"/>
    <row r="59148" ht="15.75" customHeight="1"/>
    <row r="59150" ht="15.75" customHeight="1"/>
    <row r="59152" ht="15.75" customHeight="1"/>
    <row r="59154" ht="15.75" customHeight="1"/>
    <row r="59156" ht="15.75" customHeight="1"/>
    <row r="59158" ht="15.75" customHeight="1"/>
    <row r="59160" ht="15.75" customHeight="1"/>
    <row r="59162" ht="15.75" customHeight="1"/>
    <row r="59164" ht="15.75" customHeight="1"/>
    <row r="59166" ht="15.75" customHeight="1"/>
    <row r="59168" ht="15.75" customHeight="1"/>
    <row r="59170" ht="15.75" customHeight="1"/>
    <row r="59172" ht="15.75" customHeight="1"/>
    <row r="59174" ht="15.75" customHeight="1"/>
    <row r="59176" ht="15.75" customHeight="1"/>
    <row r="59178" ht="15.75" customHeight="1"/>
    <row r="59180" ht="15.75" customHeight="1"/>
    <row r="59182" ht="15.75" customHeight="1"/>
    <row r="59184" ht="15.75" customHeight="1"/>
    <row r="59186" ht="15.75" customHeight="1"/>
    <row r="59188" ht="15.75" customHeight="1"/>
    <row r="59190" ht="15.75" customHeight="1"/>
    <row r="59192" ht="15.75" customHeight="1"/>
    <row r="59194" ht="15.75" customHeight="1"/>
    <row r="59196" ht="15.75" customHeight="1"/>
    <row r="59198" ht="15.75" customHeight="1"/>
    <row r="59200" ht="15.75" customHeight="1"/>
    <row r="59202" ht="15.75" customHeight="1"/>
    <row r="59204" ht="15.75" customHeight="1"/>
    <row r="59206" ht="15.75" customHeight="1"/>
    <row r="59208" ht="15.75" customHeight="1"/>
    <row r="59210" ht="15.75" customHeight="1"/>
    <row r="59212" ht="15.75" customHeight="1"/>
    <row r="59214" ht="15.75" customHeight="1"/>
    <row r="59216" ht="15.75" customHeight="1"/>
    <row r="59218" ht="15.75" customHeight="1"/>
    <row r="59220" ht="15.75" customHeight="1"/>
    <row r="59222" ht="15.75" customHeight="1"/>
    <row r="59224" ht="15.75" customHeight="1"/>
    <row r="59226" ht="15.75" customHeight="1"/>
    <row r="59228" ht="15.75" customHeight="1"/>
    <row r="59230" ht="15.75" customHeight="1"/>
    <row r="59232" ht="15.75" customHeight="1"/>
    <row r="59234" ht="15.75" customHeight="1"/>
    <row r="59236" ht="15.75" customHeight="1"/>
    <row r="59238" ht="15.75" customHeight="1"/>
    <row r="59240" ht="15.75" customHeight="1"/>
    <row r="59242" ht="15.75" customHeight="1"/>
    <row r="59244" ht="15.75" customHeight="1"/>
    <row r="59246" ht="15.75" customHeight="1"/>
    <row r="59248" ht="15.75" customHeight="1"/>
    <row r="59250" ht="15.75" customHeight="1"/>
    <row r="59252" ht="15.75" customHeight="1"/>
    <row r="59254" ht="15.75" customHeight="1"/>
    <row r="59256" ht="15.75" customHeight="1"/>
    <row r="59258" ht="15.75" customHeight="1"/>
    <row r="59260" ht="15.75" customHeight="1"/>
    <row r="59262" ht="15.75" customHeight="1"/>
    <row r="59264" ht="15.75" customHeight="1"/>
    <row r="59266" ht="15.75" customHeight="1"/>
    <row r="59268" ht="15.75" customHeight="1"/>
    <row r="59270" ht="15.75" customHeight="1"/>
    <row r="59272" ht="15.75" customHeight="1"/>
    <row r="59274" ht="15.75" customHeight="1"/>
    <row r="59276" ht="15.75" customHeight="1"/>
    <row r="59278" ht="15.75" customHeight="1"/>
    <row r="59280" ht="15.75" customHeight="1"/>
    <row r="59282" ht="15.75" customHeight="1"/>
    <row r="59284" ht="15.75" customHeight="1"/>
    <row r="59286" ht="15.75" customHeight="1"/>
    <row r="59288" ht="15.75" customHeight="1"/>
    <row r="59290" ht="15.75" customHeight="1"/>
    <row r="59292" ht="15.75" customHeight="1"/>
    <row r="59294" ht="15.75" customHeight="1"/>
    <row r="59296" ht="15.75" customHeight="1"/>
    <row r="59298" ht="15.75" customHeight="1"/>
    <row r="59300" ht="15.75" customHeight="1"/>
    <row r="59302" ht="15.75" customHeight="1"/>
    <row r="59304" ht="15.75" customHeight="1"/>
    <row r="59306" ht="15.75" customHeight="1"/>
    <row r="59308" ht="15.75" customHeight="1"/>
    <row r="59310" ht="15.75" customHeight="1"/>
    <row r="59312" ht="15.75" customHeight="1"/>
    <row r="59314" ht="15.75" customHeight="1"/>
    <row r="59316" ht="15.75" customHeight="1"/>
    <row r="59318" ht="15.75" customHeight="1"/>
    <row r="59320" ht="15.75" customHeight="1"/>
    <row r="59322" ht="15.75" customHeight="1"/>
    <row r="59324" ht="15.75" customHeight="1"/>
    <row r="59326" ht="15.75" customHeight="1"/>
    <row r="59328" ht="15.75" customHeight="1"/>
    <row r="59330" ht="15.75" customHeight="1"/>
    <row r="59332" ht="15.75" customHeight="1"/>
    <row r="59334" ht="15.75" customHeight="1"/>
    <row r="59336" ht="15.75" customHeight="1"/>
    <row r="59338" ht="15.75" customHeight="1"/>
    <row r="59340" ht="15.75" customHeight="1"/>
    <row r="59342" ht="15.75" customHeight="1"/>
    <row r="59344" ht="15.75" customHeight="1"/>
    <row r="59346" ht="15.75" customHeight="1"/>
    <row r="59348" ht="15.75" customHeight="1"/>
    <row r="59350" ht="15.75" customHeight="1"/>
    <row r="59352" ht="15.75" customHeight="1"/>
    <row r="59354" ht="15.75" customHeight="1"/>
    <row r="59356" ht="15.75" customHeight="1"/>
    <row r="59358" ht="15.75" customHeight="1"/>
    <row r="59360" ht="15.75" customHeight="1"/>
    <row r="59362" ht="15.75" customHeight="1"/>
    <row r="59364" ht="15.75" customHeight="1"/>
    <row r="59366" ht="15.75" customHeight="1"/>
    <row r="59368" ht="15.75" customHeight="1"/>
    <row r="59370" ht="15.75" customHeight="1"/>
    <row r="59372" ht="15.75" customHeight="1"/>
    <row r="59374" ht="15.75" customHeight="1"/>
    <row r="59376" ht="15.75" customHeight="1"/>
    <row r="59378" ht="15.75" customHeight="1"/>
    <row r="59380" ht="15.75" customHeight="1"/>
    <row r="59382" ht="15.75" customHeight="1"/>
    <row r="59384" ht="15.75" customHeight="1"/>
    <row r="59386" ht="15.75" customHeight="1"/>
    <row r="59388" ht="15.75" customHeight="1"/>
    <row r="59390" ht="15.75" customHeight="1"/>
    <row r="59392" ht="15.75" customHeight="1"/>
    <row r="59394" ht="15.75" customHeight="1"/>
    <row r="59396" ht="15.75" customHeight="1"/>
    <row r="59398" ht="15.75" customHeight="1"/>
    <row r="59400" ht="15.75" customHeight="1"/>
    <row r="59402" ht="15.75" customHeight="1"/>
    <row r="59404" ht="15.75" customHeight="1"/>
    <row r="59406" ht="15.75" customHeight="1"/>
    <row r="59408" ht="15.75" customHeight="1"/>
    <row r="59410" ht="15.75" customHeight="1"/>
    <row r="59412" ht="15.75" customHeight="1"/>
    <row r="59414" ht="15.75" customHeight="1"/>
    <row r="59416" ht="15.75" customHeight="1"/>
    <row r="59418" ht="15.75" customHeight="1"/>
    <row r="59420" ht="15.75" customHeight="1"/>
    <row r="59422" ht="15.75" customHeight="1"/>
    <row r="59424" ht="15.75" customHeight="1"/>
    <row r="59426" ht="15.75" customHeight="1"/>
    <row r="59428" ht="15.75" customHeight="1"/>
    <row r="59430" ht="15.75" customHeight="1"/>
    <row r="59432" ht="15.75" customHeight="1"/>
    <row r="59434" ht="15.75" customHeight="1"/>
    <row r="59436" ht="15.75" customHeight="1"/>
    <row r="59438" ht="15.75" customHeight="1"/>
    <row r="59440" ht="15.75" customHeight="1"/>
    <row r="59442" ht="15.75" customHeight="1"/>
    <row r="59444" ht="15.75" customHeight="1"/>
    <row r="59446" ht="15.75" customHeight="1"/>
    <row r="59448" ht="15.75" customHeight="1"/>
    <row r="59450" ht="15.75" customHeight="1"/>
    <row r="59452" ht="15.75" customHeight="1"/>
    <row r="59454" ht="15.75" customHeight="1"/>
    <row r="59456" ht="15.75" customHeight="1"/>
    <row r="59458" ht="15.75" customHeight="1"/>
    <row r="59460" ht="15.75" customHeight="1"/>
    <row r="59462" ht="15.75" customHeight="1"/>
    <row r="59464" ht="15.75" customHeight="1"/>
    <row r="59466" ht="15.75" customHeight="1"/>
    <row r="59468" ht="15.75" customHeight="1"/>
    <row r="59470" ht="15.75" customHeight="1"/>
    <row r="59472" ht="15.75" customHeight="1"/>
    <row r="59474" ht="15.75" customHeight="1"/>
    <row r="59476" ht="15.75" customHeight="1"/>
    <row r="59478" ht="15.75" customHeight="1"/>
    <row r="59480" ht="15.75" customHeight="1"/>
    <row r="59482" ht="15.75" customHeight="1"/>
    <row r="59484" ht="15.75" customHeight="1"/>
    <row r="59486" ht="15.75" customHeight="1"/>
    <row r="59488" ht="15.75" customHeight="1"/>
    <row r="59490" ht="15.75" customHeight="1"/>
    <row r="59492" ht="15.75" customHeight="1"/>
    <row r="59494" ht="15.75" customHeight="1"/>
    <row r="59496" ht="15.75" customHeight="1"/>
    <row r="59498" ht="15.75" customHeight="1"/>
    <row r="59500" ht="15.75" customHeight="1"/>
    <row r="59502" ht="15.75" customHeight="1"/>
    <row r="59504" ht="15.75" customHeight="1"/>
    <row r="59506" ht="15.75" customHeight="1"/>
    <row r="59508" ht="15.75" customHeight="1"/>
    <row r="59510" ht="15.75" customHeight="1"/>
    <row r="59512" ht="15.75" customHeight="1"/>
    <row r="59514" ht="15.75" customHeight="1"/>
    <row r="59516" ht="15.75" customHeight="1"/>
    <row r="59518" ht="15.75" customHeight="1"/>
    <row r="59520" ht="15.75" customHeight="1"/>
    <row r="59522" ht="15.75" customHeight="1"/>
    <row r="59524" ht="15.75" customHeight="1"/>
    <row r="59526" ht="15.75" customHeight="1"/>
    <row r="59528" ht="15.75" customHeight="1"/>
    <row r="59530" ht="15.75" customHeight="1"/>
    <row r="59532" ht="15.75" customHeight="1"/>
    <row r="59534" ht="15.75" customHeight="1"/>
    <row r="59536" ht="15.75" customHeight="1"/>
    <row r="59538" ht="15.75" customHeight="1"/>
    <row r="59540" ht="15.75" customHeight="1"/>
    <row r="59542" ht="15.75" customHeight="1"/>
    <row r="59544" ht="15.75" customHeight="1"/>
    <row r="59546" ht="15.75" customHeight="1"/>
    <row r="59548" ht="15.75" customHeight="1"/>
    <row r="59550" ht="15.75" customHeight="1"/>
    <row r="59552" ht="15.75" customHeight="1"/>
    <row r="59554" ht="15.75" customHeight="1"/>
    <row r="59556" ht="15.75" customHeight="1"/>
    <row r="59558" ht="15.75" customHeight="1"/>
    <row r="59560" ht="15.75" customHeight="1"/>
    <row r="59562" ht="15.75" customHeight="1"/>
    <row r="59564" ht="15.75" customHeight="1"/>
    <row r="59566" ht="15.75" customHeight="1"/>
    <row r="59568" ht="15.75" customHeight="1"/>
    <row r="59570" ht="15.75" customHeight="1"/>
    <row r="59572" ht="15.75" customHeight="1"/>
    <row r="59574" ht="15.75" customHeight="1"/>
    <row r="59576" ht="15.75" customHeight="1"/>
    <row r="59578" ht="15.75" customHeight="1"/>
    <row r="59580" ht="15.75" customHeight="1"/>
    <row r="59582" ht="15.75" customHeight="1"/>
    <row r="59584" ht="15.75" customHeight="1"/>
    <row r="59586" ht="15.75" customHeight="1"/>
    <row r="59588" ht="15.75" customHeight="1"/>
    <row r="59590" ht="15.75" customHeight="1"/>
    <row r="59592" ht="15.75" customHeight="1"/>
    <row r="59594" ht="15.75" customHeight="1"/>
    <row r="59596" ht="15.75" customHeight="1"/>
    <row r="59598" ht="15.75" customHeight="1"/>
    <row r="59600" ht="15.75" customHeight="1"/>
    <row r="59602" ht="15.75" customHeight="1"/>
    <row r="59604" ht="15.75" customHeight="1"/>
    <row r="59606" ht="15.75" customHeight="1"/>
    <row r="59608" ht="15.75" customHeight="1"/>
    <row r="59610" ht="15.75" customHeight="1"/>
    <row r="59612" ht="15.75" customHeight="1"/>
    <row r="59614" ht="15.75" customHeight="1"/>
    <row r="59616" ht="15.75" customHeight="1"/>
    <row r="59618" ht="15.75" customHeight="1"/>
    <row r="59620" ht="15.75" customHeight="1"/>
    <row r="59622" ht="15.75" customHeight="1"/>
    <row r="59624" ht="15.75" customHeight="1"/>
    <row r="59626" ht="15.75" customHeight="1"/>
    <row r="59628" ht="15.75" customHeight="1"/>
    <row r="59630" ht="15.75" customHeight="1"/>
    <row r="59632" ht="15.75" customHeight="1"/>
    <row r="59634" ht="15.75" customHeight="1"/>
    <row r="59636" ht="15.75" customHeight="1"/>
    <row r="59638" ht="15.75" customHeight="1"/>
    <row r="59640" ht="15.75" customHeight="1"/>
    <row r="59642" ht="15.75" customHeight="1"/>
    <row r="59644" ht="15.75" customHeight="1"/>
    <row r="59646" ht="15.75" customHeight="1"/>
    <row r="59648" ht="15.75" customHeight="1"/>
    <row r="59650" ht="15.75" customHeight="1"/>
    <row r="59652" ht="15.75" customHeight="1"/>
    <row r="59654" ht="15.75" customHeight="1"/>
    <row r="59656" ht="15.75" customHeight="1"/>
    <row r="59658" ht="15.75" customHeight="1"/>
    <row r="59660" ht="15.75" customHeight="1"/>
    <row r="59662" ht="15.75" customHeight="1"/>
    <row r="59664" ht="15.75" customHeight="1"/>
    <row r="59666" ht="15.75" customHeight="1"/>
    <row r="59668" ht="15.75" customHeight="1"/>
    <row r="59670" ht="15.75" customHeight="1"/>
    <row r="59672" ht="15.75" customHeight="1"/>
    <row r="59674" ht="15.75" customHeight="1"/>
    <row r="59676" ht="15.75" customHeight="1"/>
    <row r="59678" ht="15.75" customHeight="1"/>
    <row r="59680" ht="15.75" customHeight="1"/>
    <row r="59682" ht="15.75" customHeight="1"/>
    <row r="59684" ht="15.75" customHeight="1"/>
    <row r="59686" ht="15.75" customHeight="1"/>
    <row r="59688" ht="15.75" customHeight="1"/>
    <row r="59690" ht="15.75" customHeight="1"/>
    <row r="59692" ht="15.75" customHeight="1"/>
    <row r="59694" ht="15.75" customHeight="1"/>
    <row r="59696" ht="15.75" customHeight="1"/>
    <row r="59698" ht="15.75" customHeight="1"/>
    <row r="59700" ht="15.75" customHeight="1"/>
    <row r="59702" ht="15.75" customHeight="1"/>
    <row r="59704" ht="15.75" customHeight="1"/>
    <row r="59706" ht="15.75" customHeight="1"/>
    <row r="59708" ht="15.75" customHeight="1"/>
    <row r="59710" ht="15.75" customHeight="1"/>
    <row r="59712" ht="15.75" customHeight="1"/>
    <row r="59714" ht="15.75" customHeight="1"/>
    <row r="59716" ht="15.75" customHeight="1"/>
    <row r="59718" ht="15.75" customHeight="1"/>
    <row r="59720" ht="15.75" customHeight="1"/>
    <row r="59722" ht="15.75" customHeight="1"/>
    <row r="59724" ht="15.75" customHeight="1"/>
    <row r="59726" ht="15.75" customHeight="1"/>
    <row r="59728" ht="15.75" customHeight="1"/>
    <row r="59730" ht="15.75" customHeight="1"/>
    <row r="59732" ht="15.75" customHeight="1"/>
    <row r="59734" ht="15.75" customHeight="1"/>
    <row r="59736" ht="15.75" customHeight="1"/>
    <row r="59738" ht="15.75" customHeight="1"/>
    <row r="59740" ht="15.75" customHeight="1"/>
    <row r="59742" ht="15.75" customHeight="1"/>
    <row r="59744" ht="15.75" customHeight="1"/>
    <row r="59746" ht="15.75" customHeight="1"/>
    <row r="59748" ht="15.75" customHeight="1"/>
    <row r="59750" ht="15.75" customHeight="1"/>
    <row r="59752" ht="15.75" customHeight="1"/>
    <row r="59754" ht="15.75" customHeight="1"/>
    <row r="59756" ht="15.75" customHeight="1"/>
    <row r="59758" ht="15.75" customHeight="1"/>
    <row r="59760" ht="15.75" customHeight="1"/>
    <row r="59762" ht="15.75" customHeight="1"/>
    <row r="59764" ht="15.75" customHeight="1"/>
    <row r="59766" ht="15.75" customHeight="1"/>
    <row r="59768" ht="15.75" customHeight="1"/>
    <row r="59770" ht="15.75" customHeight="1"/>
    <row r="59772" ht="15.75" customHeight="1"/>
    <row r="59774" ht="15.75" customHeight="1"/>
    <row r="59776" ht="15.75" customHeight="1"/>
    <row r="59778" ht="15.75" customHeight="1"/>
    <row r="59780" ht="15.75" customHeight="1"/>
    <row r="59782" ht="15.75" customHeight="1"/>
    <row r="59784" ht="15.75" customHeight="1"/>
    <row r="59786" ht="15.75" customHeight="1"/>
    <row r="59788" ht="15.75" customHeight="1"/>
    <row r="59790" ht="15.75" customHeight="1"/>
    <row r="59792" ht="15.75" customHeight="1"/>
    <row r="59794" ht="15.75" customHeight="1"/>
    <row r="59796" ht="15.75" customHeight="1"/>
    <row r="59798" ht="15.75" customHeight="1"/>
    <row r="59800" ht="15.75" customHeight="1"/>
    <row r="59802" ht="15.75" customHeight="1"/>
    <row r="59804" ht="15.75" customHeight="1"/>
    <row r="59806" ht="15.75" customHeight="1"/>
    <row r="59808" ht="15.75" customHeight="1"/>
    <row r="59810" ht="15.75" customHeight="1"/>
    <row r="59812" ht="15.75" customHeight="1"/>
    <row r="59814" ht="15.75" customHeight="1"/>
    <row r="59816" ht="15.75" customHeight="1"/>
    <row r="59818" ht="15.75" customHeight="1"/>
    <row r="59820" ht="15.75" customHeight="1"/>
    <row r="59822" ht="15.75" customHeight="1"/>
    <row r="59824" ht="15.75" customHeight="1"/>
    <row r="59826" ht="15.75" customHeight="1"/>
    <row r="59828" ht="15.75" customHeight="1"/>
    <row r="59830" ht="15.75" customHeight="1"/>
    <row r="59832" ht="15.75" customHeight="1"/>
    <row r="59834" ht="15.75" customHeight="1"/>
    <row r="59836" ht="15.75" customHeight="1"/>
    <row r="59838" ht="15.75" customHeight="1"/>
    <row r="59840" ht="15.75" customHeight="1"/>
    <row r="59842" ht="15.75" customHeight="1"/>
    <row r="59844" ht="15.75" customHeight="1"/>
    <row r="59846" ht="15.75" customHeight="1"/>
    <row r="59848" ht="15.75" customHeight="1"/>
    <row r="59850" ht="15.75" customHeight="1"/>
    <row r="59852" ht="15.75" customHeight="1"/>
    <row r="59854" ht="15.75" customHeight="1"/>
    <row r="59856" ht="15.75" customHeight="1"/>
    <row r="59858" ht="15.75" customHeight="1"/>
    <row r="59860" ht="15.75" customHeight="1"/>
    <row r="59862" ht="15.75" customHeight="1"/>
    <row r="59864" ht="15.75" customHeight="1"/>
    <row r="59866" ht="15.75" customHeight="1"/>
    <row r="59868" ht="15.75" customHeight="1"/>
    <row r="59870" ht="15.75" customHeight="1"/>
    <row r="59872" ht="15.75" customHeight="1"/>
    <row r="59874" ht="15.75" customHeight="1"/>
    <row r="59876" ht="15.75" customHeight="1"/>
    <row r="59878" ht="15.75" customHeight="1"/>
    <row r="59880" ht="15.75" customHeight="1"/>
    <row r="59882" ht="15.75" customHeight="1"/>
    <row r="59884" ht="15.75" customHeight="1"/>
    <row r="59886" ht="15.75" customHeight="1"/>
    <row r="59888" ht="15.75" customHeight="1"/>
    <row r="59890" ht="15.75" customHeight="1"/>
    <row r="59892" ht="15.75" customHeight="1"/>
    <row r="59894" ht="15.75" customHeight="1"/>
    <row r="59896" ht="15.75" customHeight="1"/>
    <row r="59898" ht="15.75" customHeight="1"/>
    <row r="59900" ht="15.75" customHeight="1"/>
    <row r="59902" ht="15.75" customHeight="1"/>
    <row r="59904" ht="15.75" customHeight="1"/>
    <row r="59906" ht="15.75" customHeight="1"/>
    <row r="59908" ht="15.75" customHeight="1"/>
    <row r="59910" ht="15.75" customHeight="1"/>
    <row r="59912" ht="15.75" customHeight="1"/>
    <row r="59914" ht="15.75" customHeight="1"/>
    <row r="59916" ht="15.75" customHeight="1"/>
    <row r="59918" ht="15.75" customHeight="1"/>
    <row r="59920" ht="15.75" customHeight="1"/>
    <row r="59922" ht="15.75" customHeight="1"/>
    <row r="59924" ht="15.75" customHeight="1"/>
    <row r="59926" ht="15.75" customHeight="1"/>
    <row r="59928" ht="15.75" customHeight="1"/>
    <row r="59930" ht="15.75" customHeight="1"/>
    <row r="59932" ht="15.75" customHeight="1"/>
    <row r="59934" ht="15.75" customHeight="1"/>
    <row r="59936" ht="15.75" customHeight="1"/>
    <row r="59938" ht="15.75" customHeight="1"/>
    <row r="59940" ht="15.75" customHeight="1"/>
    <row r="59942" ht="15.75" customHeight="1"/>
    <row r="59944" ht="15.75" customHeight="1"/>
    <row r="59946" ht="15.75" customHeight="1"/>
    <row r="59948" ht="15.75" customHeight="1"/>
    <row r="59950" ht="15.75" customHeight="1"/>
    <row r="59952" ht="15.75" customHeight="1"/>
    <row r="59954" ht="15.75" customHeight="1"/>
    <row r="59956" ht="15.75" customHeight="1"/>
    <row r="59958" ht="15.75" customHeight="1"/>
    <row r="59960" ht="15.75" customHeight="1"/>
    <row r="59962" ht="15.75" customHeight="1"/>
    <row r="59964" ht="15.75" customHeight="1"/>
    <row r="59966" ht="15.75" customHeight="1"/>
    <row r="59968" ht="15.75" customHeight="1"/>
    <row r="59970" ht="15.75" customHeight="1"/>
    <row r="59972" ht="15.75" customHeight="1"/>
    <row r="59974" ht="15.75" customHeight="1"/>
    <row r="59976" ht="15.75" customHeight="1"/>
    <row r="59978" ht="15.75" customHeight="1"/>
    <row r="59980" ht="15.75" customHeight="1"/>
    <row r="59982" ht="15.75" customHeight="1"/>
    <row r="59984" ht="15.75" customHeight="1"/>
    <row r="59986" ht="15.75" customHeight="1"/>
    <row r="59988" ht="15.75" customHeight="1"/>
    <row r="59990" ht="15.75" customHeight="1"/>
    <row r="59992" ht="15.75" customHeight="1"/>
    <row r="59994" ht="15.75" customHeight="1"/>
    <row r="59996" ht="15.75" customHeight="1"/>
    <row r="59998" ht="15.75" customHeight="1"/>
    <row r="60000" ht="15.75" customHeight="1"/>
    <row r="60002" ht="15.75" customHeight="1"/>
    <row r="60004" ht="15.75" customHeight="1"/>
    <row r="60006" ht="15.75" customHeight="1"/>
    <row r="60008" ht="15.75" customHeight="1"/>
    <row r="60010" ht="15.75" customHeight="1"/>
    <row r="60012" ht="15.75" customHeight="1"/>
    <row r="60014" ht="15.75" customHeight="1"/>
    <row r="60016" ht="15.75" customHeight="1"/>
    <row r="60018" ht="15.75" customHeight="1"/>
    <row r="60020" ht="15.75" customHeight="1"/>
    <row r="60022" ht="15.75" customHeight="1"/>
    <row r="60024" ht="15.75" customHeight="1"/>
    <row r="60026" ht="15.75" customHeight="1"/>
    <row r="60028" ht="15.75" customHeight="1"/>
    <row r="60030" ht="15.75" customHeight="1"/>
    <row r="60032" ht="15.75" customHeight="1"/>
    <row r="60034" ht="15.75" customHeight="1"/>
    <row r="60036" ht="15.75" customHeight="1"/>
    <row r="60038" ht="15.75" customHeight="1"/>
    <row r="60040" ht="15.75" customHeight="1"/>
    <row r="60042" ht="15.75" customHeight="1"/>
    <row r="60044" ht="15.75" customHeight="1"/>
    <row r="60046" ht="15.75" customHeight="1"/>
    <row r="60048" ht="15.75" customHeight="1"/>
    <row r="60050" ht="15.75" customHeight="1"/>
    <row r="60052" ht="15.75" customHeight="1"/>
    <row r="60054" ht="15.75" customHeight="1"/>
    <row r="60056" ht="15.75" customHeight="1"/>
    <row r="60058" ht="15.75" customHeight="1"/>
    <row r="60060" ht="15.75" customHeight="1"/>
    <row r="60062" ht="15.75" customHeight="1"/>
    <row r="60064" ht="15.75" customHeight="1"/>
    <row r="60066" ht="15.75" customHeight="1"/>
    <row r="60068" ht="15.75" customHeight="1"/>
    <row r="60070" ht="15.75" customHeight="1"/>
    <row r="60072" ht="15.75" customHeight="1"/>
    <row r="60074" ht="15.75" customHeight="1"/>
    <row r="60076" ht="15.75" customHeight="1"/>
    <row r="60078" ht="15.75" customHeight="1"/>
    <row r="60080" ht="15.75" customHeight="1"/>
    <row r="60082" ht="15.75" customHeight="1"/>
    <row r="60084" ht="15.75" customHeight="1"/>
    <row r="60086" ht="15.75" customHeight="1"/>
    <row r="60088" ht="15.75" customHeight="1"/>
    <row r="60090" ht="15.75" customHeight="1"/>
    <row r="60092" ht="15.75" customHeight="1"/>
    <row r="60094" ht="15.75" customHeight="1"/>
    <row r="60096" ht="15.75" customHeight="1"/>
    <row r="60098" ht="15.75" customHeight="1"/>
    <row r="60100" ht="15.75" customHeight="1"/>
    <row r="60102" ht="15.75" customHeight="1"/>
    <row r="60104" ht="15.75" customHeight="1"/>
    <row r="60106" ht="15.75" customHeight="1"/>
    <row r="60108" ht="15.75" customHeight="1"/>
    <row r="60110" ht="15.75" customHeight="1"/>
    <row r="60112" ht="15.75" customHeight="1"/>
    <row r="60114" ht="15.75" customHeight="1"/>
    <row r="60116" ht="15.75" customHeight="1"/>
    <row r="60118" ht="15.75" customHeight="1"/>
    <row r="60120" ht="15.75" customHeight="1"/>
    <row r="60122" ht="15.75" customHeight="1"/>
    <row r="60124" ht="15.75" customHeight="1"/>
    <row r="60126" ht="15.75" customHeight="1"/>
    <row r="60128" ht="15.75" customHeight="1"/>
    <row r="60130" ht="15.75" customHeight="1"/>
    <row r="60132" ht="15.75" customHeight="1"/>
    <row r="60134" ht="15.75" customHeight="1"/>
    <row r="60136" ht="15.75" customHeight="1"/>
    <row r="60138" ht="15.75" customHeight="1"/>
    <row r="60140" ht="15.75" customHeight="1"/>
    <row r="60142" ht="15.75" customHeight="1"/>
    <row r="60144" ht="15.75" customHeight="1"/>
    <row r="60146" ht="15.75" customHeight="1"/>
    <row r="60148" ht="15.75" customHeight="1"/>
    <row r="60150" ht="15.75" customHeight="1"/>
    <row r="60152" ht="15.75" customHeight="1"/>
    <row r="60154" ht="15.75" customHeight="1"/>
    <row r="60156" ht="15.75" customHeight="1"/>
    <row r="60158" ht="15.75" customHeight="1"/>
    <row r="60160" ht="15.75" customHeight="1"/>
    <row r="60162" ht="15.75" customHeight="1"/>
    <row r="60164" ht="15.75" customHeight="1"/>
    <row r="60166" ht="15.75" customHeight="1"/>
    <row r="60168" ht="15.75" customHeight="1"/>
    <row r="60170" ht="15.75" customHeight="1"/>
    <row r="60172" ht="15.75" customHeight="1"/>
    <row r="60174" ht="15.75" customHeight="1"/>
    <row r="60176" ht="15.75" customHeight="1"/>
    <row r="60178" ht="15.75" customHeight="1"/>
    <row r="60180" ht="15.75" customHeight="1"/>
    <row r="60182" ht="15.75" customHeight="1"/>
    <row r="60184" ht="15.75" customHeight="1"/>
    <row r="60186" ht="15.75" customHeight="1"/>
    <row r="60188" ht="15.75" customHeight="1"/>
    <row r="60190" ht="15.75" customHeight="1"/>
    <row r="60192" ht="15.75" customHeight="1"/>
    <row r="60194" ht="15.75" customHeight="1"/>
    <row r="60196" ht="15.75" customHeight="1"/>
    <row r="60198" ht="15.75" customHeight="1"/>
    <row r="60200" ht="15.75" customHeight="1"/>
    <row r="60202" ht="15.75" customHeight="1"/>
    <row r="60204" ht="15.75" customHeight="1"/>
    <row r="60206" ht="15.75" customHeight="1"/>
    <row r="60208" ht="15.75" customHeight="1"/>
    <row r="60210" ht="15.75" customHeight="1"/>
    <row r="60212" ht="15.75" customHeight="1"/>
    <row r="60214" ht="15.75" customHeight="1"/>
    <row r="60216" ht="15.75" customHeight="1"/>
    <row r="60218" ht="15.75" customHeight="1"/>
    <row r="60220" ht="15.75" customHeight="1"/>
    <row r="60222" ht="15.75" customHeight="1"/>
    <row r="60224" ht="15.75" customHeight="1"/>
    <row r="60226" ht="15.75" customHeight="1"/>
    <row r="60228" ht="15.75" customHeight="1"/>
    <row r="60230" ht="15.75" customHeight="1"/>
    <row r="60232" ht="15.75" customHeight="1"/>
    <row r="60234" ht="15.75" customHeight="1"/>
    <row r="60236" ht="15.75" customHeight="1"/>
    <row r="60238" ht="15.75" customHeight="1"/>
    <row r="60240" ht="15.75" customHeight="1"/>
    <row r="60242" ht="15.75" customHeight="1"/>
    <row r="60244" ht="15.75" customHeight="1"/>
    <row r="60246" ht="15.75" customHeight="1"/>
    <row r="60248" ht="15.75" customHeight="1"/>
    <row r="60250" ht="15.75" customHeight="1"/>
    <row r="60252" ht="15.75" customHeight="1"/>
    <row r="60254" ht="15.75" customHeight="1"/>
    <row r="60256" ht="15.75" customHeight="1"/>
    <row r="60258" ht="15.75" customHeight="1"/>
    <row r="60260" ht="15.75" customHeight="1"/>
    <row r="60262" ht="15.75" customHeight="1"/>
    <row r="60264" ht="15.75" customHeight="1"/>
    <row r="60266" ht="15.75" customHeight="1"/>
    <row r="60268" ht="15.75" customHeight="1"/>
    <row r="60270" ht="15.75" customHeight="1"/>
    <row r="60272" ht="15.75" customHeight="1"/>
    <row r="60274" ht="15.75" customHeight="1"/>
    <row r="60276" ht="15.75" customHeight="1"/>
    <row r="60278" ht="15.75" customHeight="1"/>
    <row r="60280" ht="15.75" customHeight="1"/>
    <row r="60282" ht="15.75" customHeight="1"/>
    <row r="60284" ht="15.75" customHeight="1"/>
    <row r="60286" ht="15.75" customHeight="1"/>
    <row r="60288" ht="15.75" customHeight="1"/>
    <row r="60290" ht="15.75" customHeight="1"/>
    <row r="60292" ht="15.75" customHeight="1"/>
    <row r="60294" ht="15.75" customHeight="1"/>
    <row r="60296" ht="15.75" customHeight="1"/>
    <row r="60298" ht="15.75" customHeight="1"/>
    <row r="60300" ht="15.75" customHeight="1"/>
    <row r="60302" ht="15.75" customHeight="1"/>
    <row r="60304" ht="15.75" customHeight="1"/>
    <row r="60306" ht="15.75" customHeight="1"/>
    <row r="60308" ht="15.75" customHeight="1"/>
    <row r="60310" ht="15.75" customHeight="1"/>
    <row r="60312" ht="15.75" customHeight="1"/>
    <row r="60314" ht="15.75" customHeight="1"/>
    <row r="60316" ht="15.75" customHeight="1"/>
    <row r="60318" ht="15.75" customHeight="1"/>
    <row r="60320" ht="15.75" customHeight="1"/>
    <row r="60322" ht="15.75" customHeight="1"/>
    <row r="60324" ht="15.75" customHeight="1"/>
    <row r="60326" ht="15.75" customHeight="1"/>
    <row r="60328" ht="15.75" customHeight="1"/>
    <row r="60330" ht="15.75" customHeight="1"/>
    <row r="60332" ht="15.75" customHeight="1"/>
    <row r="60334" ht="15.75" customHeight="1"/>
    <row r="60336" ht="15.75" customHeight="1"/>
    <row r="60338" ht="15.75" customHeight="1"/>
    <row r="60340" ht="15.75" customHeight="1"/>
    <row r="60342" ht="15.75" customHeight="1"/>
    <row r="60344" ht="15.75" customHeight="1"/>
    <row r="60346" ht="15.75" customHeight="1"/>
    <row r="60348" ht="15.75" customHeight="1"/>
    <row r="60350" ht="15.75" customHeight="1"/>
    <row r="60352" ht="15.75" customHeight="1"/>
    <row r="60354" ht="15.75" customHeight="1"/>
    <row r="60356" ht="15.75" customHeight="1"/>
    <row r="60358" ht="15.75" customHeight="1"/>
    <row r="60360" ht="15.75" customHeight="1"/>
    <row r="60362" ht="15.75" customHeight="1"/>
    <row r="60364" ht="15.75" customHeight="1"/>
    <row r="60366" ht="15.75" customHeight="1"/>
    <row r="60368" ht="15.75" customHeight="1"/>
    <row r="60370" ht="15.75" customHeight="1"/>
    <row r="60372" ht="15.75" customHeight="1"/>
    <row r="60374" ht="15.75" customHeight="1"/>
    <row r="60376" ht="15.75" customHeight="1"/>
    <row r="60378" ht="15.75" customHeight="1"/>
    <row r="60380" ht="15.75" customHeight="1"/>
    <row r="60382" ht="15.75" customHeight="1"/>
    <row r="60384" ht="15.75" customHeight="1"/>
    <row r="60386" ht="15.75" customHeight="1"/>
    <row r="60388" ht="15.75" customHeight="1"/>
    <row r="60390" ht="15.75" customHeight="1"/>
    <row r="60392" ht="15.75" customHeight="1"/>
    <row r="60394" ht="15.75" customHeight="1"/>
    <row r="60396" ht="15.75" customHeight="1"/>
    <row r="60398" ht="15.75" customHeight="1"/>
    <row r="60400" ht="15.75" customHeight="1"/>
    <row r="60402" ht="15.75" customHeight="1"/>
    <row r="60404" ht="15.75" customHeight="1"/>
    <row r="60406" ht="15.75" customHeight="1"/>
    <row r="60408" ht="15.75" customHeight="1"/>
    <row r="60410" ht="15.75" customHeight="1"/>
    <row r="60412" ht="15.75" customHeight="1"/>
    <row r="60414" ht="15.75" customHeight="1"/>
    <row r="60416" ht="15.75" customHeight="1"/>
    <row r="60418" ht="15.75" customHeight="1"/>
    <row r="60420" ht="15.75" customHeight="1"/>
    <row r="60422" ht="15.75" customHeight="1"/>
    <row r="60424" ht="15.75" customHeight="1"/>
    <row r="60426" ht="15.75" customHeight="1"/>
    <row r="60428" ht="15.75" customHeight="1"/>
    <row r="60430" ht="15.75" customHeight="1"/>
    <row r="60432" ht="15.75" customHeight="1"/>
    <row r="60434" ht="15.75" customHeight="1"/>
    <row r="60436" ht="15.75" customHeight="1"/>
    <row r="60438" ht="15.75" customHeight="1"/>
    <row r="60440" ht="15.75" customHeight="1"/>
    <row r="60442" ht="15.75" customHeight="1"/>
    <row r="60444" ht="15.75" customHeight="1"/>
    <row r="60446" ht="15.75" customHeight="1"/>
    <row r="60448" ht="15.75" customHeight="1"/>
    <row r="60450" ht="15.75" customHeight="1"/>
    <row r="60452" ht="15.75" customHeight="1"/>
    <row r="60454" ht="15.75" customHeight="1"/>
    <row r="60456" ht="15.75" customHeight="1"/>
    <row r="60458" ht="15.75" customHeight="1"/>
    <row r="60460" ht="15.75" customHeight="1"/>
    <row r="60462" ht="15.75" customHeight="1"/>
    <row r="60464" ht="15.75" customHeight="1"/>
    <row r="60466" ht="15.75" customHeight="1"/>
    <row r="60468" ht="15.75" customHeight="1"/>
    <row r="60470" ht="15.75" customHeight="1"/>
    <row r="60472" ht="15.75" customHeight="1"/>
    <row r="60474" ht="15.75" customHeight="1"/>
    <row r="60476" ht="15.75" customHeight="1"/>
    <row r="60478" ht="15.75" customHeight="1"/>
    <row r="60480" ht="15.75" customHeight="1"/>
    <row r="60482" ht="15.75" customHeight="1"/>
    <row r="60484" ht="15.75" customHeight="1"/>
    <row r="60486" ht="15.75" customHeight="1"/>
    <row r="60488" ht="15.75" customHeight="1"/>
    <row r="60490" ht="15.75" customHeight="1"/>
    <row r="60492" ht="15.75" customHeight="1"/>
    <row r="60494" ht="15.75" customHeight="1"/>
    <row r="60496" ht="15.75" customHeight="1"/>
    <row r="60498" ht="15.75" customHeight="1"/>
    <row r="60500" ht="15.75" customHeight="1"/>
    <row r="60502" ht="15.75" customHeight="1"/>
    <row r="60504" ht="15.75" customHeight="1"/>
    <row r="60506" ht="15.75" customHeight="1"/>
    <row r="60508" ht="15.75" customHeight="1"/>
    <row r="60510" ht="15.75" customHeight="1"/>
    <row r="60512" ht="15.75" customHeight="1"/>
    <row r="60514" ht="15.75" customHeight="1"/>
    <row r="60516" ht="15.75" customHeight="1"/>
    <row r="60518" ht="15.75" customHeight="1"/>
    <row r="60520" ht="15.75" customHeight="1"/>
    <row r="60522" ht="15.75" customHeight="1"/>
    <row r="60524" ht="15.75" customHeight="1"/>
    <row r="60526" ht="15.75" customHeight="1"/>
    <row r="60528" ht="15.75" customHeight="1"/>
    <row r="60530" ht="15.75" customHeight="1"/>
    <row r="60532" ht="15.75" customHeight="1"/>
    <row r="60534" ht="15.75" customHeight="1"/>
    <row r="60536" ht="15.75" customHeight="1"/>
    <row r="60538" ht="15.75" customHeight="1"/>
    <row r="60540" ht="15.75" customHeight="1"/>
    <row r="60542" ht="15.75" customHeight="1"/>
    <row r="60544" ht="15.75" customHeight="1"/>
    <row r="60546" ht="15.75" customHeight="1"/>
    <row r="60548" ht="15.75" customHeight="1"/>
    <row r="60550" ht="15.75" customHeight="1"/>
    <row r="60552" ht="15.75" customHeight="1"/>
    <row r="60554" ht="15.75" customHeight="1"/>
    <row r="60556" ht="15.75" customHeight="1"/>
    <row r="60558" ht="15.75" customHeight="1"/>
    <row r="60560" ht="15.75" customHeight="1"/>
    <row r="60562" ht="15.75" customHeight="1"/>
    <row r="60564" ht="15.75" customHeight="1"/>
    <row r="60566" ht="15.75" customHeight="1"/>
    <row r="60568" ht="15.75" customHeight="1"/>
    <row r="60570" ht="15.75" customHeight="1"/>
    <row r="60572" ht="15.75" customHeight="1"/>
    <row r="60574" ht="15.75" customHeight="1"/>
    <row r="60576" ht="15.75" customHeight="1"/>
    <row r="60578" ht="15.75" customHeight="1"/>
    <row r="60580" ht="15.75" customHeight="1"/>
    <row r="60582" ht="15.75" customHeight="1"/>
    <row r="60584" ht="15.75" customHeight="1"/>
    <row r="60586" ht="15.75" customHeight="1"/>
    <row r="60588" ht="15.75" customHeight="1"/>
    <row r="60590" ht="15.75" customHeight="1"/>
    <row r="60592" ht="15.75" customHeight="1"/>
    <row r="60594" ht="15.75" customHeight="1"/>
    <row r="60596" ht="15.75" customHeight="1"/>
    <row r="60598" ht="15.75" customHeight="1"/>
    <row r="60600" ht="15.75" customHeight="1"/>
    <row r="60602" ht="15.75" customHeight="1"/>
    <row r="60604" ht="15.75" customHeight="1"/>
    <row r="60606" ht="15.75" customHeight="1"/>
    <row r="60608" ht="15.75" customHeight="1"/>
    <row r="60610" ht="15.75" customHeight="1"/>
    <row r="60612" ht="15.75" customHeight="1"/>
    <row r="60614" ht="15.75" customHeight="1"/>
    <row r="60616" ht="15.75" customHeight="1"/>
    <row r="60618" ht="15.75" customHeight="1"/>
    <row r="60620" ht="15.75" customHeight="1"/>
    <row r="60622" ht="15.75" customHeight="1"/>
    <row r="60624" ht="15.75" customHeight="1"/>
    <row r="60626" ht="15.75" customHeight="1"/>
    <row r="60628" ht="15.75" customHeight="1"/>
    <row r="60630" ht="15.75" customHeight="1"/>
    <row r="60632" ht="15.75" customHeight="1"/>
    <row r="60634" ht="15.75" customHeight="1"/>
    <row r="60636" ht="15.75" customHeight="1"/>
    <row r="60638" ht="15.75" customHeight="1"/>
    <row r="60640" ht="15.75" customHeight="1"/>
    <row r="60642" ht="15.75" customHeight="1"/>
    <row r="60644" ht="15.75" customHeight="1"/>
    <row r="60646" ht="15.75" customHeight="1"/>
    <row r="60648" ht="15.75" customHeight="1"/>
    <row r="60650" ht="15.75" customHeight="1"/>
    <row r="60652" ht="15.75" customHeight="1"/>
    <row r="60654" ht="15.75" customHeight="1"/>
    <row r="60656" ht="15.75" customHeight="1"/>
    <row r="60658" ht="15.75" customHeight="1"/>
    <row r="60660" ht="15.75" customHeight="1"/>
    <row r="60662" ht="15.75" customHeight="1"/>
    <row r="60664" ht="15.75" customHeight="1"/>
    <row r="60666" ht="15.75" customHeight="1"/>
    <row r="60668" ht="15.75" customHeight="1"/>
    <row r="60670" ht="15.75" customHeight="1"/>
    <row r="60672" ht="15.75" customHeight="1"/>
    <row r="60674" ht="15.75" customHeight="1"/>
    <row r="60676" ht="15.75" customHeight="1"/>
    <row r="60678" ht="15.75" customHeight="1"/>
    <row r="60680" ht="15.75" customHeight="1"/>
    <row r="60682" ht="15.75" customHeight="1"/>
    <row r="60684" ht="15.75" customHeight="1"/>
    <row r="60686" ht="15.75" customHeight="1"/>
    <row r="60688" ht="15.75" customHeight="1"/>
    <row r="60690" ht="15.75" customHeight="1"/>
    <row r="60692" ht="15.75" customHeight="1"/>
    <row r="60694" ht="15.75" customHeight="1"/>
    <row r="60696" ht="15.75" customHeight="1"/>
    <row r="60698" ht="15.75" customHeight="1"/>
    <row r="60700" ht="15.75" customHeight="1"/>
    <row r="60702" ht="15.75" customHeight="1"/>
    <row r="60704" ht="15.75" customHeight="1"/>
    <row r="60706" ht="15.75" customHeight="1"/>
    <row r="60708" ht="15.75" customHeight="1"/>
    <row r="60710" ht="15.75" customHeight="1"/>
    <row r="60712" ht="15.75" customHeight="1"/>
    <row r="60714" ht="15.75" customHeight="1"/>
    <row r="60716" ht="15.75" customHeight="1"/>
    <row r="60718" ht="15.75" customHeight="1"/>
    <row r="60720" ht="15.75" customHeight="1"/>
    <row r="60722" ht="15.75" customHeight="1"/>
    <row r="60724" ht="15.75" customHeight="1"/>
    <row r="60726" ht="15.75" customHeight="1"/>
    <row r="60728" ht="15.75" customHeight="1"/>
    <row r="60730" ht="15.75" customHeight="1"/>
    <row r="60732" ht="15.75" customHeight="1"/>
    <row r="60734" ht="15.75" customHeight="1"/>
    <row r="60736" ht="15.75" customHeight="1"/>
    <row r="60738" ht="15.75" customHeight="1"/>
    <row r="60740" ht="15.75" customHeight="1"/>
    <row r="60742" ht="15.75" customHeight="1"/>
    <row r="60744" ht="15.75" customHeight="1"/>
    <row r="60746" ht="15.75" customHeight="1"/>
    <row r="60748" ht="15.75" customHeight="1"/>
    <row r="60750" ht="15.75" customHeight="1"/>
    <row r="60752" ht="15.75" customHeight="1"/>
    <row r="60754" ht="15.75" customHeight="1"/>
    <row r="60756" ht="15.75" customHeight="1"/>
    <row r="60758" ht="15.75" customHeight="1"/>
    <row r="60760" ht="15.75" customHeight="1"/>
    <row r="60762" ht="15.75" customHeight="1"/>
    <row r="60764" ht="15.75" customHeight="1"/>
    <row r="60766" ht="15.75" customHeight="1"/>
    <row r="60768" ht="15.75" customHeight="1"/>
    <row r="60770" ht="15.75" customHeight="1"/>
    <row r="60772" ht="15.75" customHeight="1"/>
    <row r="60774" ht="15.75" customHeight="1"/>
    <row r="60776" ht="15.75" customHeight="1"/>
    <row r="60778" ht="15.75" customHeight="1"/>
    <row r="60780" ht="15.75" customHeight="1"/>
    <row r="60782" ht="15.75" customHeight="1"/>
    <row r="60784" ht="15.75" customHeight="1"/>
    <row r="60786" ht="15.75" customHeight="1"/>
    <row r="60788" ht="15.75" customHeight="1"/>
    <row r="60790" ht="15.75" customHeight="1"/>
    <row r="60792" ht="15.75" customHeight="1"/>
    <row r="60794" ht="15.75" customHeight="1"/>
    <row r="60796" ht="15.75" customHeight="1"/>
    <row r="60798" ht="15.75" customHeight="1"/>
    <row r="60800" ht="15.75" customHeight="1"/>
    <row r="60802" ht="15.75" customHeight="1"/>
    <row r="60804" ht="15.75" customHeight="1"/>
    <row r="60806" ht="15.75" customHeight="1"/>
    <row r="60808" ht="15.75" customHeight="1"/>
    <row r="60810" ht="15.75" customHeight="1"/>
    <row r="60812" ht="15.75" customHeight="1"/>
    <row r="60814" ht="15.75" customHeight="1"/>
    <row r="60816" ht="15.75" customHeight="1"/>
    <row r="60818" ht="15.75" customHeight="1"/>
    <row r="60820" ht="15.75" customHeight="1"/>
    <row r="60822" ht="15.75" customHeight="1"/>
    <row r="60824" ht="15.75" customHeight="1"/>
    <row r="60826" ht="15.75" customHeight="1"/>
    <row r="60828" ht="15.75" customHeight="1"/>
    <row r="60830" ht="15.75" customHeight="1"/>
    <row r="60832" ht="15.75" customHeight="1"/>
    <row r="60834" ht="15.75" customHeight="1"/>
    <row r="60836" ht="15.75" customHeight="1"/>
    <row r="60838" ht="15.75" customHeight="1"/>
    <row r="60840" ht="15.75" customHeight="1"/>
    <row r="60842" ht="15.75" customHeight="1"/>
    <row r="60844" ht="15.75" customHeight="1"/>
    <row r="60846" ht="15.75" customHeight="1"/>
    <row r="60848" ht="15.75" customHeight="1"/>
    <row r="60850" ht="15.75" customHeight="1"/>
    <row r="60852" ht="15.75" customHeight="1"/>
    <row r="60854" ht="15.75" customHeight="1"/>
    <row r="60856" ht="15.75" customHeight="1"/>
    <row r="60858" ht="15.75" customHeight="1"/>
    <row r="60860" ht="15.75" customHeight="1"/>
    <row r="60862" ht="15.75" customHeight="1"/>
    <row r="60864" ht="15.75" customHeight="1"/>
    <row r="60866" ht="15.75" customHeight="1"/>
    <row r="60868" ht="15.75" customHeight="1"/>
    <row r="60870" ht="15.75" customHeight="1"/>
    <row r="60872" ht="15.75" customHeight="1"/>
    <row r="60874" ht="15.75" customHeight="1"/>
    <row r="60876" ht="15.75" customHeight="1"/>
    <row r="60878" ht="15.75" customHeight="1"/>
    <row r="60880" ht="15.75" customHeight="1"/>
    <row r="60882" ht="15.75" customHeight="1"/>
    <row r="60884" ht="15.75" customHeight="1"/>
    <row r="60886" ht="15.75" customHeight="1"/>
    <row r="60888" ht="15.75" customHeight="1"/>
    <row r="60890" ht="15.75" customHeight="1"/>
    <row r="60892" ht="15.75" customHeight="1"/>
    <row r="60894" ht="15.75" customHeight="1"/>
    <row r="60896" ht="15.75" customHeight="1"/>
    <row r="60898" ht="15.75" customHeight="1"/>
    <row r="60900" ht="15.75" customHeight="1"/>
    <row r="60902" ht="15.75" customHeight="1"/>
    <row r="60904" ht="15.75" customHeight="1"/>
    <row r="60906" ht="15.75" customHeight="1"/>
    <row r="60908" ht="15.75" customHeight="1"/>
    <row r="60910" ht="15.75" customHeight="1"/>
    <row r="60912" ht="15.75" customHeight="1"/>
    <row r="60914" ht="15.75" customHeight="1"/>
    <row r="60916" ht="15.75" customHeight="1"/>
    <row r="60918" ht="15.75" customHeight="1"/>
    <row r="60920" ht="15.75" customHeight="1"/>
    <row r="60922" ht="15.75" customHeight="1"/>
    <row r="60924" ht="15.75" customHeight="1"/>
    <row r="60926" ht="15.75" customHeight="1"/>
    <row r="60928" ht="15.75" customHeight="1"/>
    <row r="60930" ht="15.75" customHeight="1"/>
    <row r="60932" ht="15.75" customHeight="1"/>
    <row r="60934" ht="15.75" customHeight="1"/>
    <row r="60936" ht="15.75" customHeight="1"/>
    <row r="60938" ht="15.75" customHeight="1"/>
    <row r="60940" ht="15.75" customHeight="1"/>
    <row r="60942" ht="15.75" customHeight="1"/>
    <row r="60944" ht="15.75" customHeight="1"/>
    <row r="60946" ht="15.75" customHeight="1"/>
    <row r="60948" ht="15.75" customHeight="1"/>
    <row r="60950" ht="15.75" customHeight="1"/>
    <row r="60952" ht="15.75" customHeight="1"/>
    <row r="60954" ht="15.75" customHeight="1"/>
    <row r="60956" ht="15.75" customHeight="1"/>
    <row r="60958" ht="15.75" customHeight="1"/>
    <row r="60960" ht="15.75" customHeight="1"/>
    <row r="60962" ht="15.75" customHeight="1"/>
    <row r="60964" ht="15.75" customHeight="1"/>
    <row r="60966" ht="15.75" customHeight="1"/>
    <row r="60968" ht="15.75" customHeight="1"/>
    <row r="60970" ht="15.75" customHeight="1"/>
    <row r="60972" ht="15.75" customHeight="1"/>
    <row r="60974" ht="15.75" customHeight="1"/>
    <row r="60976" ht="15.75" customHeight="1"/>
    <row r="60978" ht="15.75" customHeight="1"/>
    <row r="60980" ht="15.75" customHeight="1"/>
    <row r="60982" ht="15.75" customHeight="1"/>
    <row r="60984" ht="15.75" customHeight="1"/>
    <row r="60986" ht="15.75" customHeight="1"/>
    <row r="60988" ht="15.75" customHeight="1"/>
    <row r="60990" ht="15.75" customHeight="1"/>
    <row r="60992" ht="15.75" customHeight="1"/>
    <row r="60994" ht="15.75" customHeight="1"/>
    <row r="60996" ht="15.75" customHeight="1"/>
    <row r="60998" ht="15.75" customHeight="1"/>
    <row r="61000" ht="15.75" customHeight="1"/>
    <row r="61002" ht="15.75" customHeight="1"/>
    <row r="61004" ht="15.75" customHeight="1"/>
    <row r="61006" ht="15.75" customHeight="1"/>
    <row r="61008" ht="15.75" customHeight="1"/>
    <row r="61010" ht="15.75" customHeight="1"/>
    <row r="61012" ht="15.75" customHeight="1"/>
    <row r="61014" ht="15.75" customHeight="1"/>
    <row r="61016" ht="15.75" customHeight="1"/>
    <row r="61018" ht="15.75" customHeight="1"/>
    <row r="61020" ht="15.75" customHeight="1"/>
    <row r="61022" ht="15.75" customHeight="1"/>
    <row r="61024" ht="15.75" customHeight="1"/>
    <row r="61026" ht="15.75" customHeight="1"/>
    <row r="61028" ht="15.75" customHeight="1"/>
    <row r="61030" ht="15.75" customHeight="1"/>
    <row r="61032" ht="15.75" customHeight="1"/>
    <row r="61034" ht="15.75" customHeight="1"/>
    <row r="61036" ht="15.75" customHeight="1"/>
    <row r="61038" ht="15.75" customHeight="1"/>
    <row r="61040" ht="15.75" customHeight="1"/>
    <row r="61042" ht="15.75" customHeight="1"/>
    <row r="61044" ht="15.75" customHeight="1"/>
    <row r="61046" ht="15.75" customHeight="1"/>
    <row r="61048" ht="15.75" customHeight="1"/>
    <row r="61050" ht="15.75" customHeight="1"/>
    <row r="61052" ht="15.75" customHeight="1"/>
    <row r="61054" ht="15.75" customHeight="1"/>
    <row r="61056" ht="15.75" customHeight="1"/>
    <row r="61058" ht="15.75" customHeight="1"/>
    <row r="61060" ht="15.75" customHeight="1"/>
    <row r="61062" ht="15.75" customHeight="1"/>
    <row r="61064" ht="15.75" customHeight="1"/>
    <row r="61066" ht="15.75" customHeight="1"/>
    <row r="61068" ht="15.75" customHeight="1"/>
    <row r="61070" ht="15.75" customHeight="1"/>
    <row r="61072" ht="15.75" customHeight="1"/>
    <row r="61074" ht="15.75" customHeight="1"/>
    <row r="61076" ht="15.75" customHeight="1"/>
    <row r="61078" ht="15.75" customHeight="1"/>
    <row r="61080" ht="15.75" customHeight="1"/>
    <row r="61082" ht="15.75" customHeight="1"/>
    <row r="61084" ht="15.75" customHeight="1"/>
    <row r="61086" ht="15.75" customHeight="1"/>
    <row r="61088" ht="15.75" customHeight="1"/>
    <row r="61090" ht="15.75" customHeight="1"/>
    <row r="61092" ht="15.75" customHeight="1"/>
    <row r="61094" ht="15.75" customHeight="1"/>
    <row r="61096" ht="15.75" customHeight="1"/>
    <row r="61098" ht="15.75" customHeight="1"/>
    <row r="61100" ht="15.75" customHeight="1"/>
    <row r="61102" ht="15.75" customHeight="1"/>
    <row r="61104" ht="15.75" customHeight="1"/>
    <row r="61106" ht="15.75" customHeight="1"/>
    <row r="61108" ht="15.75" customHeight="1"/>
    <row r="61110" ht="15.75" customHeight="1"/>
    <row r="61112" ht="15.75" customHeight="1"/>
    <row r="61114" ht="15.75" customHeight="1"/>
    <row r="61116" ht="15.75" customHeight="1"/>
    <row r="61118" ht="15.75" customHeight="1"/>
    <row r="61120" ht="15.75" customHeight="1"/>
    <row r="61122" ht="15.75" customHeight="1"/>
    <row r="61124" ht="15.75" customHeight="1"/>
    <row r="61126" ht="15.75" customHeight="1"/>
    <row r="61128" ht="15.75" customHeight="1"/>
    <row r="61130" ht="15.75" customHeight="1"/>
    <row r="61132" ht="15.75" customHeight="1"/>
    <row r="61134" ht="15.75" customHeight="1"/>
    <row r="61136" ht="15.75" customHeight="1"/>
    <row r="61138" ht="15.75" customHeight="1"/>
    <row r="61140" ht="15.75" customHeight="1"/>
    <row r="61142" ht="15.75" customHeight="1"/>
    <row r="61144" ht="15.75" customHeight="1"/>
    <row r="61146" ht="15.75" customHeight="1"/>
    <row r="61148" ht="15.75" customHeight="1"/>
    <row r="61150" ht="15.75" customHeight="1"/>
    <row r="61152" ht="15.75" customHeight="1"/>
    <row r="61154" ht="15.75" customHeight="1"/>
    <row r="61156" ht="15.75" customHeight="1"/>
    <row r="61158" ht="15.75" customHeight="1"/>
    <row r="61160" ht="15.75" customHeight="1"/>
    <row r="61162" ht="15.75" customHeight="1"/>
    <row r="61164" ht="15.75" customHeight="1"/>
    <row r="61166" ht="15.75" customHeight="1"/>
    <row r="61168" ht="15.75" customHeight="1"/>
    <row r="61170" ht="15.75" customHeight="1"/>
    <row r="61172" ht="15.75" customHeight="1"/>
    <row r="61174" ht="15.75" customHeight="1"/>
    <row r="61176" ht="15.75" customHeight="1"/>
    <row r="61178" ht="15.75" customHeight="1"/>
    <row r="61180" ht="15.75" customHeight="1"/>
    <row r="61182" ht="15.75" customHeight="1"/>
    <row r="61184" ht="15.75" customHeight="1"/>
    <row r="61186" ht="15.75" customHeight="1"/>
    <row r="61188" ht="15.75" customHeight="1"/>
    <row r="61190" ht="15.75" customHeight="1"/>
    <row r="61192" ht="15.75" customHeight="1"/>
    <row r="61194" ht="15.75" customHeight="1"/>
    <row r="61196" ht="15.75" customHeight="1"/>
    <row r="61198" ht="15.75" customHeight="1"/>
    <row r="61200" ht="15.75" customHeight="1"/>
    <row r="61202" ht="15.75" customHeight="1"/>
    <row r="61204" ht="15.75" customHeight="1"/>
    <row r="61206" ht="15.75" customHeight="1"/>
    <row r="61208" ht="15.75" customHeight="1"/>
    <row r="61210" ht="15.75" customHeight="1"/>
    <row r="61212" ht="15.75" customHeight="1"/>
    <row r="61214" ht="15.75" customHeight="1"/>
    <row r="61216" ht="15.75" customHeight="1"/>
    <row r="61218" ht="15.75" customHeight="1"/>
    <row r="61220" ht="15.75" customHeight="1"/>
    <row r="61222" ht="15.75" customHeight="1"/>
    <row r="61224" ht="15.75" customHeight="1"/>
    <row r="61226" ht="15.75" customHeight="1"/>
    <row r="61228" ht="15.75" customHeight="1"/>
    <row r="61230" ht="15.75" customHeight="1"/>
    <row r="61232" ht="15.75" customHeight="1"/>
    <row r="61234" ht="15.75" customHeight="1"/>
    <row r="61236" ht="15.75" customHeight="1"/>
    <row r="61238" ht="15.75" customHeight="1"/>
    <row r="61240" ht="15.75" customHeight="1"/>
    <row r="61242" ht="15.75" customHeight="1"/>
    <row r="61244" ht="15.75" customHeight="1"/>
    <row r="61246" ht="15.75" customHeight="1"/>
    <row r="61248" ht="15.75" customHeight="1"/>
    <row r="61250" ht="15.75" customHeight="1"/>
    <row r="61252" ht="15.75" customHeight="1"/>
    <row r="61254" ht="15.75" customHeight="1"/>
    <row r="61256" ht="15.75" customHeight="1"/>
    <row r="61258" ht="15.75" customHeight="1"/>
    <row r="61260" ht="15.75" customHeight="1"/>
    <row r="61262" ht="15.75" customHeight="1"/>
    <row r="61264" ht="15.75" customHeight="1"/>
    <row r="61266" ht="15.75" customHeight="1"/>
    <row r="61268" ht="15.75" customHeight="1"/>
    <row r="61270" ht="15.75" customHeight="1"/>
    <row r="61272" ht="15.75" customHeight="1"/>
    <row r="61274" ht="15.75" customHeight="1"/>
    <row r="61276" ht="15.75" customHeight="1"/>
    <row r="61278" ht="15.75" customHeight="1"/>
    <row r="61280" ht="15.75" customHeight="1"/>
    <row r="61282" ht="15.75" customHeight="1"/>
    <row r="61284" ht="15.75" customHeight="1"/>
    <row r="61286" ht="15.75" customHeight="1"/>
    <row r="61288" ht="15.75" customHeight="1"/>
    <row r="61290" ht="15.75" customHeight="1"/>
    <row r="61292" ht="15.75" customHeight="1"/>
    <row r="61294" ht="15.75" customHeight="1"/>
    <row r="61296" ht="15.75" customHeight="1"/>
    <row r="61298" ht="15.75" customHeight="1"/>
    <row r="61300" ht="15.75" customHeight="1"/>
    <row r="61302" ht="15.75" customHeight="1"/>
    <row r="61304" ht="15.75" customHeight="1"/>
    <row r="61306" ht="15.75" customHeight="1"/>
    <row r="61308" ht="15.75" customHeight="1"/>
    <row r="61310" ht="15.75" customHeight="1"/>
    <row r="61312" ht="15.75" customHeight="1"/>
    <row r="61314" ht="15.75" customHeight="1"/>
    <row r="61316" ht="15.75" customHeight="1"/>
    <row r="61318" ht="15.75" customHeight="1"/>
    <row r="61320" ht="15.75" customHeight="1"/>
    <row r="61322" ht="15.75" customHeight="1"/>
    <row r="61324" ht="15.75" customHeight="1"/>
    <row r="61326" ht="15.75" customHeight="1"/>
    <row r="61328" ht="15.75" customHeight="1"/>
    <row r="61330" ht="15.75" customHeight="1"/>
    <row r="61332" ht="15.75" customHeight="1"/>
    <row r="61334" ht="15.75" customHeight="1"/>
    <row r="61336" ht="15.75" customHeight="1"/>
    <row r="61338" ht="15.75" customHeight="1"/>
    <row r="61340" ht="15.75" customHeight="1"/>
    <row r="61342" ht="15.75" customHeight="1"/>
    <row r="61344" ht="15.75" customHeight="1"/>
    <row r="61346" ht="15.75" customHeight="1"/>
    <row r="61348" ht="15.75" customHeight="1"/>
    <row r="61350" ht="15.75" customHeight="1"/>
    <row r="61352" ht="15.75" customHeight="1"/>
    <row r="61354" ht="15.75" customHeight="1"/>
    <row r="61356" ht="15.75" customHeight="1"/>
    <row r="61358" ht="15.75" customHeight="1"/>
    <row r="61360" ht="15.75" customHeight="1"/>
    <row r="61362" ht="15.75" customHeight="1"/>
    <row r="61364" ht="15.75" customHeight="1"/>
    <row r="61366" ht="15.75" customHeight="1"/>
    <row r="61368" ht="15.75" customHeight="1"/>
    <row r="61370" ht="15.75" customHeight="1"/>
    <row r="61372" ht="15.75" customHeight="1"/>
    <row r="61374" ht="15.75" customHeight="1"/>
    <row r="61376" ht="15.75" customHeight="1"/>
    <row r="61378" ht="15.75" customHeight="1"/>
    <row r="61380" ht="15.75" customHeight="1"/>
    <row r="61382" ht="15.75" customHeight="1"/>
    <row r="61384" ht="15.75" customHeight="1"/>
    <row r="61386" ht="15.75" customHeight="1"/>
    <row r="61388" ht="15.75" customHeight="1"/>
    <row r="61390" ht="15.75" customHeight="1"/>
    <row r="61392" ht="15.75" customHeight="1"/>
    <row r="61394" ht="15.75" customHeight="1"/>
    <row r="61396" ht="15.75" customHeight="1"/>
    <row r="61398" ht="15.75" customHeight="1"/>
    <row r="61400" ht="15.75" customHeight="1"/>
    <row r="61402" ht="15.75" customHeight="1"/>
    <row r="61404" ht="15.75" customHeight="1"/>
    <row r="61406" ht="15.75" customHeight="1"/>
    <row r="61408" ht="15.75" customHeight="1"/>
    <row r="61410" ht="15.75" customHeight="1"/>
    <row r="61412" ht="15.75" customHeight="1"/>
    <row r="61414" ht="15.75" customHeight="1"/>
    <row r="61416" ht="15.75" customHeight="1"/>
    <row r="61418" ht="15.75" customHeight="1"/>
    <row r="61420" ht="15.75" customHeight="1"/>
    <row r="61422" ht="15.75" customHeight="1"/>
    <row r="61424" ht="15.75" customHeight="1"/>
    <row r="61426" ht="15.75" customHeight="1"/>
    <row r="61428" ht="15.75" customHeight="1"/>
    <row r="61430" ht="15.75" customHeight="1"/>
    <row r="61432" ht="15.75" customHeight="1"/>
    <row r="61434" ht="15.75" customHeight="1"/>
    <row r="61436" ht="15.75" customHeight="1"/>
    <row r="61438" ht="15.75" customHeight="1"/>
    <row r="61440" ht="15.75" customHeight="1"/>
    <row r="61442" ht="15.75" customHeight="1"/>
    <row r="61444" ht="15.75" customHeight="1"/>
    <row r="61446" ht="15.75" customHeight="1"/>
    <row r="61448" ht="15.75" customHeight="1"/>
    <row r="61450" ht="15.75" customHeight="1"/>
    <row r="61452" ht="15.75" customHeight="1"/>
    <row r="61454" ht="15.75" customHeight="1"/>
    <row r="61456" ht="15.75" customHeight="1"/>
    <row r="61458" ht="15.75" customHeight="1"/>
    <row r="61460" ht="15.75" customHeight="1"/>
    <row r="61462" ht="15.75" customHeight="1"/>
    <row r="61464" ht="15.75" customHeight="1"/>
    <row r="61466" ht="15.75" customHeight="1"/>
    <row r="61468" ht="15.75" customHeight="1"/>
    <row r="61470" ht="15.75" customHeight="1"/>
    <row r="61472" ht="15.75" customHeight="1"/>
    <row r="61474" ht="15.75" customHeight="1"/>
    <row r="61476" ht="15.75" customHeight="1"/>
    <row r="61478" ht="15.75" customHeight="1"/>
    <row r="61480" ht="15.75" customHeight="1"/>
    <row r="61482" ht="15.75" customHeight="1"/>
    <row r="61484" ht="15.75" customHeight="1"/>
    <row r="61486" ht="15.75" customHeight="1"/>
    <row r="61488" ht="15.75" customHeight="1"/>
    <row r="61490" ht="15.75" customHeight="1"/>
    <row r="61492" ht="15.75" customHeight="1"/>
    <row r="61494" ht="15.75" customHeight="1"/>
    <row r="61496" ht="15.75" customHeight="1"/>
    <row r="61498" ht="15.75" customHeight="1"/>
    <row r="61500" ht="15.75" customHeight="1"/>
    <row r="61502" ht="15.75" customHeight="1"/>
    <row r="61504" ht="15.75" customHeight="1"/>
    <row r="61506" ht="15.75" customHeight="1"/>
    <row r="61508" ht="15.75" customHeight="1"/>
    <row r="61510" ht="15.75" customHeight="1"/>
    <row r="61512" ht="15.75" customHeight="1"/>
    <row r="61514" ht="15.75" customHeight="1"/>
    <row r="61516" ht="15.75" customHeight="1"/>
    <row r="61518" ht="15.75" customHeight="1"/>
    <row r="61520" ht="15.75" customHeight="1"/>
    <row r="61522" ht="15.75" customHeight="1"/>
    <row r="61524" ht="15.75" customHeight="1"/>
    <row r="61526" ht="15.75" customHeight="1"/>
    <row r="61528" ht="15.75" customHeight="1"/>
    <row r="61530" ht="15.75" customHeight="1"/>
    <row r="61532" ht="15.75" customHeight="1"/>
    <row r="61534" ht="15.75" customHeight="1"/>
    <row r="61536" ht="15.75" customHeight="1"/>
    <row r="61538" ht="15.75" customHeight="1"/>
    <row r="61540" ht="15.75" customHeight="1"/>
    <row r="61542" ht="15.75" customHeight="1"/>
    <row r="61544" ht="15.75" customHeight="1"/>
    <row r="61546" ht="15.75" customHeight="1"/>
    <row r="61548" ht="15.75" customHeight="1"/>
    <row r="61550" ht="15.75" customHeight="1"/>
    <row r="61552" ht="15.75" customHeight="1"/>
    <row r="61554" ht="15.75" customHeight="1"/>
    <row r="61556" ht="15.75" customHeight="1"/>
    <row r="61558" ht="15.75" customHeight="1"/>
    <row r="61560" ht="15.75" customHeight="1"/>
    <row r="61562" ht="15.75" customHeight="1"/>
    <row r="61564" ht="15.75" customHeight="1"/>
    <row r="61566" ht="15.75" customHeight="1"/>
    <row r="61568" ht="15.75" customHeight="1"/>
    <row r="61570" ht="15.75" customHeight="1"/>
    <row r="61572" ht="15.75" customHeight="1"/>
    <row r="61574" ht="15.75" customHeight="1"/>
    <row r="61576" ht="15.75" customHeight="1"/>
    <row r="61578" ht="15.75" customHeight="1"/>
    <row r="61580" ht="15.75" customHeight="1"/>
    <row r="61582" ht="15.75" customHeight="1"/>
    <row r="61584" ht="15.75" customHeight="1"/>
    <row r="61586" ht="15.75" customHeight="1"/>
    <row r="61588" ht="15.75" customHeight="1"/>
    <row r="61590" ht="15.75" customHeight="1"/>
    <row r="61592" ht="15.75" customHeight="1"/>
    <row r="61594" ht="15.75" customHeight="1"/>
    <row r="61596" ht="15.75" customHeight="1"/>
    <row r="61598" ht="15.75" customHeight="1"/>
    <row r="61600" ht="15.75" customHeight="1"/>
    <row r="61602" ht="15.75" customHeight="1"/>
    <row r="61604" ht="15.75" customHeight="1"/>
    <row r="61606" ht="15.75" customHeight="1"/>
    <row r="61608" ht="15.75" customHeight="1"/>
    <row r="61610" ht="15.75" customHeight="1"/>
    <row r="61612" ht="15.75" customHeight="1"/>
    <row r="61614" ht="15.75" customHeight="1"/>
    <row r="61616" ht="15.75" customHeight="1"/>
    <row r="61618" ht="15.75" customHeight="1"/>
    <row r="61620" ht="15.75" customHeight="1"/>
    <row r="61622" ht="15.75" customHeight="1"/>
    <row r="61624" ht="15.75" customHeight="1"/>
    <row r="61626" ht="15.75" customHeight="1"/>
    <row r="61628" ht="15.75" customHeight="1"/>
    <row r="61630" ht="15.75" customHeight="1"/>
    <row r="61632" ht="15.75" customHeight="1"/>
    <row r="61634" ht="15.75" customHeight="1"/>
    <row r="61636" ht="15.75" customHeight="1"/>
    <row r="61638" ht="15.75" customHeight="1"/>
    <row r="61640" ht="15.75" customHeight="1"/>
    <row r="61642" ht="15.75" customHeight="1"/>
    <row r="61644" ht="15.75" customHeight="1"/>
    <row r="61646" ht="15.75" customHeight="1"/>
    <row r="61648" ht="15.75" customHeight="1"/>
    <row r="61650" ht="15.75" customHeight="1"/>
    <row r="61652" ht="15.75" customHeight="1"/>
    <row r="61654" ht="15.75" customHeight="1"/>
    <row r="61656" ht="15.75" customHeight="1"/>
    <row r="61658" ht="15.75" customHeight="1"/>
    <row r="61660" ht="15.75" customHeight="1"/>
    <row r="61662" ht="15.75" customHeight="1"/>
    <row r="61664" ht="15.75" customHeight="1"/>
    <row r="61666" ht="15.75" customHeight="1"/>
    <row r="61668" ht="15.75" customHeight="1"/>
    <row r="61670" ht="15.75" customHeight="1"/>
    <row r="61672" ht="15.75" customHeight="1"/>
    <row r="61674" ht="15.75" customHeight="1"/>
    <row r="61676" ht="15.75" customHeight="1"/>
    <row r="61678" ht="15.75" customHeight="1"/>
    <row r="61680" ht="15.75" customHeight="1"/>
    <row r="61682" ht="15.75" customHeight="1"/>
    <row r="61684" ht="15.75" customHeight="1"/>
    <row r="61686" ht="15.75" customHeight="1"/>
    <row r="61688" ht="15.75" customHeight="1"/>
    <row r="61690" ht="15.75" customHeight="1"/>
    <row r="61692" ht="15.75" customHeight="1"/>
    <row r="61694" ht="15.75" customHeight="1"/>
    <row r="61696" ht="15.75" customHeight="1"/>
    <row r="61698" ht="15.75" customHeight="1"/>
    <row r="61700" ht="15.75" customHeight="1"/>
    <row r="61702" ht="15.75" customHeight="1"/>
    <row r="61704" ht="15.75" customHeight="1"/>
    <row r="61706" ht="15.75" customHeight="1"/>
    <row r="61708" ht="15.75" customHeight="1"/>
    <row r="61710" ht="15.75" customHeight="1"/>
    <row r="61712" ht="15.75" customHeight="1"/>
    <row r="61714" ht="15.75" customHeight="1"/>
    <row r="61716" ht="15.75" customHeight="1"/>
    <row r="61718" ht="15.75" customHeight="1"/>
    <row r="61720" ht="15.75" customHeight="1"/>
    <row r="61722" ht="15.75" customHeight="1"/>
    <row r="61724" ht="15.75" customHeight="1"/>
    <row r="61726" ht="15.75" customHeight="1"/>
    <row r="61728" ht="15.75" customHeight="1"/>
    <row r="61730" ht="15.75" customHeight="1"/>
    <row r="61732" ht="15.75" customHeight="1"/>
    <row r="61734" ht="15.75" customHeight="1"/>
    <row r="61736" ht="15.75" customHeight="1"/>
    <row r="61738" ht="15.75" customHeight="1"/>
    <row r="61740" ht="15.75" customHeight="1"/>
    <row r="61742" ht="15.75" customHeight="1"/>
    <row r="61744" ht="15.75" customHeight="1"/>
    <row r="61746" ht="15.75" customHeight="1"/>
    <row r="61748" ht="15.75" customHeight="1"/>
    <row r="61750" ht="15.75" customHeight="1"/>
    <row r="61752" ht="15.75" customHeight="1"/>
    <row r="61754" ht="15.75" customHeight="1"/>
    <row r="61756" ht="15.75" customHeight="1"/>
    <row r="61758" ht="15.75" customHeight="1"/>
    <row r="61760" ht="15.75" customHeight="1"/>
    <row r="61762" ht="15.75" customHeight="1"/>
    <row r="61764" ht="15.75" customHeight="1"/>
    <row r="61766" ht="15.75" customHeight="1"/>
    <row r="61768" ht="15.75" customHeight="1"/>
    <row r="61770" ht="15.75" customHeight="1"/>
    <row r="61772" ht="15.75" customHeight="1"/>
    <row r="61774" ht="15.75" customHeight="1"/>
    <row r="61776" ht="15.75" customHeight="1"/>
    <row r="61778" ht="15.75" customHeight="1"/>
    <row r="61780" ht="15.75" customHeight="1"/>
    <row r="61782" ht="15.75" customHeight="1"/>
    <row r="61784" ht="15.75" customHeight="1"/>
    <row r="61786" ht="15.75" customHeight="1"/>
    <row r="61788" ht="15.75" customHeight="1"/>
    <row r="61790" ht="15.75" customHeight="1"/>
    <row r="61792" ht="15.75" customHeight="1"/>
    <row r="61794" ht="15.75" customHeight="1"/>
    <row r="61796" ht="15.75" customHeight="1"/>
    <row r="61798" ht="15.75" customHeight="1"/>
    <row r="61800" ht="15.75" customHeight="1"/>
    <row r="61802" ht="15.75" customHeight="1"/>
    <row r="61804" ht="15.75" customHeight="1"/>
    <row r="61806" ht="15.75" customHeight="1"/>
    <row r="61808" ht="15.75" customHeight="1"/>
    <row r="61810" ht="15.75" customHeight="1"/>
    <row r="61812" ht="15.75" customHeight="1"/>
    <row r="61814" ht="15.75" customHeight="1"/>
    <row r="61816" ht="15.75" customHeight="1"/>
    <row r="61818" ht="15.75" customHeight="1"/>
    <row r="61820" ht="15.75" customHeight="1"/>
    <row r="61822" ht="15.75" customHeight="1"/>
    <row r="61824" ht="15.75" customHeight="1"/>
    <row r="61826" ht="15.75" customHeight="1"/>
    <row r="61828" ht="15.75" customHeight="1"/>
    <row r="61830" ht="15.75" customHeight="1"/>
    <row r="61832" ht="15.75" customHeight="1"/>
    <row r="61834" ht="15.75" customHeight="1"/>
    <row r="61836" ht="15.75" customHeight="1"/>
    <row r="61838" ht="15.75" customHeight="1"/>
    <row r="61840" ht="15.75" customHeight="1"/>
    <row r="61842" ht="15.75" customHeight="1"/>
    <row r="61844" ht="15.75" customHeight="1"/>
    <row r="61846" ht="15.75" customHeight="1"/>
    <row r="61848" ht="15.75" customHeight="1"/>
    <row r="61850" ht="15.75" customHeight="1"/>
    <row r="61852" ht="15.75" customHeight="1"/>
    <row r="61854" ht="15.75" customHeight="1"/>
    <row r="61856" ht="15.75" customHeight="1"/>
    <row r="61858" ht="15.75" customHeight="1"/>
    <row r="61860" ht="15.75" customHeight="1"/>
    <row r="61862" ht="15.75" customHeight="1"/>
    <row r="61864" ht="15.75" customHeight="1"/>
    <row r="61866" ht="15.75" customHeight="1"/>
    <row r="61868" ht="15.75" customHeight="1"/>
    <row r="61870" ht="15.75" customHeight="1"/>
    <row r="61872" ht="15.75" customHeight="1"/>
    <row r="61874" ht="15.75" customHeight="1"/>
    <row r="61876" ht="15.75" customHeight="1"/>
    <row r="61878" ht="15.75" customHeight="1"/>
    <row r="61880" ht="15.75" customHeight="1"/>
    <row r="61882" ht="15.75" customHeight="1"/>
    <row r="61884" ht="15.75" customHeight="1"/>
    <row r="61886" ht="15.75" customHeight="1"/>
    <row r="61888" ht="15.75" customHeight="1"/>
    <row r="61890" ht="15.75" customHeight="1"/>
    <row r="61892" ht="15.75" customHeight="1"/>
    <row r="61894" ht="15.75" customHeight="1"/>
    <row r="61896" ht="15.75" customHeight="1"/>
    <row r="61898" ht="15.75" customHeight="1"/>
    <row r="61900" ht="15.75" customHeight="1"/>
    <row r="61902" ht="15.75" customHeight="1"/>
    <row r="61904" ht="15.75" customHeight="1"/>
    <row r="61906" ht="15.75" customHeight="1"/>
    <row r="61908" ht="15.75" customHeight="1"/>
    <row r="61910" ht="15.75" customHeight="1"/>
    <row r="61912" ht="15.75" customHeight="1"/>
    <row r="61914" ht="15.75" customHeight="1"/>
    <row r="61916" ht="15.75" customHeight="1"/>
    <row r="61918" ht="15.75" customHeight="1"/>
    <row r="61920" ht="15.75" customHeight="1"/>
    <row r="61922" ht="15.75" customHeight="1"/>
    <row r="61924" ht="15.75" customHeight="1"/>
    <row r="61926" ht="15.75" customHeight="1"/>
    <row r="61928" ht="15.75" customHeight="1"/>
    <row r="61930" ht="15.75" customHeight="1"/>
    <row r="61932" ht="15.75" customHeight="1"/>
    <row r="61934" ht="15.75" customHeight="1"/>
    <row r="61936" ht="15.75" customHeight="1"/>
    <row r="61938" ht="15.75" customHeight="1"/>
    <row r="61940" ht="15.75" customHeight="1"/>
    <row r="61942" ht="15.75" customHeight="1"/>
    <row r="61944" ht="15.75" customHeight="1"/>
    <row r="61946" ht="15.75" customHeight="1"/>
    <row r="61948" ht="15.75" customHeight="1"/>
    <row r="61950" ht="15.75" customHeight="1"/>
    <row r="61952" ht="15.75" customHeight="1"/>
    <row r="61954" ht="15.75" customHeight="1"/>
    <row r="61956" ht="15.75" customHeight="1"/>
    <row r="61958" ht="15.75" customHeight="1"/>
    <row r="61960" ht="15.75" customHeight="1"/>
    <row r="61962" ht="15.75" customHeight="1"/>
    <row r="61964" ht="15.75" customHeight="1"/>
    <row r="61966" ht="15.75" customHeight="1"/>
    <row r="61968" ht="15.75" customHeight="1"/>
    <row r="61970" ht="15.75" customHeight="1"/>
    <row r="61972" ht="15.75" customHeight="1"/>
    <row r="61974" ht="15.75" customHeight="1"/>
    <row r="61976" ht="15.75" customHeight="1"/>
    <row r="61978" ht="15.75" customHeight="1"/>
    <row r="61980" ht="15.75" customHeight="1"/>
    <row r="61982" ht="15.75" customHeight="1"/>
    <row r="61984" ht="15.75" customHeight="1"/>
    <row r="61986" ht="15.75" customHeight="1"/>
    <row r="61988" ht="15.75" customHeight="1"/>
    <row r="61990" ht="15.75" customHeight="1"/>
    <row r="61992" ht="15.75" customHeight="1"/>
    <row r="61994" ht="15.75" customHeight="1"/>
    <row r="61996" ht="15.75" customHeight="1"/>
    <row r="61998" ht="15.75" customHeight="1"/>
    <row r="62000" ht="15.75" customHeight="1"/>
    <row r="62002" ht="15.75" customHeight="1"/>
    <row r="62004" ht="15.75" customHeight="1"/>
    <row r="62006" ht="15.75" customHeight="1"/>
    <row r="62008" ht="15.75" customHeight="1"/>
    <row r="62010" ht="15.75" customHeight="1"/>
    <row r="62012" ht="15.75" customHeight="1"/>
    <row r="62014" ht="15.75" customHeight="1"/>
    <row r="62016" ht="15.75" customHeight="1"/>
    <row r="62018" ht="15.75" customHeight="1"/>
    <row r="62020" ht="15.75" customHeight="1"/>
    <row r="62022" ht="15.75" customHeight="1"/>
    <row r="62024" ht="15.75" customHeight="1"/>
    <row r="62026" ht="15.75" customHeight="1"/>
    <row r="62028" ht="15.75" customHeight="1"/>
    <row r="62030" ht="15.75" customHeight="1"/>
    <row r="62032" ht="15.75" customHeight="1"/>
    <row r="62034" ht="15.75" customHeight="1"/>
    <row r="62036" ht="15.75" customHeight="1"/>
    <row r="62038" ht="15.75" customHeight="1"/>
    <row r="62040" ht="15.75" customHeight="1"/>
    <row r="62042" ht="15.75" customHeight="1"/>
    <row r="62044" ht="15.75" customHeight="1"/>
    <row r="62046" ht="15.75" customHeight="1"/>
    <row r="62048" ht="15.75" customHeight="1"/>
    <row r="62050" ht="15.75" customHeight="1"/>
    <row r="62052" ht="15.75" customHeight="1"/>
    <row r="62054" ht="15.75" customHeight="1"/>
    <row r="62056" ht="15.75" customHeight="1"/>
    <row r="62058" ht="15.75" customHeight="1"/>
    <row r="62060" ht="15.75" customHeight="1"/>
    <row r="62062" ht="15.75" customHeight="1"/>
    <row r="62064" ht="15.75" customHeight="1"/>
    <row r="62066" ht="15.75" customHeight="1"/>
    <row r="62068" ht="15.75" customHeight="1"/>
    <row r="62070" ht="15.75" customHeight="1"/>
    <row r="62072" ht="15.75" customHeight="1"/>
    <row r="62074" ht="15.75" customHeight="1"/>
    <row r="62076" ht="15.75" customHeight="1"/>
    <row r="62078" ht="15.75" customHeight="1"/>
    <row r="62080" ht="15.75" customHeight="1"/>
    <row r="62082" ht="15.75" customHeight="1"/>
    <row r="62084" ht="15.75" customHeight="1"/>
    <row r="62086" ht="15.75" customHeight="1"/>
    <row r="62088" ht="15.75" customHeight="1"/>
    <row r="62090" ht="15.75" customHeight="1"/>
    <row r="62092" ht="15.75" customHeight="1"/>
    <row r="62094" ht="15.75" customHeight="1"/>
    <row r="62096" ht="15.75" customHeight="1"/>
    <row r="62098" ht="15.75" customHeight="1"/>
    <row r="62100" ht="15.75" customHeight="1"/>
    <row r="62102" ht="15.75" customHeight="1"/>
    <row r="62104" ht="15.75" customHeight="1"/>
    <row r="62106" ht="15.75" customHeight="1"/>
    <row r="62108" ht="15.75" customHeight="1"/>
    <row r="62110" ht="15.75" customHeight="1"/>
    <row r="62112" ht="15.75" customHeight="1"/>
    <row r="62114" ht="15.75" customHeight="1"/>
    <row r="62116" ht="15.75" customHeight="1"/>
    <row r="62118" ht="15.75" customHeight="1"/>
    <row r="62120" ht="15.75" customHeight="1"/>
    <row r="62122" ht="15.75" customHeight="1"/>
    <row r="62124" ht="15.75" customHeight="1"/>
    <row r="62126" ht="15.75" customHeight="1"/>
    <row r="62128" ht="15.75" customHeight="1"/>
    <row r="62130" ht="15.75" customHeight="1"/>
    <row r="62132" ht="15.75" customHeight="1"/>
    <row r="62134" ht="15.75" customHeight="1"/>
    <row r="62136" ht="15.75" customHeight="1"/>
    <row r="62138" ht="15.75" customHeight="1"/>
    <row r="62140" ht="15.75" customHeight="1"/>
    <row r="62142" ht="15.75" customHeight="1"/>
    <row r="62144" ht="15.75" customHeight="1"/>
    <row r="62146" ht="15.75" customHeight="1"/>
    <row r="62148" ht="15.75" customHeight="1"/>
    <row r="62150" ht="15.75" customHeight="1"/>
    <row r="62152" ht="15.75" customHeight="1"/>
    <row r="62154" ht="15.75" customHeight="1"/>
    <row r="62156" ht="15.75" customHeight="1"/>
    <row r="62158" ht="15.75" customHeight="1"/>
    <row r="62160" ht="15.75" customHeight="1"/>
    <row r="62162" ht="15.75" customHeight="1"/>
    <row r="62164" ht="15.75" customHeight="1"/>
    <row r="62166" ht="15.75" customHeight="1"/>
    <row r="62168" ht="15.75" customHeight="1"/>
    <row r="62170" ht="15.75" customHeight="1"/>
    <row r="62172" ht="15.75" customHeight="1"/>
    <row r="62174" ht="15.75" customHeight="1"/>
    <row r="62176" ht="15.75" customHeight="1"/>
    <row r="62178" ht="15.75" customHeight="1"/>
    <row r="62180" ht="15.75" customHeight="1"/>
    <row r="62182" ht="15.75" customHeight="1"/>
    <row r="62184" ht="15.75" customHeight="1"/>
    <row r="62186" ht="15.75" customHeight="1"/>
    <row r="62188" ht="15.75" customHeight="1"/>
    <row r="62190" ht="15.75" customHeight="1"/>
    <row r="62192" ht="15.75" customHeight="1"/>
    <row r="62194" ht="15.75" customHeight="1"/>
    <row r="62196" ht="15.75" customHeight="1"/>
    <row r="62198" ht="15.75" customHeight="1"/>
    <row r="62200" ht="15.75" customHeight="1"/>
    <row r="62202" ht="15.75" customHeight="1"/>
    <row r="62204" ht="15.75" customHeight="1"/>
    <row r="62206" ht="15.75" customHeight="1"/>
    <row r="62208" ht="15.75" customHeight="1"/>
    <row r="62210" ht="15.75" customHeight="1"/>
    <row r="62212" ht="15.75" customHeight="1"/>
    <row r="62214" ht="15.75" customHeight="1"/>
    <row r="62216" ht="15.75" customHeight="1"/>
    <row r="62218" ht="15.75" customHeight="1"/>
    <row r="62220" ht="15.75" customHeight="1"/>
    <row r="62222" ht="15.75" customHeight="1"/>
    <row r="62224" ht="15.75" customHeight="1"/>
    <row r="62226" ht="15.75" customHeight="1"/>
    <row r="62228" ht="15.75" customHeight="1"/>
    <row r="62230" ht="15.75" customHeight="1"/>
    <row r="62232" ht="15.75" customHeight="1"/>
    <row r="62234" ht="15.75" customHeight="1"/>
    <row r="62236" ht="15.75" customHeight="1"/>
    <row r="62238" ht="15.75" customHeight="1"/>
    <row r="62240" ht="15.75" customHeight="1"/>
    <row r="62242" ht="15.75" customHeight="1"/>
    <row r="62244" ht="15.75" customHeight="1"/>
    <row r="62246" ht="15.75" customHeight="1"/>
    <row r="62248" ht="15.75" customHeight="1"/>
    <row r="62250" ht="15.75" customHeight="1"/>
    <row r="62252" ht="15.75" customHeight="1"/>
    <row r="62254" ht="15.75" customHeight="1"/>
    <row r="62256" ht="15.75" customHeight="1"/>
    <row r="62258" ht="15.75" customHeight="1"/>
    <row r="62260" ht="15.75" customHeight="1"/>
    <row r="62262" ht="15.75" customHeight="1"/>
    <row r="62264" ht="15.75" customHeight="1"/>
    <row r="62266" ht="15.75" customHeight="1"/>
    <row r="62268" ht="15.75" customHeight="1"/>
    <row r="62270" ht="15.75" customHeight="1"/>
    <row r="62272" ht="15.75" customHeight="1"/>
    <row r="62274" ht="15.75" customHeight="1"/>
    <row r="62276" ht="15.75" customHeight="1"/>
    <row r="62278" ht="15.75" customHeight="1"/>
    <row r="62280" ht="15.75" customHeight="1"/>
    <row r="62282" ht="15.75" customHeight="1"/>
    <row r="62284" ht="15.75" customHeight="1"/>
    <row r="62286" ht="15.75" customHeight="1"/>
    <row r="62288" ht="15.75" customHeight="1"/>
    <row r="62290" ht="15.75" customHeight="1"/>
    <row r="62292" ht="15.75" customHeight="1"/>
    <row r="62294" ht="15.75" customHeight="1"/>
    <row r="62296" ht="15.75" customHeight="1"/>
    <row r="62298" ht="15.75" customHeight="1"/>
    <row r="62300" ht="15.75" customHeight="1"/>
    <row r="62302" ht="15.75" customHeight="1"/>
    <row r="62304" ht="15.75" customHeight="1"/>
    <row r="62306" ht="15.75" customHeight="1"/>
    <row r="62308" ht="15.75" customHeight="1"/>
    <row r="62310" ht="15.75" customHeight="1"/>
    <row r="62312" ht="15.75" customHeight="1"/>
    <row r="62314" ht="15.75" customHeight="1"/>
    <row r="62316" ht="15.75" customHeight="1"/>
    <row r="62318" ht="15.75" customHeight="1"/>
    <row r="62320" ht="15.75" customHeight="1"/>
    <row r="62322" ht="15.75" customHeight="1"/>
    <row r="62324" ht="15.75" customHeight="1"/>
    <row r="62326" ht="15.75" customHeight="1"/>
    <row r="62328" ht="15.75" customHeight="1"/>
    <row r="62330" ht="15.75" customHeight="1"/>
    <row r="62332" ht="15.75" customHeight="1"/>
    <row r="62334" ht="15.75" customHeight="1"/>
    <row r="62336" ht="15.75" customHeight="1"/>
    <row r="62338" ht="15.75" customHeight="1"/>
    <row r="62340" ht="15.75" customHeight="1"/>
    <row r="62342" ht="15.75" customHeight="1"/>
    <row r="62344" ht="15.75" customHeight="1"/>
    <row r="62346" ht="15.75" customHeight="1"/>
    <row r="62348" ht="15.75" customHeight="1"/>
    <row r="62350" ht="15.75" customHeight="1"/>
    <row r="62352" ht="15.75" customHeight="1"/>
    <row r="62354" ht="15.75" customHeight="1"/>
    <row r="62356" ht="15.75" customHeight="1"/>
    <row r="62358" ht="15.75" customHeight="1"/>
    <row r="62360" ht="15.75" customHeight="1"/>
    <row r="62362" ht="15.75" customHeight="1"/>
    <row r="62364" ht="15.75" customHeight="1"/>
    <row r="62366" ht="15.75" customHeight="1"/>
    <row r="62368" ht="15.75" customHeight="1"/>
    <row r="62370" ht="15.75" customHeight="1"/>
    <row r="62372" ht="15.75" customHeight="1"/>
    <row r="62374" ht="15.75" customHeight="1"/>
    <row r="62376" ht="15.75" customHeight="1"/>
    <row r="62378" ht="15.75" customHeight="1"/>
    <row r="62380" ht="15.75" customHeight="1"/>
    <row r="62382" ht="15.75" customHeight="1"/>
    <row r="62384" ht="15.75" customHeight="1"/>
    <row r="62386" ht="15.75" customHeight="1"/>
    <row r="62388" ht="15.75" customHeight="1"/>
    <row r="62390" ht="15.75" customHeight="1"/>
    <row r="62392" ht="15.75" customHeight="1"/>
    <row r="62394" ht="15.75" customHeight="1"/>
    <row r="62396" ht="15.75" customHeight="1"/>
    <row r="62398" ht="15.75" customHeight="1"/>
    <row r="62400" ht="15.75" customHeight="1"/>
    <row r="62402" ht="15.75" customHeight="1"/>
    <row r="62404" ht="15.75" customHeight="1"/>
    <row r="62406" ht="15.75" customHeight="1"/>
    <row r="62408" ht="15.75" customHeight="1"/>
    <row r="62410" ht="15.75" customHeight="1"/>
    <row r="62412" ht="15.75" customHeight="1"/>
    <row r="62414" ht="15.75" customHeight="1"/>
    <row r="62416" ht="15.75" customHeight="1"/>
    <row r="62418" ht="15.75" customHeight="1"/>
    <row r="62420" ht="15.75" customHeight="1"/>
    <row r="62422" ht="15.75" customHeight="1"/>
    <row r="62424" ht="15.75" customHeight="1"/>
    <row r="62426" ht="15.75" customHeight="1"/>
    <row r="62428" ht="15.75" customHeight="1"/>
    <row r="62430" ht="15.75" customHeight="1"/>
    <row r="62432" ht="15.75" customHeight="1"/>
    <row r="62434" ht="15.75" customHeight="1"/>
    <row r="62436" ht="15.75" customHeight="1"/>
    <row r="62438" ht="15.75" customHeight="1"/>
    <row r="62440" ht="15.75" customHeight="1"/>
    <row r="62442" ht="15.75" customHeight="1"/>
    <row r="62444" ht="15.75" customHeight="1"/>
    <row r="62446" ht="15.75" customHeight="1"/>
    <row r="62448" ht="15.75" customHeight="1"/>
    <row r="62450" ht="15.75" customHeight="1"/>
    <row r="62452" ht="15.75" customHeight="1"/>
    <row r="62454" ht="15.75" customHeight="1"/>
    <row r="62456" ht="15.75" customHeight="1"/>
    <row r="62458" ht="15.75" customHeight="1"/>
    <row r="62460" ht="15.75" customHeight="1"/>
    <row r="62462" ht="15.75" customHeight="1"/>
    <row r="62464" ht="15.75" customHeight="1"/>
    <row r="62466" ht="15.75" customHeight="1"/>
    <row r="62468" ht="15.75" customHeight="1"/>
    <row r="62470" ht="15.75" customHeight="1"/>
    <row r="62472" ht="15.75" customHeight="1"/>
    <row r="62474" ht="15.75" customHeight="1"/>
    <row r="62476" ht="15.75" customHeight="1"/>
    <row r="62478" ht="15.75" customHeight="1"/>
    <row r="62480" ht="15.75" customHeight="1"/>
    <row r="62482" ht="15.75" customHeight="1"/>
    <row r="62484" ht="15.75" customHeight="1"/>
    <row r="62486" ht="15.75" customHeight="1"/>
    <row r="62488" ht="15.75" customHeight="1"/>
    <row r="62490" ht="15.75" customHeight="1"/>
    <row r="62492" ht="15.75" customHeight="1"/>
    <row r="62494" ht="15.75" customHeight="1"/>
    <row r="62496" ht="15.75" customHeight="1"/>
    <row r="62498" ht="15.75" customHeight="1"/>
    <row r="62500" ht="15.75" customHeight="1"/>
    <row r="62502" ht="15.75" customHeight="1"/>
    <row r="62504" ht="15.75" customHeight="1"/>
    <row r="62506" ht="15.75" customHeight="1"/>
    <row r="62508" ht="15.75" customHeight="1"/>
    <row r="62510" ht="15.75" customHeight="1"/>
    <row r="62512" ht="15.75" customHeight="1"/>
    <row r="62514" ht="15.75" customHeight="1"/>
    <row r="62516" ht="15.75" customHeight="1"/>
    <row r="62518" ht="15.75" customHeight="1"/>
    <row r="62520" ht="15.75" customHeight="1"/>
    <row r="62522" ht="15.75" customHeight="1"/>
    <row r="62524" ht="15.75" customHeight="1"/>
    <row r="62526" ht="15.75" customHeight="1"/>
    <row r="62528" ht="15.75" customHeight="1"/>
    <row r="62530" ht="15.75" customHeight="1"/>
    <row r="62532" ht="15.75" customHeight="1"/>
    <row r="62534" ht="15.75" customHeight="1"/>
    <row r="62536" ht="15.75" customHeight="1"/>
    <row r="62538" ht="15.75" customHeight="1"/>
    <row r="62540" ht="15.75" customHeight="1"/>
    <row r="62542" ht="15.75" customHeight="1"/>
    <row r="62544" ht="15.75" customHeight="1"/>
    <row r="62546" ht="15.75" customHeight="1"/>
    <row r="62548" ht="15.75" customHeight="1"/>
    <row r="62550" ht="15.75" customHeight="1"/>
    <row r="62552" ht="15.75" customHeight="1"/>
    <row r="62554" ht="15.75" customHeight="1"/>
    <row r="62556" ht="15.75" customHeight="1"/>
    <row r="62558" ht="15.75" customHeight="1"/>
    <row r="62560" ht="15.75" customHeight="1"/>
    <row r="62562" ht="15.75" customHeight="1"/>
    <row r="62564" ht="15.75" customHeight="1"/>
    <row r="62566" ht="15.75" customHeight="1"/>
    <row r="62568" ht="15.75" customHeight="1"/>
    <row r="62570" ht="15.75" customHeight="1"/>
    <row r="62572" ht="15.75" customHeight="1"/>
    <row r="62574" ht="15.75" customHeight="1"/>
    <row r="62576" ht="15.75" customHeight="1"/>
    <row r="62578" ht="15.75" customHeight="1"/>
    <row r="62580" ht="15.75" customHeight="1"/>
    <row r="62582" ht="15.75" customHeight="1"/>
    <row r="62584" ht="15.75" customHeight="1"/>
    <row r="62586" ht="15.75" customHeight="1"/>
    <row r="62588" ht="15.75" customHeight="1"/>
    <row r="62590" ht="15.75" customHeight="1"/>
    <row r="62592" ht="15.75" customHeight="1"/>
    <row r="62594" ht="15.75" customHeight="1"/>
    <row r="62596" ht="15.75" customHeight="1"/>
    <row r="62598" ht="15.75" customHeight="1"/>
    <row r="62600" ht="15.75" customHeight="1"/>
    <row r="62602" ht="15.75" customHeight="1"/>
    <row r="62604" ht="15.75" customHeight="1"/>
    <row r="62606" ht="15.75" customHeight="1"/>
    <row r="62608" ht="15.75" customHeight="1"/>
    <row r="62610" ht="15.75" customHeight="1"/>
    <row r="62612" ht="15.75" customHeight="1"/>
    <row r="62614" ht="15.75" customHeight="1"/>
    <row r="62616" ht="15.75" customHeight="1"/>
    <row r="62618" ht="15.75" customHeight="1"/>
    <row r="62620" ht="15.75" customHeight="1"/>
    <row r="62622" ht="15.75" customHeight="1"/>
    <row r="62624" ht="15.75" customHeight="1"/>
    <row r="62626" ht="15.75" customHeight="1"/>
    <row r="62628" ht="15.75" customHeight="1"/>
    <row r="62630" ht="15.75" customHeight="1"/>
    <row r="62632" ht="15.75" customHeight="1"/>
    <row r="62634" ht="15.75" customHeight="1"/>
    <row r="62636" ht="15.75" customHeight="1"/>
    <row r="62638" ht="15.75" customHeight="1"/>
    <row r="62640" ht="15.75" customHeight="1"/>
    <row r="62642" ht="15.75" customHeight="1"/>
    <row r="62644" ht="15.75" customHeight="1"/>
    <row r="62646" ht="15.75" customHeight="1"/>
    <row r="62648" ht="15.75" customHeight="1"/>
    <row r="62650" ht="15.75" customHeight="1"/>
    <row r="62652" ht="15.75" customHeight="1"/>
    <row r="62654" ht="15.75" customHeight="1"/>
    <row r="62656" ht="15.75" customHeight="1"/>
    <row r="62658" ht="15.75" customHeight="1"/>
    <row r="62660" ht="15.75" customHeight="1"/>
    <row r="62662" ht="15.75" customHeight="1"/>
    <row r="62664" ht="15.75" customHeight="1"/>
    <row r="62666" ht="15.75" customHeight="1"/>
    <row r="62668" ht="15.75" customHeight="1"/>
    <row r="62670" ht="15.75" customHeight="1"/>
    <row r="62672" ht="15.75" customHeight="1"/>
    <row r="62674" ht="15.75" customHeight="1"/>
    <row r="62676" ht="15.75" customHeight="1"/>
    <row r="62678" ht="15.75" customHeight="1"/>
    <row r="62680" ht="15.75" customHeight="1"/>
    <row r="62682" ht="15.75" customHeight="1"/>
    <row r="62684" ht="15.75" customHeight="1"/>
    <row r="62686" ht="15.75" customHeight="1"/>
    <row r="62688" ht="15.75" customHeight="1"/>
    <row r="62690" ht="15.75" customHeight="1"/>
    <row r="62692" ht="15.75" customHeight="1"/>
    <row r="62694" ht="15.75" customHeight="1"/>
    <row r="62696" ht="15.75" customHeight="1"/>
    <row r="62698" ht="15.75" customHeight="1"/>
    <row r="62700" ht="15.75" customHeight="1"/>
    <row r="62702" ht="15.75" customHeight="1"/>
    <row r="62704" ht="15.75" customHeight="1"/>
    <row r="62706" ht="15.75" customHeight="1"/>
    <row r="62708" ht="15.75" customHeight="1"/>
    <row r="62710" ht="15.75" customHeight="1"/>
    <row r="62712" ht="15.75" customHeight="1"/>
    <row r="62714" ht="15.75" customHeight="1"/>
    <row r="62716" ht="15.75" customHeight="1"/>
    <row r="62718" ht="15.75" customHeight="1"/>
    <row r="62720" ht="15.75" customHeight="1"/>
    <row r="62722" ht="15.75" customHeight="1"/>
    <row r="62724" ht="15.75" customHeight="1"/>
    <row r="62726" ht="15.75" customHeight="1"/>
    <row r="62728" ht="15.75" customHeight="1"/>
    <row r="62730" ht="15.75" customHeight="1"/>
    <row r="62732" ht="15.75" customHeight="1"/>
    <row r="62734" ht="15.75" customHeight="1"/>
    <row r="62736" ht="15.75" customHeight="1"/>
    <row r="62738" ht="15.75" customHeight="1"/>
    <row r="62740" ht="15.75" customHeight="1"/>
    <row r="62742" ht="15.75" customHeight="1"/>
    <row r="62744" ht="15.75" customHeight="1"/>
    <row r="62746" ht="15.75" customHeight="1"/>
    <row r="62748" ht="15.75" customHeight="1"/>
    <row r="62750" ht="15.75" customHeight="1"/>
    <row r="62752" ht="15.75" customHeight="1"/>
    <row r="62754" ht="15.75" customHeight="1"/>
    <row r="62756" ht="15.75" customHeight="1"/>
    <row r="62758" ht="15.75" customHeight="1"/>
    <row r="62760" ht="15.75" customHeight="1"/>
    <row r="62762" ht="15.75" customHeight="1"/>
    <row r="62764" ht="15.75" customHeight="1"/>
    <row r="62766" ht="15.75" customHeight="1"/>
    <row r="62768" ht="15.75" customHeight="1"/>
    <row r="62770" ht="15.75" customHeight="1"/>
    <row r="62772" ht="15.75" customHeight="1"/>
    <row r="62774" ht="15.75" customHeight="1"/>
    <row r="62776" ht="15.75" customHeight="1"/>
    <row r="62778" ht="15.75" customHeight="1"/>
    <row r="62780" ht="15.75" customHeight="1"/>
    <row r="62782" ht="15.75" customHeight="1"/>
    <row r="62784" ht="15.75" customHeight="1"/>
    <row r="62786" ht="15.75" customHeight="1"/>
    <row r="62788" ht="15.75" customHeight="1"/>
    <row r="62790" ht="15.75" customHeight="1"/>
    <row r="62792" ht="15.75" customHeight="1"/>
    <row r="62794" ht="15.75" customHeight="1"/>
    <row r="62796" ht="15.75" customHeight="1"/>
    <row r="62798" ht="15.75" customHeight="1"/>
    <row r="62800" ht="15.75" customHeight="1"/>
    <row r="62802" ht="15.75" customHeight="1"/>
    <row r="62804" ht="15.75" customHeight="1"/>
    <row r="62806" ht="15.75" customHeight="1"/>
    <row r="62808" ht="15.75" customHeight="1"/>
    <row r="62810" ht="15.75" customHeight="1"/>
    <row r="62812" ht="15.75" customHeight="1"/>
    <row r="62814" ht="15.75" customHeight="1"/>
    <row r="62816" ht="15.75" customHeight="1"/>
    <row r="62818" ht="15.75" customHeight="1"/>
    <row r="62820" ht="15.75" customHeight="1"/>
    <row r="62822" ht="15.75" customHeight="1"/>
    <row r="62824" ht="15.75" customHeight="1"/>
    <row r="62826" ht="15.75" customHeight="1"/>
    <row r="62828" ht="15.75" customHeight="1"/>
    <row r="62830" ht="15.75" customHeight="1"/>
    <row r="62832" ht="15.75" customHeight="1"/>
    <row r="62834" ht="15.75" customHeight="1"/>
    <row r="62836" ht="15.75" customHeight="1"/>
    <row r="62838" ht="15.75" customHeight="1"/>
    <row r="62840" ht="15.75" customHeight="1"/>
    <row r="62842" ht="15.75" customHeight="1"/>
    <row r="62844" ht="15.75" customHeight="1"/>
    <row r="62846" ht="15.75" customHeight="1"/>
    <row r="62848" ht="15.75" customHeight="1"/>
    <row r="62850" ht="15.75" customHeight="1"/>
    <row r="62852" ht="15.75" customHeight="1"/>
    <row r="62854" ht="15.75" customHeight="1"/>
    <row r="62856" ht="15.75" customHeight="1"/>
    <row r="62858" ht="15.75" customHeight="1"/>
    <row r="62860" ht="15.75" customHeight="1"/>
    <row r="62862" ht="15.75" customHeight="1"/>
    <row r="62864" ht="15.75" customHeight="1"/>
    <row r="62866" ht="15.75" customHeight="1"/>
    <row r="62868" ht="15.75" customHeight="1"/>
    <row r="62870" ht="15.75" customHeight="1"/>
    <row r="62872" ht="15.75" customHeight="1"/>
    <row r="62874" ht="15.75" customHeight="1"/>
    <row r="62876" ht="15.75" customHeight="1"/>
    <row r="62878" ht="15.75" customHeight="1"/>
    <row r="62880" ht="15.75" customHeight="1"/>
    <row r="62882" ht="15.75" customHeight="1"/>
    <row r="62884" ht="15.75" customHeight="1"/>
    <row r="62886" ht="15.75" customHeight="1"/>
    <row r="62888" ht="15.75" customHeight="1"/>
    <row r="62890" ht="15.75" customHeight="1"/>
    <row r="62892" ht="15.75" customHeight="1"/>
    <row r="62894" ht="15.75" customHeight="1"/>
    <row r="62896" ht="15.75" customHeight="1"/>
    <row r="62898" ht="15.75" customHeight="1"/>
    <row r="62900" ht="15.75" customHeight="1"/>
    <row r="62902" ht="15.75" customHeight="1"/>
    <row r="62904" ht="15.75" customHeight="1"/>
    <row r="62906" ht="15.75" customHeight="1"/>
    <row r="62908" ht="15.75" customHeight="1"/>
    <row r="62910" ht="15.75" customHeight="1"/>
    <row r="62912" ht="15.75" customHeight="1"/>
    <row r="62914" ht="15.75" customHeight="1"/>
    <row r="62916" ht="15.75" customHeight="1"/>
    <row r="62918" ht="15.75" customHeight="1"/>
    <row r="62920" ht="15.75" customHeight="1"/>
    <row r="62922" ht="15.75" customHeight="1"/>
    <row r="62924" ht="15.75" customHeight="1"/>
    <row r="62926" ht="15.75" customHeight="1"/>
    <row r="62928" ht="15.75" customHeight="1"/>
    <row r="62930" ht="15.75" customHeight="1"/>
    <row r="62932" ht="15.75" customHeight="1"/>
    <row r="62934" ht="15.75" customHeight="1"/>
    <row r="62936" ht="15.75" customHeight="1"/>
    <row r="62938" ht="15.75" customHeight="1"/>
    <row r="62940" ht="15.75" customHeight="1"/>
    <row r="62942" ht="15.75" customHeight="1"/>
    <row r="62944" ht="15.75" customHeight="1"/>
    <row r="62946" ht="15.75" customHeight="1"/>
    <row r="62948" ht="15.75" customHeight="1"/>
    <row r="62950" ht="15.75" customHeight="1"/>
    <row r="62952" ht="15.75" customHeight="1"/>
    <row r="62954" ht="15.75" customHeight="1"/>
    <row r="62956" ht="15.75" customHeight="1"/>
    <row r="62958" ht="15.75" customHeight="1"/>
    <row r="62960" ht="15.75" customHeight="1"/>
    <row r="62962" ht="15.75" customHeight="1"/>
    <row r="62964" ht="15.75" customHeight="1"/>
    <row r="62966" ht="15.75" customHeight="1"/>
    <row r="62968" ht="15.75" customHeight="1"/>
    <row r="62970" ht="15.75" customHeight="1"/>
    <row r="62972" ht="15.75" customHeight="1"/>
    <row r="62974" ht="15.75" customHeight="1"/>
    <row r="62976" ht="15.75" customHeight="1"/>
    <row r="62978" ht="15.75" customHeight="1"/>
    <row r="62980" ht="15.75" customHeight="1"/>
    <row r="62982" ht="15.75" customHeight="1"/>
    <row r="62984" ht="15.75" customHeight="1"/>
    <row r="62986" ht="15.75" customHeight="1"/>
    <row r="62988" ht="15.75" customHeight="1"/>
    <row r="62990" ht="15.75" customHeight="1"/>
    <row r="62992" ht="15.75" customHeight="1"/>
    <row r="62994" ht="15.75" customHeight="1"/>
    <row r="62996" ht="15.75" customHeight="1"/>
    <row r="62998" ht="15.75" customHeight="1"/>
    <row r="63000" ht="15.75" customHeight="1"/>
    <row r="63002" ht="15.75" customHeight="1"/>
    <row r="63004" ht="15.75" customHeight="1"/>
    <row r="63006" ht="15.75" customHeight="1"/>
    <row r="63008" ht="15.75" customHeight="1"/>
    <row r="63010" ht="15.75" customHeight="1"/>
    <row r="63012" ht="15.75" customHeight="1"/>
    <row r="63014" ht="15.75" customHeight="1"/>
    <row r="63016" ht="15.75" customHeight="1"/>
    <row r="63018" ht="15.75" customHeight="1"/>
    <row r="63020" ht="15.75" customHeight="1"/>
    <row r="63022" ht="15.75" customHeight="1"/>
    <row r="63024" ht="15.75" customHeight="1"/>
    <row r="63026" ht="15.75" customHeight="1"/>
    <row r="63028" ht="15.75" customHeight="1"/>
    <row r="63030" ht="15.75" customHeight="1"/>
    <row r="63032" ht="15.75" customHeight="1"/>
    <row r="63034" ht="15.75" customHeight="1"/>
    <row r="63036" ht="15.75" customHeight="1"/>
    <row r="63038" ht="15.75" customHeight="1"/>
    <row r="63040" ht="15.75" customHeight="1"/>
    <row r="63042" ht="15.75" customHeight="1"/>
    <row r="63044" ht="15.75" customHeight="1"/>
    <row r="63046" ht="15.75" customHeight="1"/>
    <row r="63048" ht="15.75" customHeight="1"/>
    <row r="63050" ht="15.75" customHeight="1"/>
    <row r="63052" ht="15.75" customHeight="1"/>
    <row r="63054" ht="15.75" customHeight="1"/>
    <row r="63056" ht="15.75" customHeight="1"/>
    <row r="63058" ht="15.75" customHeight="1"/>
    <row r="63060" ht="15.75" customHeight="1"/>
    <row r="63062" ht="15.75" customHeight="1"/>
    <row r="63064" ht="15.75" customHeight="1"/>
    <row r="63066" ht="15.75" customHeight="1"/>
    <row r="63068" ht="15.75" customHeight="1"/>
    <row r="63070" ht="15.75" customHeight="1"/>
    <row r="63072" ht="15.75" customHeight="1"/>
    <row r="63074" ht="15.75" customHeight="1"/>
    <row r="63076" ht="15.75" customHeight="1"/>
    <row r="63078" ht="15.75" customHeight="1"/>
    <row r="63080" ht="15.75" customHeight="1"/>
    <row r="63082" ht="15.75" customHeight="1"/>
    <row r="63084" ht="15.75" customHeight="1"/>
    <row r="63086" ht="15.75" customHeight="1"/>
    <row r="63088" ht="15.75" customHeight="1"/>
    <row r="63090" ht="15.75" customHeight="1"/>
    <row r="63092" ht="15.75" customHeight="1"/>
    <row r="63094" ht="15.75" customHeight="1"/>
    <row r="63096" ht="15.75" customHeight="1"/>
    <row r="63098" ht="15.75" customHeight="1"/>
    <row r="63100" ht="15.75" customHeight="1"/>
    <row r="63102" ht="15.75" customHeight="1"/>
    <row r="63104" ht="15.75" customHeight="1"/>
    <row r="63106" ht="15.75" customHeight="1"/>
    <row r="63108" ht="15.75" customHeight="1"/>
    <row r="63110" ht="15.75" customHeight="1"/>
    <row r="63112" ht="15.75" customHeight="1"/>
    <row r="63114" ht="15.75" customHeight="1"/>
    <row r="63116" ht="15.75" customHeight="1"/>
    <row r="63118" ht="15.75" customHeight="1"/>
    <row r="63120" ht="15.75" customHeight="1"/>
    <row r="63122" ht="15.75" customHeight="1"/>
    <row r="63124" ht="15.75" customHeight="1"/>
    <row r="63126" ht="15.75" customHeight="1"/>
    <row r="63128" ht="15.75" customHeight="1"/>
    <row r="63130" ht="15.75" customHeight="1"/>
    <row r="63132" ht="15.75" customHeight="1"/>
    <row r="63134" ht="15.75" customHeight="1"/>
    <row r="63136" ht="15.75" customHeight="1"/>
    <row r="63138" ht="15.75" customHeight="1"/>
    <row r="63140" ht="15.75" customHeight="1"/>
    <row r="63142" ht="15.75" customHeight="1"/>
    <row r="63144" ht="15.75" customHeight="1"/>
    <row r="63146" ht="15.75" customHeight="1"/>
    <row r="63148" ht="15.75" customHeight="1"/>
    <row r="63150" ht="15.75" customHeight="1"/>
    <row r="63152" ht="15.75" customHeight="1"/>
    <row r="63154" ht="15.75" customHeight="1"/>
    <row r="63156" ht="15.75" customHeight="1"/>
    <row r="63158" ht="15.75" customHeight="1"/>
    <row r="63160" ht="15.75" customHeight="1"/>
    <row r="63162" ht="15.75" customHeight="1"/>
    <row r="63164" ht="15.75" customHeight="1"/>
    <row r="63166" ht="15.75" customHeight="1"/>
    <row r="63168" ht="15.75" customHeight="1"/>
    <row r="63170" ht="15.75" customHeight="1"/>
    <row r="63172" ht="15.75" customHeight="1"/>
    <row r="63174" ht="15.75" customHeight="1"/>
    <row r="63176" ht="15.75" customHeight="1"/>
    <row r="63178" ht="15.75" customHeight="1"/>
    <row r="63180" ht="15.75" customHeight="1"/>
    <row r="63182" ht="15.75" customHeight="1"/>
    <row r="63184" ht="15.75" customHeight="1"/>
    <row r="63186" ht="15.75" customHeight="1"/>
    <row r="63188" ht="15.75" customHeight="1"/>
    <row r="63190" ht="15.75" customHeight="1"/>
    <row r="63192" ht="15.75" customHeight="1"/>
    <row r="63194" ht="15.75" customHeight="1"/>
    <row r="63196" ht="15.75" customHeight="1"/>
    <row r="63198" ht="15.75" customHeight="1"/>
    <row r="63200" ht="15.75" customHeight="1"/>
    <row r="63202" ht="15.75" customHeight="1"/>
    <row r="63204" ht="15.75" customHeight="1"/>
    <row r="63206" ht="15.75" customHeight="1"/>
    <row r="63208" ht="15.75" customHeight="1"/>
    <row r="63210" ht="15.75" customHeight="1"/>
    <row r="63212" ht="15.75" customHeight="1"/>
    <row r="63214" ht="15.75" customHeight="1"/>
    <row r="63216" ht="15.75" customHeight="1"/>
    <row r="63218" ht="15.75" customHeight="1"/>
    <row r="63220" ht="15.75" customHeight="1"/>
    <row r="63222" ht="15.75" customHeight="1"/>
    <row r="63224" ht="15.75" customHeight="1"/>
    <row r="63226" ht="15.75" customHeight="1"/>
    <row r="63228" ht="15.75" customHeight="1"/>
    <row r="63230" ht="15.75" customHeight="1"/>
    <row r="63232" ht="15.75" customHeight="1"/>
    <row r="63234" ht="15.75" customHeight="1"/>
    <row r="63236" ht="15.75" customHeight="1"/>
    <row r="63238" ht="15.75" customHeight="1"/>
    <row r="63240" ht="15.75" customHeight="1"/>
    <row r="63242" ht="15.75" customHeight="1"/>
    <row r="63244" ht="15.75" customHeight="1"/>
    <row r="63246" ht="15.75" customHeight="1"/>
    <row r="63248" ht="15.75" customHeight="1"/>
    <row r="63250" ht="15.75" customHeight="1"/>
    <row r="63252" ht="15.75" customHeight="1"/>
    <row r="63254" ht="15.75" customHeight="1"/>
    <row r="63256" ht="15.75" customHeight="1"/>
    <row r="63258" ht="15.75" customHeight="1"/>
    <row r="63260" ht="15.75" customHeight="1"/>
    <row r="63262" ht="15.75" customHeight="1"/>
    <row r="63264" ht="15.75" customHeight="1"/>
    <row r="63266" ht="15.75" customHeight="1"/>
    <row r="63268" ht="15.75" customHeight="1"/>
    <row r="63270" ht="15.75" customHeight="1"/>
    <row r="63272" ht="15.75" customHeight="1"/>
    <row r="63274" ht="15.75" customHeight="1"/>
    <row r="63276" ht="15.75" customHeight="1"/>
    <row r="63278" ht="15.75" customHeight="1"/>
    <row r="63280" ht="15.75" customHeight="1"/>
    <row r="63282" ht="15.75" customHeight="1"/>
    <row r="63284" ht="15.75" customHeight="1"/>
    <row r="63286" ht="15.75" customHeight="1"/>
    <row r="63288" ht="15.75" customHeight="1"/>
    <row r="63290" ht="15.75" customHeight="1"/>
    <row r="63292" ht="15.75" customHeight="1"/>
    <row r="63294" ht="15.75" customHeight="1"/>
    <row r="63296" ht="15.75" customHeight="1"/>
    <row r="63298" ht="15.75" customHeight="1"/>
    <row r="63300" ht="15.75" customHeight="1"/>
    <row r="63302" ht="15.75" customHeight="1"/>
    <row r="63304" ht="15.75" customHeight="1"/>
    <row r="63306" ht="15.75" customHeight="1"/>
    <row r="63308" ht="15.75" customHeight="1"/>
    <row r="63310" ht="15.75" customHeight="1"/>
    <row r="63312" ht="15.75" customHeight="1"/>
    <row r="63314" ht="15.75" customHeight="1"/>
    <row r="63316" ht="15.75" customHeight="1"/>
    <row r="63318" ht="15.75" customHeight="1"/>
    <row r="63320" ht="15.75" customHeight="1"/>
    <row r="63322" ht="15.75" customHeight="1"/>
    <row r="63324" ht="15.75" customHeight="1"/>
    <row r="63326" ht="15.75" customHeight="1"/>
    <row r="63328" ht="15.75" customHeight="1"/>
    <row r="63330" ht="15.75" customHeight="1"/>
    <row r="63332" ht="15.75" customHeight="1"/>
    <row r="63334" ht="15.75" customHeight="1"/>
    <row r="63336" ht="15.75" customHeight="1"/>
    <row r="63338" ht="15.75" customHeight="1"/>
    <row r="63340" ht="15.75" customHeight="1"/>
    <row r="63342" ht="15.75" customHeight="1"/>
    <row r="63344" ht="15.75" customHeight="1"/>
    <row r="63346" ht="15.75" customHeight="1"/>
    <row r="63348" ht="15.75" customHeight="1"/>
    <row r="63350" ht="15.75" customHeight="1"/>
    <row r="63352" ht="15.75" customHeight="1"/>
    <row r="63354" ht="15.75" customHeight="1"/>
    <row r="63356" ht="15.75" customHeight="1"/>
    <row r="63358" ht="15.75" customHeight="1"/>
    <row r="63360" ht="15.75" customHeight="1"/>
    <row r="63362" ht="15.75" customHeight="1"/>
    <row r="63364" ht="15.75" customHeight="1"/>
    <row r="63366" ht="15.75" customHeight="1"/>
    <row r="63368" ht="15.75" customHeight="1"/>
    <row r="63370" ht="15.75" customHeight="1"/>
    <row r="63372" ht="15.75" customHeight="1"/>
    <row r="63374" ht="15.75" customHeight="1"/>
    <row r="63376" ht="15.75" customHeight="1"/>
    <row r="63378" ht="15.75" customHeight="1"/>
    <row r="63380" ht="15.75" customHeight="1"/>
    <row r="63382" ht="15.75" customHeight="1"/>
    <row r="63384" ht="15.75" customHeight="1"/>
    <row r="63386" ht="15.75" customHeight="1"/>
    <row r="63388" ht="15.75" customHeight="1"/>
    <row r="63390" ht="15.75" customHeight="1"/>
    <row r="63392" ht="15.75" customHeight="1"/>
    <row r="63394" ht="15.75" customHeight="1"/>
    <row r="63396" ht="15.75" customHeight="1"/>
    <row r="63398" ht="15.75" customHeight="1"/>
    <row r="63400" ht="15.75" customHeight="1"/>
    <row r="63402" ht="15.75" customHeight="1"/>
    <row r="63404" ht="15.75" customHeight="1"/>
    <row r="63406" ht="15.75" customHeight="1"/>
    <row r="63408" ht="15.75" customHeight="1"/>
    <row r="63410" ht="15.75" customHeight="1"/>
    <row r="63412" ht="15.75" customHeight="1"/>
    <row r="63414" ht="15.75" customHeight="1"/>
    <row r="63416" ht="15.75" customHeight="1"/>
    <row r="63418" ht="15.75" customHeight="1"/>
    <row r="63420" ht="15.75" customHeight="1"/>
    <row r="63422" ht="15.75" customHeight="1"/>
    <row r="63424" ht="15.75" customHeight="1"/>
    <row r="63426" ht="15.75" customHeight="1"/>
    <row r="63428" ht="15.75" customHeight="1"/>
    <row r="63430" ht="15.75" customHeight="1"/>
    <row r="63432" ht="15.75" customHeight="1"/>
    <row r="63434" ht="15.75" customHeight="1"/>
    <row r="63436" ht="15.75" customHeight="1"/>
    <row r="63438" ht="15.75" customHeight="1"/>
    <row r="63440" ht="15.75" customHeight="1"/>
    <row r="63442" ht="15.75" customHeight="1"/>
    <row r="63444" ht="15.75" customHeight="1"/>
    <row r="63446" ht="15.75" customHeight="1"/>
    <row r="63448" ht="15.75" customHeight="1"/>
    <row r="63450" ht="15.75" customHeight="1"/>
    <row r="63452" ht="15.75" customHeight="1"/>
    <row r="63454" ht="15.75" customHeight="1"/>
    <row r="63456" ht="15.75" customHeight="1"/>
    <row r="63458" ht="15.75" customHeight="1"/>
    <row r="63460" ht="15.75" customHeight="1"/>
    <row r="63462" ht="15.75" customHeight="1"/>
    <row r="63464" ht="15.75" customHeight="1"/>
    <row r="63466" ht="15.75" customHeight="1"/>
    <row r="63468" ht="15.75" customHeight="1"/>
    <row r="63470" ht="15.75" customHeight="1"/>
    <row r="63472" ht="15.75" customHeight="1"/>
    <row r="63474" ht="15.75" customHeight="1"/>
    <row r="63476" ht="15.75" customHeight="1"/>
    <row r="63478" ht="15.75" customHeight="1"/>
    <row r="63480" ht="15.75" customHeight="1"/>
    <row r="63482" ht="15.75" customHeight="1"/>
    <row r="63484" ht="15.75" customHeight="1"/>
    <row r="63486" ht="15.75" customHeight="1"/>
    <row r="63488" ht="15.75" customHeight="1"/>
    <row r="63490" ht="15.75" customHeight="1"/>
    <row r="63492" ht="15.75" customHeight="1"/>
    <row r="63494" ht="15.75" customHeight="1"/>
    <row r="63496" ht="15.75" customHeight="1"/>
    <row r="63498" ht="15.75" customHeight="1"/>
    <row r="63500" ht="15.75" customHeight="1"/>
    <row r="63502" ht="15.75" customHeight="1"/>
    <row r="63504" ht="15.75" customHeight="1"/>
    <row r="63506" ht="15.75" customHeight="1"/>
    <row r="63508" ht="15.75" customHeight="1"/>
    <row r="63510" ht="15.75" customHeight="1"/>
    <row r="63512" ht="15.75" customHeight="1"/>
    <row r="63514" ht="15.75" customHeight="1"/>
    <row r="63516" ht="15.75" customHeight="1"/>
    <row r="63518" ht="15.75" customHeight="1"/>
    <row r="63520" ht="15.75" customHeight="1"/>
    <row r="63522" ht="15.75" customHeight="1"/>
    <row r="63524" ht="15.75" customHeight="1"/>
    <row r="63526" ht="15.75" customHeight="1"/>
    <row r="63528" ht="15.75" customHeight="1"/>
    <row r="63530" ht="15.75" customHeight="1"/>
    <row r="63532" ht="15.75" customHeight="1"/>
    <row r="63534" ht="15.75" customHeight="1"/>
    <row r="63536" ht="15.75" customHeight="1"/>
    <row r="63538" ht="15.75" customHeight="1"/>
    <row r="63540" ht="15.75" customHeight="1"/>
    <row r="63542" ht="15.75" customHeight="1"/>
    <row r="63544" ht="15.75" customHeight="1"/>
    <row r="63546" ht="15.75" customHeight="1"/>
    <row r="63548" ht="15.75" customHeight="1"/>
    <row r="63550" ht="15.75" customHeight="1"/>
    <row r="63552" ht="15.75" customHeight="1"/>
    <row r="63554" ht="15.75" customHeight="1"/>
    <row r="63556" ht="15.75" customHeight="1"/>
    <row r="63558" ht="15.75" customHeight="1"/>
    <row r="63560" ht="15.75" customHeight="1"/>
    <row r="63562" ht="15.75" customHeight="1"/>
    <row r="63564" ht="15.75" customHeight="1"/>
    <row r="63566" ht="15.75" customHeight="1"/>
    <row r="63568" ht="15.75" customHeight="1"/>
    <row r="63570" ht="15.75" customHeight="1"/>
    <row r="63572" ht="15.75" customHeight="1"/>
    <row r="63574" ht="15.75" customHeight="1"/>
    <row r="63576" ht="15.75" customHeight="1"/>
    <row r="63578" ht="15.75" customHeight="1"/>
    <row r="63580" ht="15.75" customHeight="1"/>
    <row r="63582" ht="15.75" customHeight="1"/>
    <row r="63584" ht="15.75" customHeight="1"/>
    <row r="63586" ht="15.75" customHeight="1"/>
    <row r="63588" ht="15.75" customHeight="1"/>
    <row r="63590" ht="15.75" customHeight="1"/>
    <row r="63592" ht="15.75" customHeight="1"/>
    <row r="63594" ht="15.75" customHeight="1"/>
    <row r="63596" ht="15.75" customHeight="1"/>
    <row r="63598" ht="15.75" customHeight="1"/>
    <row r="63600" ht="15.75" customHeight="1"/>
    <row r="63602" ht="15.75" customHeight="1"/>
    <row r="63604" ht="15.75" customHeight="1"/>
    <row r="63606" ht="15.75" customHeight="1"/>
    <row r="63608" ht="15.75" customHeight="1"/>
    <row r="63610" ht="15.75" customHeight="1"/>
    <row r="63612" ht="15.75" customHeight="1"/>
    <row r="63614" ht="15.75" customHeight="1"/>
    <row r="63616" ht="15.75" customHeight="1"/>
    <row r="63618" ht="15.75" customHeight="1"/>
    <row r="63620" ht="15.75" customHeight="1"/>
    <row r="63622" ht="15.75" customHeight="1"/>
    <row r="63624" ht="15.75" customHeight="1"/>
    <row r="63626" ht="15.75" customHeight="1"/>
    <row r="63628" ht="15.75" customHeight="1"/>
    <row r="63630" ht="15.75" customHeight="1"/>
    <row r="63632" ht="15.75" customHeight="1"/>
    <row r="63634" ht="15.75" customHeight="1"/>
    <row r="63636" ht="15.75" customHeight="1"/>
    <row r="63638" ht="15.75" customHeight="1"/>
    <row r="63640" ht="15.75" customHeight="1"/>
    <row r="63642" ht="15.75" customHeight="1"/>
    <row r="63644" ht="15.75" customHeight="1"/>
    <row r="63646" ht="15.75" customHeight="1"/>
    <row r="63648" ht="15.75" customHeight="1"/>
    <row r="63650" ht="15.75" customHeight="1"/>
    <row r="63652" ht="15.75" customHeight="1"/>
    <row r="63654" ht="15.75" customHeight="1"/>
    <row r="63656" ht="15.75" customHeight="1"/>
    <row r="63658" ht="15.75" customHeight="1"/>
    <row r="63660" ht="15.75" customHeight="1"/>
    <row r="63662" ht="15.75" customHeight="1"/>
    <row r="63664" ht="15.75" customHeight="1"/>
    <row r="63666" ht="15.75" customHeight="1"/>
    <row r="63668" ht="15.75" customHeight="1"/>
    <row r="63670" ht="15.75" customHeight="1"/>
    <row r="63672" ht="15.75" customHeight="1"/>
    <row r="63674" ht="15.75" customHeight="1"/>
    <row r="63676" ht="15.75" customHeight="1"/>
    <row r="63678" ht="15.75" customHeight="1"/>
    <row r="63680" ht="15.75" customHeight="1"/>
    <row r="63682" ht="15.75" customHeight="1"/>
    <row r="63684" ht="15.75" customHeight="1"/>
    <row r="63686" ht="15.75" customHeight="1"/>
    <row r="63688" ht="15.75" customHeight="1"/>
    <row r="63690" ht="15.75" customHeight="1"/>
    <row r="63692" ht="15.75" customHeight="1"/>
    <row r="63694" ht="15.75" customHeight="1"/>
    <row r="63696" ht="15.75" customHeight="1"/>
    <row r="63698" ht="15.75" customHeight="1"/>
    <row r="63700" ht="15.75" customHeight="1"/>
    <row r="63702" ht="15.75" customHeight="1"/>
    <row r="63704" ht="15.75" customHeight="1"/>
    <row r="63706" ht="15.75" customHeight="1"/>
    <row r="63708" ht="15.75" customHeight="1"/>
    <row r="63710" ht="15.75" customHeight="1"/>
    <row r="63712" ht="15.75" customHeight="1"/>
    <row r="63714" ht="15.75" customHeight="1"/>
    <row r="63716" ht="15.75" customHeight="1"/>
    <row r="63718" ht="15.75" customHeight="1"/>
    <row r="63720" ht="15.75" customHeight="1"/>
    <row r="63722" ht="15.75" customHeight="1"/>
    <row r="63724" ht="15.75" customHeight="1"/>
    <row r="63726" ht="15.75" customHeight="1"/>
    <row r="63728" ht="15.75" customHeight="1"/>
    <row r="63730" ht="15.75" customHeight="1"/>
    <row r="63732" ht="15.75" customHeight="1"/>
    <row r="63734" ht="15.75" customHeight="1"/>
    <row r="63736" ht="15.75" customHeight="1"/>
    <row r="63738" ht="15.75" customHeight="1"/>
    <row r="63740" ht="15.75" customHeight="1"/>
    <row r="63742" ht="15.75" customHeight="1"/>
    <row r="63744" ht="15.75" customHeight="1"/>
    <row r="63746" ht="15.75" customHeight="1"/>
    <row r="63748" ht="15.75" customHeight="1"/>
    <row r="63750" ht="15.75" customHeight="1"/>
    <row r="63752" ht="15.75" customHeight="1"/>
    <row r="63754" ht="15.75" customHeight="1"/>
    <row r="63756" ht="15.75" customHeight="1"/>
    <row r="63758" ht="15.75" customHeight="1"/>
    <row r="63760" ht="15.75" customHeight="1"/>
    <row r="63762" ht="15.75" customHeight="1"/>
    <row r="63764" ht="15.75" customHeight="1"/>
    <row r="63766" ht="15.75" customHeight="1"/>
    <row r="63768" ht="15.75" customHeight="1"/>
    <row r="63770" ht="15.75" customHeight="1"/>
    <row r="63772" ht="15.75" customHeight="1"/>
    <row r="63774" ht="15.75" customHeight="1"/>
    <row r="63776" ht="15.75" customHeight="1"/>
    <row r="63778" ht="15.75" customHeight="1"/>
    <row r="63780" ht="15.75" customHeight="1"/>
    <row r="63782" ht="15.75" customHeight="1"/>
    <row r="63784" ht="15.75" customHeight="1"/>
    <row r="63786" ht="15.75" customHeight="1"/>
    <row r="63788" ht="15.75" customHeight="1"/>
    <row r="63790" ht="15.75" customHeight="1"/>
    <row r="63792" ht="15.75" customHeight="1"/>
    <row r="63794" ht="15.75" customHeight="1"/>
    <row r="63796" ht="15.75" customHeight="1"/>
    <row r="63798" ht="15.75" customHeight="1"/>
    <row r="63800" ht="15.75" customHeight="1"/>
    <row r="63802" ht="15.75" customHeight="1"/>
    <row r="63804" ht="15.75" customHeight="1"/>
    <row r="63806" ht="15.75" customHeight="1"/>
    <row r="63808" ht="15.75" customHeight="1"/>
    <row r="63810" ht="15.75" customHeight="1"/>
    <row r="63812" ht="15.75" customHeight="1"/>
    <row r="63814" ht="15.75" customHeight="1"/>
    <row r="63816" ht="15.75" customHeight="1"/>
    <row r="63818" ht="15.75" customHeight="1"/>
    <row r="63820" ht="15.75" customHeight="1"/>
    <row r="63822" ht="15.75" customHeight="1"/>
    <row r="63824" ht="15.75" customHeight="1"/>
    <row r="63826" ht="15.75" customHeight="1"/>
    <row r="63828" ht="15.75" customHeight="1"/>
    <row r="63830" ht="15.75" customHeight="1"/>
    <row r="63832" ht="15.75" customHeight="1"/>
    <row r="63834" ht="15.75" customHeight="1"/>
    <row r="63836" ht="15.75" customHeight="1"/>
    <row r="63838" ht="15.75" customHeight="1"/>
    <row r="63840" ht="15.75" customHeight="1"/>
    <row r="63842" ht="15.75" customHeight="1"/>
    <row r="63844" ht="15.75" customHeight="1"/>
    <row r="63846" ht="15.75" customHeight="1"/>
    <row r="63848" ht="15.75" customHeight="1"/>
    <row r="63850" ht="15.75" customHeight="1"/>
    <row r="63852" ht="15.75" customHeight="1"/>
    <row r="63854" ht="15.75" customHeight="1"/>
    <row r="63856" ht="15.75" customHeight="1"/>
    <row r="63858" ht="15.75" customHeight="1"/>
    <row r="63860" ht="15.75" customHeight="1"/>
    <row r="63862" ht="15.75" customHeight="1"/>
    <row r="63864" ht="15.75" customHeight="1"/>
    <row r="63866" ht="15.75" customHeight="1"/>
    <row r="63868" ht="15.75" customHeight="1"/>
    <row r="63870" ht="15.75" customHeight="1"/>
    <row r="63872" ht="15.75" customHeight="1"/>
    <row r="63874" ht="15.75" customHeight="1"/>
    <row r="63876" ht="15.75" customHeight="1"/>
    <row r="63878" ht="15.75" customHeight="1"/>
    <row r="63880" ht="15.75" customHeight="1"/>
    <row r="63882" ht="15.75" customHeight="1"/>
    <row r="63884" ht="15.75" customHeight="1"/>
    <row r="63886" ht="15.75" customHeight="1"/>
    <row r="63888" ht="15.75" customHeight="1"/>
    <row r="63890" ht="15.75" customHeight="1"/>
    <row r="63892" ht="15.75" customHeight="1"/>
    <row r="63894" ht="15.75" customHeight="1"/>
    <row r="63896" ht="15.75" customHeight="1"/>
    <row r="63898" ht="15.75" customHeight="1"/>
    <row r="63900" ht="15.75" customHeight="1"/>
    <row r="63902" ht="15.75" customHeight="1"/>
    <row r="63904" ht="15.75" customHeight="1"/>
    <row r="63906" ht="15.75" customHeight="1"/>
    <row r="63908" ht="15.75" customHeight="1"/>
    <row r="63910" ht="15.75" customHeight="1"/>
    <row r="63912" ht="15.75" customHeight="1"/>
    <row r="63914" ht="15.75" customHeight="1"/>
    <row r="63916" ht="15.75" customHeight="1"/>
    <row r="63918" ht="15.75" customHeight="1"/>
    <row r="63920" ht="15.75" customHeight="1"/>
    <row r="63922" ht="15.75" customHeight="1"/>
    <row r="63924" ht="15.75" customHeight="1"/>
    <row r="63926" ht="15.75" customHeight="1"/>
    <row r="63928" ht="15.75" customHeight="1"/>
    <row r="63930" ht="15.75" customHeight="1"/>
    <row r="63932" ht="15.75" customHeight="1"/>
    <row r="63934" ht="15.75" customHeight="1"/>
    <row r="63936" ht="15.75" customHeight="1"/>
    <row r="63938" ht="15.75" customHeight="1"/>
    <row r="63940" ht="15.75" customHeight="1"/>
    <row r="63942" ht="15.75" customHeight="1"/>
    <row r="63944" ht="15.75" customHeight="1"/>
    <row r="63946" ht="15.75" customHeight="1"/>
    <row r="63948" ht="15.75" customHeight="1"/>
    <row r="63950" ht="15.75" customHeight="1"/>
    <row r="63952" ht="15.75" customHeight="1"/>
    <row r="63954" ht="15.75" customHeight="1"/>
    <row r="63956" ht="15.75" customHeight="1"/>
    <row r="63958" ht="15.75" customHeight="1"/>
    <row r="63960" ht="15.75" customHeight="1"/>
    <row r="63962" ht="15.75" customHeight="1"/>
    <row r="63964" ht="15.75" customHeight="1"/>
    <row r="63966" ht="15.75" customHeight="1"/>
    <row r="63968" ht="15.75" customHeight="1"/>
    <row r="63970" ht="15.75" customHeight="1"/>
    <row r="63972" ht="15.75" customHeight="1"/>
    <row r="63974" ht="15.75" customHeight="1"/>
    <row r="63976" ht="15.75" customHeight="1"/>
    <row r="63978" ht="15.75" customHeight="1"/>
    <row r="63980" ht="15.75" customHeight="1"/>
    <row r="63982" ht="15.75" customHeight="1"/>
    <row r="63984" ht="15.75" customHeight="1"/>
    <row r="63986" ht="15.75" customHeight="1"/>
    <row r="63988" ht="15.75" customHeight="1"/>
    <row r="63990" ht="15.75" customHeight="1"/>
    <row r="63992" ht="15.75" customHeight="1"/>
    <row r="63994" ht="15.75" customHeight="1"/>
    <row r="63996" ht="15.75" customHeight="1"/>
    <row r="63998" ht="15.75" customHeight="1"/>
    <row r="64000" ht="15.75" customHeight="1"/>
    <row r="64002" ht="15.75" customHeight="1"/>
    <row r="64004" ht="15.75" customHeight="1"/>
    <row r="64006" ht="15.75" customHeight="1"/>
    <row r="64008" ht="15.75" customHeight="1"/>
    <row r="64010" ht="15.75" customHeight="1"/>
    <row r="64012" ht="15.75" customHeight="1"/>
    <row r="64014" ht="15.75" customHeight="1"/>
    <row r="64016" ht="15.75" customHeight="1"/>
    <row r="64018" ht="15.75" customHeight="1"/>
    <row r="64020" ht="15.75" customHeight="1"/>
    <row r="64022" ht="15.75" customHeight="1"/>
    <row r="64024" ht="15.75" customHeight="1"/>
    <row r="64026" ht="15.75" customHeight="1"/>
    <row r="64028" ht="15.75" customHeight="1"/>
    <row r="64030" ht="15.75" customHeight="1"/>
    <row r="64032" ht="15.75" customHeight="1"/>
    <row r="64034" ht="15.75" customHeight="1"/>
    <row r="64036" ht="15.75" customHeight="1"/>
    <row r="64038" ht="15.75" customHeight="1"/>
    <row r="64040" ht="15.75" customHeight="1"/>
    <row r="64042" ht="15.75" customHeight="1"/>
    <row r="64044" ht="15.75" customHeight="1"/>
    <row r="64046" ht="15.75" customHeight="1"/>
    <row r="64048" ht="15.75" customHeight="1"/>
    <row r="64050" ht="15.75" customHeight="1"/>
    <row r="64052" ht="15.75" customHeight="1"/>
    <row r="64054" ht="15.75" customHeight="1"/>
    <row r="64056" ht="15.75" customHeight="1"/>
    <row r="64058" ht="15.75" customHeight="1"/>
    <row r="64060" ht="15.75" customHeight="1"/>
    <row r="64062" ht="15.75" customHeight="1"/>
    <row r="64064" ht="15.75" customHeight="1"/>
    <row r="64066" ht="15.75" customHeight="1"/>
    <row r="64068" ht="15.75" customHeight="1"/>
    <row r="64070" ht="15.75" customHeight="1"/>
    <row r="64072" ht="15.75" customHeight="1"/>
    <row r="64074" ht="15.75" customHeight="1"/>
    <row r="64076" ht="15.75" customHeight="1"/>
    <row r="64078" ht="15.75" customHeight="1"/>
    <row r="64080" ht="15.75" customHeight="1"/>
    <row r="64082" ht="15.75" customHeight="1"/>
    <row r="64084" ht="15.75" customHeight="1"/>
    <row r="64086" ht="15.75" customHeight="1"/>
    <row r="64088" ht="15.75" customHeight="1"/>
    <row r="64090" ht="15.75" customHeight="1"/>
    <row r="64092" ht="15.75" customHeight="1"/>
    <row r="64094" ht="15.75" customHeight="1"/>
    <row r="64096" ht="15.75" customHeight="1"/>
    <row r="64098" ht="15.75" customHeight="1"/>
    <row r="64100" ht="15.75" customHeight="1"/>
    <row r="64102" ht="15.75" customHeight="1"/>
    <row r="64104" ht="15.75" customHeight="1"/>
    <row r="64106" ht="15.75" customHeight="1"/>
    <row r="64108" ht="15.75" customHeight="1"/>
    <row r="64110" ht="15.75" customHeight="1"/>
    <row r="64112" ht="15.75" customHeight="1"/>
    <row r="64114" ht="15.75" customHeight="1"/>
    <row r="64116" ht="15.75" customHeight="1"/>
    <row r="64118" ht="15.75" customHeight="1"/>
    <row r="64120" ht="15.75" customHeight="1"/>
    <row r="64122" ht="15.75" customHeight="1"/>
    <row r="64124" ht="15.75" customHeight="1"/>
    <row r="64126" ht="15.75" customHeight="1"/>
    <row r="64128" ht="15.75" customHeight="1"/>
    <row r="64130" ht="15.75" customHeight="1"/>
    <row r="64132" ht="15.75" customHeight="1"/>
    <row r="64134" ht="15.75" customHeight="1"/>
    <row r="64136" ht="15.75" customHeight="1"/>
    <row r="64138" ht="15.75" customHeight="1"/>
    <row r="64140" ht="15.75" customHeight="1"/>
    <row r="64142" ht="15.75" customHeight="1"/>
    <row r="64144" ht="15.75" customHeight="1"/>
    <row r="64146" ht="15.75" customHeight="1"/>
    <row r="64148" ht="15.75" customHeight="1"/>
    <row r="64150" ht="15.75" customHeight="1"/>
    <row r="64152" ht="15.75" customHeight="1"/>
    <row r="64154" ht="15.75" customHeight="1"/>
    <row r="64156" ht="15.75" customHeight="1"/>
    <row r="64158" ht="15.75" customHeight="1"/>
    <row r="64160" ht="15.75" customHeight="1"/>
    <row r="64162" ht="15.75" customHeight="1"/>
    <row r="64164" ht="15.75" customHeight="1"/>
    <row r="64166" ht="15.75" customHeight="1"/>
    <row r="64168" ht="15.75" customHeight="1"/>
    <row r="64170" ht="15.75" customHeight="1"/>
    <row r="64172" ht="15.75" customHeight="1"/>
    <row r="64174" ht="15.75" customHeight="1"/>
    <row r="64176" ht="15.75" customHeight="1"/>
    <row r="64178" ht="15.75" customHeight="1"/>
    <row r="64180" ht="15.75" customHeight="1"/>
    <row r="64182" ht="15.75" customHeight="1"/>
    <row r="64184" ht="15.75" customHeight="1"/>
    <row r="64186" ht="15.75" customHeight="1"/>
    <row r="64188" ht="15.75" customHeight="1"/>
    <row r="64190" ht="15.75" customHeight="1"/>
    <row r="64192" ht="15.75" customHeight="1"/>
    <row r="64194" ht="15.75" customHeight="1"/>
    <row r="64196" ht="15.75" customHeight="1"/>
    <row r="64198" ht="15.75" customHeight="1"/>
    <row r="64200" ht="15.75" customHeight="1"/>
    <row r="64202" ht="15.75" customHeight="1"/>
    <row r="64204" ht="15.75" customHeight="1"/>
    <row r="64206" ht="15.75" customHeight="1"/>
    <row r="64208" ht="15.75" customHeight="1"/>
    <row r="64210" ht="15.75" customHeight="1"/>
    <row r="64212" ht="15.75" customHeight="1"/>
    <row r="64214" ht="15.75" customHeight="1"/>
    <row r="64216" ht="15.75" customHeight="1"/>
    <row r="64218" ht="15.75" customHeight="1"/>
    <row r="64220" ht="15.75" customHeight="1"/>
    <row r="64222" ht="15.75" customHeight="1"/>
    <row r="64224" ht="15.75" customHeight="1"/>
    <row r="64226" ht="15.75" customHeight="1"/>
    <row r="64228" ht="15.75" customHeight="1"/>
    <row r="64230" ht="15.75" customHeight="1"/>
    <row r="64232" ht="15.75" customHeight="1"/>
    <row r="64234" ht="15.75" customHeight="1"/>
    <row r="64236" ht="15.75" customHeight="1"/>
    <row r="64238" ht="15.75" customHeight="1"/>
    <row r="64240" ht="15.75" customHeight="1"/>
    <row r="64242" ht="15.75" customHeight="1"/>
    <row r="64244" ht="15.75" customHeight="1"/>
    <row r="64246" ht="15.75" customHeight="1"/>
    <row r="64248" ht="15.75" customHeight="1"/>
    <row r="64250" ht="15.75" customHeight="1"/>
    <row r="64252" ht="15.75" customHeight="1"/>
    <row r="64254" ht="15.75" customHeight="1"/>
    <row r="64256" ht="15.75" customHeight="1"/>
    <row r="64258" ht="15.75" customHeight="1"/>
    <row r="64260" ht="15.75" customHeight="1"/>
    <row r="64262" ht="15.75" customHeight="1"/>
    <row r="64264" ht="15.75" customHeight="1"/>
    <row r="64266" ht="15.75" customHeight="1"/>
    <row r="64268" ht="15.75" customHeight="1"/>
    <row r="64270" ht="15.75" customHeight="1"/>
    <row r="64272" ht="15.75" customHeight="1"/>
    <row r="64274" ht="15.75" customHeight="1"/>
    <row r="64276" ht="15.75" customHeight="1"/>
    <row r="64278" ht="15.75" customHeight="1"/>
    <row r="64280" ht="15.75" customHeight="1"/>
    <row r="64282" ht="15.75" customHeight="1"/>
    <row r="64284" ht="15.75" customHeight="1"/>
    <row r="64286" ht="15.75" customHeight="1"/>
    <row r="64288" ht="15.75" customHeight="1"/>
    <row r="64290" ht="15.75" customHeight="1"/>
    <row r="64292" ht="15.75" customHeight="1"/>
    <row r="64294" ht="15.75" customHeight="1"/>
    <row r="64296" ht="15.75" customHeight="1"/>
    <row r="64298" ht="15.75" customHeight="1"/>
    <row r="64300" ht="15.75" customHeight="1"/>
    <row r="64302" ht="15.75" customHeight="1"/>
    <row r="64304" ht="15.75" customHeight="1"/>
    <row r="64306" ht="15.75" customHeight="1"/>
    <row r="64308" ht="15.75" customHeight="1"/>
    <row r="64310" ht="15.75" customHeight="1"/>
    <row r="64312" ht="15.75" customHeight="1"/>
    <row r="64314" ht="15.75" customHeight="1"/>
    <row r="64316" ht="15.75" customHeight="1"/>
    <row r="64318" ht="15.75" customHeight="1"/>
    <row r="64320" ht="15.75" customHeight="1"/>
    <row r="64322" ht="15.75" customHeight="1"/>
    <row r="64324" ht="15.75" customHeight="1"/>
    <row r="64326" ht="15.75" customHeight="1"/>
    <row r="64328" ht="15.75" customHeight="1"/>
    <row r="64330" ht="15.75" customHeight="1"/>
    <row r="64332" ht="15.75" customHeight="1"/>
    <row r="64334" ht="15.75" customHeight="1"/>
    <row r="64336" ht="15.75" customHeight="1"/>
    <row r="64338" ht="15.75" customHeight="1"/>
    <row r="64340" ht="15.75" customHeight="1"/>
    <row r="64342" ht="15.75" customHeight="1"/>
    <row r="64344" ht="15.75" customHeight="1"/>
    <row r="64346" ht="15.75" customHeight="1"/>
    <row r="64348" ht="15.75" customHeight="1"/>
    <row r="64350" ht="15.75" customHeight="1"/>
    <row r="64352" ht="15.75" customHeight="1"/>
    <row r="64354" ht="15.75" customHeight="1"/>
    <row r="64356" ht="15.75" customHeight="1"/>
    <row r="64358" ht="15.75" customHeight="1"/>
    <row r="64360" ht="15.75" customHeight="1"/>
    <row r="64362" ht="15.75" customHeight="1"/>
    <row r="64364" ht="15.75" customHeight="1"/>
    <row r="64366" ht="15.75" customHeight="1"/>
    <row r="64368" ht="15.75" customHeight="1"/>
    <row r="64370" ht="15.75" customHeight="1"/>
    <row r="64372" ht="15.75" customHeight="1"/>
    <row r="64374" ht="15.75" customHeight="1"/>
    <row r="64376" ht="15.75" customHeight="1"/>
    <row r="64378" ht="15.75" customHeight="1"/>
    <row r="64380" ht="15.75" customHeight="1"/>
    <row r="64382" ht="15.75" customHeight="1"/>
    <row r="64384" ht="15.75" customHeight="1"/>
    <row r="64386" ht="15.75" customHeight="1"/>
    <row r="64388" ht="15.75" customHeight="1"/>
    <row r="64390" ht="15.75" customHeight="1"/>
    <row r="64392" ht="15.75" customHeight="1"/>
    <row r="64394" ht="15.75" customHeight="1"/>
    <row r="64396" ht="15.75" customHeight="1"/>
    <row r="64398" ht="15.75" customHeight="1"/>
    <row r="64400" ht="15.75" customHeight="1"/>
    <row r="64402" ht="15.75" customHeight="1"/>
    <row r="64404" ht="15.75" customHeight="1"/>
    <row r="64406" ht="15.75" customHeight="1"/>
    <row r="64408" ht="15.75" customHeight="1"/>
    <row r="64410" ht="15.75" customHeight="1"/>
    <row r="64412" ht="15.75" customHeight="1"/>
    <row r="64414" ht="15.75" customHeight="1"/>
    <row r="64416" ht="15.75" customHeight="1"/>
    <row r="64418" ht="15.75" customHeight="1"/>
    <row r="64420" ht="15.75" customHeight="1"/>
    <row r="64422" ht="15.75" customHeight="1"/>
    <row r="64424" ht="15.75" customHeight="1"/>
    <row r="64426" ht="15.75" customHeight="1"/>
    <row r="64428" ht="15.75" customHeight="1"/>
    <row r="64430" ht="15.75" customHeight="1"/>
    <row r="64432" ht="15.75" customHeight="1"/>
    <row r="64434" ht="15.75" customHeight="1"/>
    <row r="64436" ht="15.75" customHeight="1"/>
    <row r="64438" ht="15.75" customHeight="1"/>
    <row r="64440" ht="15.75" customHeight="1"/>
    <row r="64442" ht="15.75" customHeight="1"/>
    <row r="64444" ht="15.75" customHeight="1"/>
    <row r="64446" ht="15.75" customHeight="1"/>
    <row r="64448" ht="15.75" customHeight="1"/>
    <row r="64450" ht="15.75" customHeight="1"/>
    <row r="64452" ht="15.75" customHeight="1"/>
    <row r="64454" ht="15.75" customHeight="1"/>
    <row r="64456" ht="15.75" customHeight="1"/>
    <row r="64458" ht="15.75" customHeight="1"/>
    <row r="64460" ht="15.75" customHeight="1"/>
    <row r="64462" ht="15.75" customHeight="1"/>
    <row r="64464" ht="15.75" customHeight="1"/>
    <row r="64466" ht="15.75" customHeight="1"/>
    <row r="64468" ht="15.75" customHeight="1"/>
    <row r="64470" ht="15.75" customHeight="1"/>
    <row r="64472" ht="15.75" customHeight="1"/>
    <row r="64474" ht="15.75" customHeight="1"/>
    <row r="64476" ht="15.75" customHeight="1"/>
    <row r="64478" ht="15.75" customHeight="1"/>
    <row r="64480" ht="15.75" customHeight="1"/>
    <row r="64482" ht="15.75" customHeight="1"/>
    <row r="64484" ht="15.75" customHeight="1"/>
    <row r="64486" ht="15.75" customHeight="1"/>
    <row r="64488" ht="15.75" customHeight="1"/>
    <row r="64490" ht="15.75" customHeight="1"/>
    <row r="64492" ht="15.75" customHeight="1"/>
    <row r="64494" ht="15.75" customHeight="1"/>
    <row r="64496" ht="15.75" customHeight="1"/>
    <row r="64498" ht="15.75" customHeight="1"/>
    <row r="64500" ht="15.75" customHeight="1"/>
    <row r="64502" ht="15.75" customHeight="1"/>
    <row r="64504" ht="15.75" customHeight="1"/>
    <row r="64506" ht="15.75" customHeight="1"/>
    <row r="64508" ht="15.75" customHeight="1"/>
    <row r="64510" ht="15.75" customHeight="1"/>
    <row r="64512" ht="15.75" customHeight="1"/>
    <row r="64514" ht="15.75" customHeight="1"/>
    <row r="64516" ht="15.75" customHeight="1"/>
    <row r="64518" ht="15.75" customHeight="1"/>
    <row r="64520" ht="15.75" customHeight="1"/>
    <row r="64522" ht="15.75" customHeight="1"/>
    <row r="64524" ht="15.75" customHeight="1"/>
    <row r="64526" ht="15.75" customHeight="1"/>
    <row r="64528" ht="15.75" customHeight="1"/>
    <row r="64530" ht="15.75" customHeight="1"/>
    <row r="64532" ht="15.75" customHeight="1"/>
    <row r="64534" ht="15.75" customHeight="1"/>
    <row r="64536" ht="15.75" customHeight="1"/>
    <row r="64538" ht="15.75" customHeight="1"/>
    <row r="64540" ht="15.75" customHeight="1"/>
    <row r="64542" ht="15.75" customHeight="1"/>
    <row r="64544" ht="15.75" customHeight="1"/>
    <row r="64546" ht="15.75" customHeight="1"/>
    <row r="64548" ht="15.75" customHeight="1"/>
    <row r="64550" ht="15.75" customHeight="1"/>
    <row r="64552" ht="15.75" customHeight="1"/>
    <row r="64554" ht="15.75" customHeight="1"/>
    <row r="64556" ht="15.75" customHeight="1"/>
    <row r="64558" ht="15.75" customHeight="1"/>
    <row r="64560" ht="15.75" customHeight="1"/>
    <row r="64562" ht="15.75" customHeight="1"/>
    <row r="64564" ht="15.75" customHeight="1"/>
    <row r="64566" ht="15.75" customHeight="1"/>
    <row r="64568" ht="15.75" customHeight="1"/>
    <row r="64570" ht="15.75" customHeight="1"/>
    <row r="64572" ht="15.75" customHeight="1"/>
    <row r="64574" ht="15.75" customHeight="1"/>
    <row r="64576" ht="15.75" customHeight="1"/>
    <row r="64578" ht="15.75" customHeight="1"/>
    <row r="64580" ht="15.75" customHeight="1"/>
    <row r="64582" ht="15.75" customHeight="1"/>
    <row r="64584" ht="15.75" customHeight="1"/>
    <row r="64586" ht="15.75" customHeight="1"/>
    <row r="64588" ht="15.75" customHeight="1"/>
    <row r="64590" ht="15.75" customHeight="1"/>
    <row r="64592" ht="15.75" customHeight="1"/>
    <row r="64594" ht="15.75" customHeight="1"/>
    <row r="64596" ht="15.75" customHeight="1"/>
    <row r="64598" ht="15.75" customHeight="1"/>
    <row r="64600" ht="15.75" customHeight="1"/>
    <row r="64602" ht="15.75" customHeight="1"/>
    <row r="64604" ht="15.75" customHeight="1"/>
    <row r="64606" ht="15.75" customHeight="1"/>
    <row r="64608" ht="15.75" customHeight="1"/>
    <row r="64610" ht="15.75" customHeight="1"/>
    <row r="64612" ht="15.75" customHeight="1"/>
    <row r="64614" ht="15.75" customHeight="1"/>
    <row r="64616" ht="15.75" customHeight="1"/>
    <row r="64618" ht="15.75" customHeight="1"/>
    <row r="64620" ht="15.75" customHeight="1"/>
    <row r="64622" ht="15.75" customHeight="1"/>
    <row r="64624" ht="15.75" customHeight="1"/>
    <row r="64626" ht="15.75" customHeight="1"/>
    <row r="64628" ht="15.75" customHeight="1"/>
    <row r="64630" ht="15.75" customHeight="1"/>
    <row r="64632" ht="15.75" customHeight="1"/>
    <row r="64634" ht="15.75" customHeight="1"/>
    <row r="64636" ht="15.75" customHeight="1"/>
    <row r="64638" ht="15.75" customHeight="1"/>
    <row r="64640" ht="15.75" customHeight="1"/>
    <row r="64642" ht="15.75" customHeight="1"/>
    <row r="64644" ht="15.75" customHeight="1"/>
    <row r="64646" ht="15.75" customHeight="1"/>
    <row r="64648" ht="15.75" customHeight="1"/>
    <row r="64650" ht="15.75" customHeight="1"/>
    <row r="64652" ht="15.75" customHeight="1"/>
    <row r="64654" ht="15.75" customHeight="1"/>
    <row r="64656" ht="15.75" customHeight="1"/>
    <row r="64658" ht="15.75" customHeight="1"/>
    <row r="64660" ht="15.75" customHeight="1"/>
    <row r="64662" ht="15.75" customHeight="1"/>
    <row r="64664" ht="15.75" customHeight="1"/>
    <row r="64666" ht="15.75" customHeight="1"/>
    <row r="64668" ht="15.75" customHeight="1"/>
    <row r="64670" ht="15.75" customHeight="1"/>
    <row r="64672" ht="15.75" customHeight="1"/>
    <row r="64674" ht="15.75" customHeight="1"/>
    <row r="64676" ht="15.75" customHeight="1"/>
    <row r="64678" ht="15.75" customHeight="1"/>
    <row r="64680" ht="15.75" customHeight="1"/>
    <row r="64682" ht="15.75" customHeight="1"/>
    <row r="64684" ht="15.75" customHeight="1"/>
    <row r="64686" ht="15.75" customHeight="1"/>
    <row r="64688" ht="15.75" customHeight="1"/>
    <row r="64690" ht="15.75" customHeight="1"/>
    <row r="64692" ht="15.75" customHeight="1"/>
    <row r="64694" ht="15.75" customHeight="1"/>
    <row r="64696" ht="15.75" customHeight="1"/>
    <row r="64698" ht="15.75" customHeight="1"/>
    <row r="64700" ht="15.75" customHeight="1"/>
    <row r="64702" ht="15.75" customHeight="1"/>
    <row r="64704" ht="15.75" customHeight="1"/>
    <row r="64706" ht="15.75" customHeight="1"/>
    <row r="64708" ht="15.75" customHeight="1"/>
    <row r="64710" ht="15.75" customHeight="1"/>
    <row r="64712" ht="15.75" customHeight="1"/>
    <row r="64714" ht="15.75" customHeight="1"/>
    <row r="64716" ht="15.75" customHeight="1"/>
    <row r="64718" ht="15.75" customHeight="1"/>
    <row r="64720" ht="15.75" customHeight="1"/>
    <row r="64722" ht="15.75" customHeight="1"/>
    <row r="64724" ht="15.75" customHeight="1"/>
    <row r="64726" ht="15.75" customHeight="1"/>
    <row r="64728" ht="15.75" customHeight="1"/>
    <row r="64730" ht="15.75" customHeight="1"/>
    <row r="64732" ht="15.75" customHeight="1"/>
    <row r="64734" ht="15.75" customHeight="1"/>
    <row r="64736" ht="15.75" customHeight="1"/>
    <row r="64738" ht="15.75" customHeight="1"/>
    <row r="64740" ht="15.75" customHeight="1"/>
    <row r="64742" ht="15.75" customHeight="1"/>
    <row r="64744" ht="15.75" customHeight="1"/>
    <row r="64746" ht="15.75" customHeight="1"/>
    <row r="64748" ht="15.75" customHeight="1"/>
    <row r="64750" ht="15.75" customHeight="1"/>
    <row r="64752" ht="15.75" customHeight="1"/>
    <row r="64754" ht="15.75" customHeight="1"/>
    <row r="64756" ht="15.75" customHeight="1"/>
    <row r="64758" ht="15.75" customHeight="1"/>
    <row r="64760" ht="15.75" customHeight="1"/>
    <row r="64762" ht="15.75" customHeight="1"/>
    <row r="64764" ht="15.75" customHeight="1"/>
    <row r="64766" ht="15.75" customHeight="1"/>
    <row r="64768" ht="15.75" customHeight="1"/>
    <row r="64770" ht="15.75" customHeight="1"/>
    <row r="64772" ht="15.75" customHeight="1"/>
    <row r="64774" ht="15.75" customHeight="1"/>
    <row r="64776" ht="15.75" customHeight="1"/>
    <row r="64778" ht="15.75" customHeight="1"/>
    <row r="64780" ht="15.75" customHeight="1"/>
    <row r="64782" ht="15.75" customHeight="1"/>
    <row r="64784" ht="15.75" customHeight="1"/>
    <row r="64786" ht="15.75" customHeight="1"/>
    <row r="64788" ht="15.75" customHeight="1"/>
    <row r="64790" ht="15.75" customHeight="1"/>
    <row r="64792" ht="15.75" customHeight="1"/>
    <row r="64794" ht="15.75" customHeight="1"/>
    <row r="64796" ht="15.75" customHeight="1"/>
    <row r="64798" ht="15.75" customHeight="1"/>
    <row r="64800" ht="15.75" customHeight="1"/>
    <row r="64802" ht="15.75" customHeight="1"/>
    <row r="64804" ht="15.75" customHeight="1"/>
    <row r="64806" ht="15.75" customHeight="1"/>
    <row r="64808" ht="15.75" customHeight="1"/>
    <row r="64810" ht="15.75" customHeight="1"/>
    <row r="64812" ht="15.75" customHeight="1"/>
    <row r="64814" ht="15.75" customHeight="1"/>
    <row r="64816" ht="15.75" customHeight="1"/>
    <row r="64818" ht="15.75" customHeight="1"/>
    <row r="64820" ht="15.75" customHeight="1"/>
    <row r="64822" ht="15.75" customHeight="1"/>
    <row r="64824" ht="15.75" customHeight="1"/>
    <row r="64826" ht="15.75" customHeight="1"/>
    <row r="64828" ht="15.75" customHeight="1"/>
    <row r="64830" ht="15.75" customHeight="1"/>
    <row r="64832" ht="15.75" customHeight="1"/>
    <row r="64834" ht="15.75" customHeight="1"/>
    <row r="64836" ht="15.75" customHeight="1"/>
    <row r="64838" ht="15.75" customHeight="1"/>
    <row r="64840" ht="15.75" customHeight="1"/>
    <row r="64842" ht="15.75" customHeight="1"/>
    <row r="64844" ht="15.75" customHeight="1"/>
    <row r="64846" ht="15.75" customHeight="1"/>
    <row r="64848" ht="15.75" customHeight="1"/>
    <row r="64850" ht="15.75" customHeight="1"/>
    <row r="64852" ht="15.75" customHeight="1"/>
    <row r="64854" ht="15.75" customHeight="1"/>
    <row r="64856" ht="15.75" customHeight="1"/>
    <row r="64858" ht="15.75" customHeight="1"/>
    <row r="64860" ht="15.75" customHeight="1"/>
    <row r="64862" ht="15.75" customHeight="1"/>
    <row r="64864" ht="15.75" customHeight="1"/>
    <row r="64866" ht="15.75" customHeight="1"/>
    <row r="64868" ht="15.75" customHeight="1"/>
    <row r="64870" ht="15.75" customHeight="1"/>
    <row r="64872" ht="15.75" customHeight="1"/>
    <row r="64874" ht="15.75" customHeight="1"/>
    <row r="64876" ht="15.75" customHeight="1"/>
    <row r="64878" ht="15.75" customHeight="1"/>
    <row r="64880" ht="15.75" customHeight="1"/>
    <row r="64882" ht="15.75" customHeight="1"/>
    <row r="64884" ht="15.75" customHeight="1"/>
    <row r="64886" ht="15.75" customHeight="1"/>
    <row r="64888" ht="15.75" customHeight="1"/>
    <row r="64890" ht="15.75" customHeight="1"/>
    <row r="64892" ht="15.75" customHeight="1"/>
    <row r="64894" ht="15.75" customHeight="1"/>
    <row r="64896" ht="15.75" customHeight="1"/>
    <row r="64898" ht="15.75" customHeight="1"/>
    <row r="64900" ht="15.75" customHeight="1"/>
    <row r="64902" ht="15.75" customHeight="1"/>
    <row r="64904" ht="15.75" customHeight="1"/>
    <row r="64906" ht="15.75" customHeight="1"/>
    <row r="64908" ht="15.75" customHeight="1"/>
    <row r="64910" ht="15.75" customHeight="1"/>
    <row r="64912" ht="15.75" customHeight="1"/>
    <row r="64914" ht="15.75" customHeight="1"/>
    <row r="64916" ht="15.75" customHeight="1"/>
    <row r="64918" ht="15.75" customHeight="1"/>
    <row r="64920" ht="15.75" customHeight="1"/>
    <row r="64922" ht="15.75" customHeight="1"/>
    <row r="64924" ht="15.75" customHeight="1"/>
    <row r="64926" ht="15.75" customHeight="1"/>
    <row r="64928" ht="15.75" customHeight="1"/>
    <row r="64930" ht="15.75" customHeight="1"/>
    <row r="64932" ht="15.75" customHeight="1"/>
    <row r="64934" ht="15.75" customHeight="1"/>
    <row r="64936" ht="15.75" customHeight="1"/>
    <row r="64938" ht="15.75" customHeight="1"/>
    <row r="64940" ht="15.75" customHeight="1"/>
    <row r="64942" ht="15.75" customHeight="1"/>
    <row r="64944" ht="15.75" customHeight="1"/>
    <row r="64946" ht="15.75" customHeight="1"/>
    <row r="64948" ht="15.75" customHeight="1"/>
    <row r="64950" ht="15.75" customHeight="1"/>
    <row r="64952" ht="15.75" customHeight="1"/>
    <row r="64954" ht="15.75" customHeight="1"/>
    <row r="64956" ht="15.75" customHeight="1"/>
    <row r="64958" ht="15.75" customHeight="1"/>
    <row r="64960" ht="15.75" customHeight="1"/>
    <row r="64962" ht="15.75" customHeight="1"/>
    <row r="64964" ht="15.75" customHeight="1"/>
    <row r="64966" ht="15.75" customHeight="1"/>
    <row r="64968" ht="15.75" customHeight="1"/>
    <row r="64970" ht="15.75" customHeight="1"/>
    <row r="64972" ht="15.75" customHeight="1"/>
    <row r="64974" ht="15.75" customHeight="1"/>
    <row r="64976" ht="15.75" customHeight="1"/>
    <row r="64978" ht="15.75" customHeight="1"/>
    <row r="64980" ht="15.75" customHeight="1"/>
    <row r="64982" ht="15.75" customHeight="1"/>
    <row r="64984" ht="15.75" customHeight="1"/>
    <row r="64986" ht="15.75" customHeight="1"/>
    <row r="64988" ht="15.75" customHeight="1"/>
    <row r="64990" ht="15.75" customHeight="1"/>
    <row r="64992" ht="15.75" customHeight="1"/>
    <row r="64994" ht="15.75" customHeight="1"/>
    <row r="64996" ht="15.75" customHeight="1"/>
    <row r="64998" ht="15.75" customHeight="1"/>
    <row r="65000" ht="15.75" customHeight="1"/>
    <row r="65002" ht="15.75" customHeight="1"/>
    <row r="65004" ht="15.75" customHeight="1"/>
    <row r="65006" ht="15.75" customHeight="1"/>
    <row r="65008" ht="15.75" customHeight="1"/>
    <row r="65010" ht="15.75" customHeight="1"/>
    <row r="65012" ht="15.75" customHeight="1"/>
    <row r="65014" ht="15.75" customHeight="1"/>
    <row r="65016" ht="15.75" customHeight="1"/>
    <row r="65018" ht="15.75" customHeight="1"/>
    <row r="65020" ht="15.75" customHeight="1"/>
    <row r="65022" ht="15.75" customHeight="1"/>
    <row r="65024" ht="15.75" customHeight="1"/>
    <row r="65026" ht="15.75" customHeight="1"/>
    <row r="65028" ht="15.75" customHeight="1"/>
    <row r="65030" ht="15.75" customHeight="1"/>
    <row r="65032" ht="15.75" customHeight="1"/>
    <row r="65034" ht="15.75" customHeight="1"/>
    <row r="65036" ht="15.75" customHeight="1"/>
    <row r="65038" ht="15.75" customHeight="1"/>
    <row r="65040" ht="15.75" customHeight="1"/>
    <row r="65042" ht="15.75" customHeight="1"/>
    <row r="65044" ht="15.75" customHeight="1"/>
    <row r="65046" ht="15.75" customHeight="1"/>
    <row r="65048" ht="15.75" customHeight="1"/>
    <row r="65050" ht="15.75" customHeight="1"/>
    <row r="65052" ht="15.75" customHeight="1"/>
    <row r="65054" ht="15.75" customHeight="1"/>
    <row r="65056" ht="15.75" customHeight="1"/>
    <row r="65058" ht="15.75" customHeight="1"/>
    <row r="65060" ht="15.75" customHeight="1"/>
    <row r="65062" ht="15.75" customHeight="1"/>
    <row r="65064" ht="15.75" customHeight="1"/>
    <row r="65066" ht="15.75" customHeight="1"/>
    <row r="65068" ht="15.75" customHeight="1"/>
    <row r="65070" ht="15.75" customHeight="1"/>
    <row r="65072" ht="15.75" customHeight="1"/>
    <row r="65074" ht="15.75" customHeight="1"/>
    <row r="65076" ht="15.75" customHeight="1"/>
    <row r="65078" ht="15.75" customHeight="1"/>
    <row r="65080" ht="15.75" customHeight="1"/>
    <row r="65082" ht="15.75" customHeight="1"/>
    <row r="65084" ht="15.75" customHeight="1"/>
    <row r="65086" ht="15.75" customHeight="1"/>
    <row r="65088" ht="15.75" customHeight="1"/>
    <row r="65090" ht="15.75" customHeight="1"/>
    <row r="65092" ht="15.75" customHeight="1"/>
    <row r="65094" ht="15.75" customHeight="1"/>
    <row r="65096" ht="15.75" customHeight="1"/>
    <row r="65098" ht="15.75" customHeight="1"/>
    <row r="65100" ht="15.75" customHeight="1"/>
    <row r="65102" ht="15.75" customHeight="1"/>
    <row r="65104" ht="15.75" customHeight="1"/>
    <row r="65106" ht="15.75" customHeight="1"/>
    <row r="65108" ht="15.75" customHeight="1"/>
    <row r="65110" ht="15.75" customHeight="1"/>
    <row r="65112" ht="15.75" customHeight="1"/>
    <row r="65114" ht="15.75" customHeight="1"/>
    <row r="65116" ht="15.75" customHeight="1"/>
    <row r="65118" ht="15.75" customHeight="1"/>
    <row r="65120" ht="15.75" customHeight="1"/>
    <row r="65122" ht="15.75" customHeight="1"/>
    <row r="65124" ht="15.75" customHeight="1"/>
    <row r="65126" ht="15.75" customHeight="1"/>
    <row r="65128" ht="15.75" customHeight="1"/>
    <row r="65130" ht="15.75" customHeight="1"/>
    <row r="65132" ht="15.75" customHeight="1"/>
    <row r="65134" ht="15.75" customHeight="1"/>
    <row r="65136" ht="15.75" customHeight="1"/>
    <row r="65138" ht="15.75" customHeight="1"/>
    <row r="65140" ht="15.75" customHeight="1"/>
    <row r="65142" ht="15.75" customHeight="1"/>
    <row r="65144" ht="15.75" customHeight="1"/>
    <row r="65146" ht="15.75" customHeight="1"/>
    <row r="65148" ht="15.75" customHeight="1"/>
    <row r="65150" ht="15.75" customHeight="1"/>
    <row r="65152" ht="15.75" customHeight="1"/>
    <row r="65154" ht="15.75" customHeight="1"/>
    <row r="65156" ht="15.75" customHeight="1"/>
    <row r="65158" ht="15.75" customHeight="1"/>
    <row r="65160" ht="15.75" customHeight="1"/>
    <row r="65162" ht="15.75" customHeight="1"/>
    <row r="65164" ht="15.75" customHeight="1"/>
    <row r="65166" ht="15.75" customHeight="1"/>
    <row r="65168" ht="15.75" customHeight="1"/>
    <row r="65170" ht="15.75" customHeight="1"/>
    <row r="65172" ht="15.75" customHeight="1"/>
    <row r="65174" ht="15.75" customHeight="1"/>
    <row r="65176" ht="15.75" customHeight="1"/>
    <row r="65178" ht="15.75" customHeight="1"/>
    <row r="65180" ht="15.75" customHeight="1"/>
    <row r="65182" ht="15.75" customHeight="1"/>
    <row r="65184" ht="15.75" customHeight="1"/>
    <row r="65186" ht="15.75" customHeight="1"/>
    <row r="65188" ht="15.75" customHeight="1"/>
    <row r="65190" ht="15.75" customHeight="1"/>
    <row r="65192" ht="15.75" customHeight="1"/>
    <row r="65194" ht="15.75" customHeight="1"/>
    <row r="65196" ht="15.75" customHeight="1"/>
    <row r="65198" ht="15.75" customHeight="1"/>
    <row r="65200" ht="15.75" customHeight="1"/>
    <row r="65202" ht="15.75" customHeight="1"/>
    <row r="65204" ht="15.75" customHeight="1"/>
    <row r="65206" ht="15.75" customHeight="1"/>
    <row r="65208" ht="15.75" customHeight="1"/>
    <row r="65210" ht="15.75" customHeight="1"/>
    <row r="65212" ht="15.75" customHeight="1"/>
    <row r="65214" ht="15.75" customHeight="1"/>
    <row r="65216" ht="15.75" customHeight="1"/>
    <row r="65218" ht="15.75" customHeight="1"/>
    <row r="65220" ht="15.75" customHeight="1"/>
    <row r="65222" ht="15.75" customHeight="1"/>
    <row r="65224" ht="15.75" customHeight="1"/>
    <row r="65226" ht="15.75" customHeight="1"/>
    <row r="65228" ht="15.75" customHeight="1"/>
    <row r="65230" ht="15.75" customHeight="1"/>
    <row r="65232" ht="15.75" customHeight="1"/>
    <row r="65234" ht="15.75" customHeight="1"/>
    <row r="65236" ht="15.75" customHeight="1"/>
    <row r="65238" ht="15.75" customHeight="1"/>
    <row r="65240" ht="15.75" customHeight="1"/>
    <row r="65242" ht="15.75" customHeight="1"/>
    <row r="65244" ht="15.75" customHeight="1"/>
    <row r="65246" ht="15.75" customHeight="1"/>
    <row r="65248" ht="15.75" customHeight="1"/>
    <row r="65250" ht="15.75" customHeight="1"/>
    <row r="65252" ht="15.75" customHeight="1"/>
    <row r="65254" ht="15.75" customHeight="1"/>
    <row r="65256" ht="15.75" customHeight="1"/>
    <row r="65258" ht="15.75" customHeight="1"/>
    <row r="65260" ht="15.75" customHeight="1"/>
    <row r="65262" ht="15.75" customHeight="1"/>
    <row r="65264" ht="15.75" customHeight="1"/>
    <row r="65266" ht="15.75" customHeight="1"/>
    <row r="65268" ht="15.75" customHeight="1"/>
    <row r="65270" ht="15.75" customHeight="1"/>
    <row r="65272" ht="15.75" customHeight="1"/>
    <row r="65274" ht="15.75" customHeight="1"/>
    <row r="65276" ht="15.75" customHeight="1"/>
    <row r="65278" ht="15.75" customHeight="1"/>
    <row r="65280" ht="15.75" customHeight="1"/>
    <row r="65282" ht="15.75" customHeight="1"/>
    <row r="65284" ht="15.75" customHeight="1"/>
    <row r="65286" ht="15.75" customHeight="1"/>
    <row r="65288" ht="15.75" customHeight="1"/>
    <row r="65290" ht="15.75" customHeight="1"/>
    <row r="65292" ht="15.75" customHeight="1"/>
    <row r="65294" ht="15.75" customHeight="1"/>
    <row r="65296" ht="15.75" customHeight="1"/>
    <row r="65298" ht="15.75" customHeight="1"/>
    <row r="65300" ht="15.75" customHeight="1"/>
    <row r="65302" ht="15.75" customHeight="1"/>
    <row r="65304" ht="15.75" customHeight="1"/>
    <row r="65306" ht="15.75" customHeight="1"/>
    <row r="65308" ht="15.75" customHeight="1"/>
    <row r="65310" ht="15.75" customHeight="1"/>
    <row r="65312" ht="15.75" customHeight="1"/>
    <row r="65314" ht="15.75" customHeight="1"/>
    <row r="65316" ht="15.75" customHeight="1"/>
    <row r="65318" ht="15.75" customHeight="1"/>
    <row r="65320" ht="15.75" customHeight="1"/>
    <row r="65322" ht="15.75" customHeight="1"/>
    <row r="65324" ht="15.75" customHeight="1"/>
    <row r="65326" ht="15.75" customHeight="1"/>
    <row r="65328" ht="15.75" customHeight="1"/>
    <row r="65330" ht="15.75" customHeight="1"/>
    <row r="65332" ht="15.75" customHeight="1"/>
    <row r="65334" ht="15.75" customHeight="1"/>
    <row r="65336" ht="15.75" customHeight="1"/>
    <row r="65338" ht="15.75" customHeight="1"/>
    <row r="65340" ht="15.75" customHeight="1"/>
    <row r="65342" ht="15.75" customHeight="1"/>
    <row r="65344" ht="15.75" customHeight="1"/>
    <row r="65346" ht="15.75" customHeight="1"/>
    <row r="65348" ht="15.75" customHeight="1"/>
    <row r="65350" ht="15.75" customHeight="1"/>
    <row r="65352" ht="15.75" customHeight="1"/>
    <row r="65354" ht="15.75" customHeight="1"/>
    <row r="65356" ht="15.75" customHeight="1"/>
    <row r="65358" ht="15.75" customHeight="1"/>
    <row r="65360" ht="15.75" customHeight="1"/>
    <row r="65362" ht="15.75" customHeight="1"/>
    <row r="65364" ht="15.75" customHeight="1"/>
    <row r="65366" ht="15.75" customHeight="1"/>
    <row r="65368" ht="15.75" customHeight="1"/>
    <row r="65370" ht="15.75" customHeight="1"/>
    <row r="65372" ht="15.75" customHeight="1"/>
    <row r="65374" ht="15.75" customHeight="1"/>
    <row r="65376" ht="15.75" customHeight="1"/>
    <row r="65378" ht="15.75" customHeight="1"/>
    <row r="65380" ht="15.75" customHeight="1"/>
    <row r="65382" ht="15.75" customHeight="1"/>
    <row r="65384" ht="15.75" customHeight="1"/>
    <row r="65386" ht="15.75" customHeight="1"/>
    <row r="65388" ht="15.75" customHeight="1"/>
    <row r="65390" ht="15.75" customHeight="1"/>
    <row r="65392" ht="15.75" customHeight="1"/>
    <row r="65394" ht="15.75" customHeight="1"/>
    <row r="65396" ht="15.75" customHeight="1"/>
    <row r="65398" ht="15.75" customHeight="1"/>
    <row r="65400" ht="15.75" customHeight="1"/>
    <row r="65402" ht="15.75" customHeight="1"/>
    <row r="65404" ht="15.75" customHeight="1"/>
    <row r="65406" ht="15.75" customHeight="1"/>
    <row r="65408" ht="15.75" customHeight="1"/>
    <row r="65410" ht="15.75" customHeight="1"/>
    <row r="65412" ht="15.75" customHeight="1"/>
    <row r="65414" ht="15.75" customHeight="1"/>
    <row r="65416" ht="15.75" customHeight="1"/>
    <row r="65418" ht="15.75" customHeight="1"/>
    <row r="65420" ht="15.75" customHeight="1"/>
    <row r="65422" ht="15.75" customHeight="1"/>
    <row r="65424" ht="15.75" customHeight="1"/>
    <row r="65426" ht="15.75" customHeight="1"/>
    <row r="65428" ht="15.75" customHeight="1"/>
    <row r="65430" ht="15.75" customHeight="1"/>
    <row r="65432" ht="15.75" customHeight="1"/>
    <row r="65434" ht="15.75" customHeight="1"/>
    <row r="65436" ht="15.75" customHeight="1"/>
    <row r="65438" ht="15.75" customHeight="1"/>
    <row r="65440" ht="15.75" customHeight="1"/>
    <row r="65442" ht="15.75" customHeight="1"/>
    <row r="65444" ht="15.75" customHeight="1"/>
    <row r="65446" ht="15.75" customHeight="1"/>
    <row r="65448" ht="15.75" customHeight="1"/>
    <row r="65450" ht="15.75" customHeight="1"/>
    <row r="65452" ht="15.75" customHeight="1"/>
    <row r="65454" ht="15.75" customHeight="1"/>
    <row r="65456" ht="15.75" customHeight="1"/>
    <row r="65458" ht="15.75" customHeight="1"/>
    <row r="65460" ht="15.75" customHeight="1"/>
    <row r="65462" ht="15.75" customHeight="1"/>
    <row r="65464" ht="15.75" customHeight="1"/>
    <row r="65466" ht="15.75" customHeight="1"/>
    <row r="65468" ht="15.75" customHeight="1"/>
    <row r="65470" ht="15.75" customHeight="1"/>
    <row r="65472" ht="15.75" customHeight="1"/>
    <row r="65474" ht="15.75" customHeight="1"/>
    <row r="65476" ht="15.75" customHeight="1"/>
    <row r="65478" ht="15.75" customHeight="1"/>
    <row r="65480" ht="15.75" customHeight="1"/>
    <row r="65482" ht="15.75" customHeight="1"/>
    <row r="65484" ht="15.75" customHeight="1"/>
    <row r="65486" ht="15.75" customHeight="1"/>
    <row r="65488" ht="15.75" customHeight="1"/>
    <row r="65490" ht="15.75" customHeight="1"/>
    <row r="65492" ht="15.75" customHeight="1"/>
    <row r="65494" ht="15.75" customHeight="1"/>
    <row r="65496" ht="15.75" customHeight="1"/>
    <row r="65498" ht="15.75" customHeight="1"/>
    <row r="65500" ht="15.75" customHeight="1"/>
    <row r="65502" ht="15.75" customHeight="1"/>
    <row r="65504" ht="15.75" customHeight="1"/>
    <row r="65506" ht="15.75" customHeight="1"/>
    <row r="65508" ht="15.75" customHeight="1"/>
    <row r="65510" ht="15.75" customHeight="1"/>
    <row r="65512" ht="15.75" customHeight="1"/>
    <row r="65514" ht="15.75" customHeight="1"/>
    <row r="65516" ht="15.75" customHeight="1"/>
    <row r="65518" ht="15.75" customHeight="1"/>
    <row r="65520" ht="15.75" customHeight="1"/>
    <row r="65522" ht="15.75" customHeight="1"/>
    <row r="65524" ht="15.75" customHeight="1"/>
    <row r="65526" ht="15.75" customHeight="1"/>
    <row r="65528" ht="15.75" customHeight="1"/>
    <row r="65530" ht="15.75" customHeight="1"/>
    <row r="65532" ht="15.75" customHeight="1"/>
    <row r="65534" ht="15.75" customHeight="1"/>
    <row r="65536" ht="15.75" customHeight="1"/>
    <row r="65538" ht="15.75" customHeight="1"/>
    <row r="65540" ht="15.75" customHeight="1"/>
  </sheetData>
  <mergeCells count="50">
    <mergeCell ref="A24:C24"/>
    <mergeCell ref="AG4:AG6"/>
    <mergeCell ref="N5:P5"/>
    <mergeCell ref="S5:T5"/>
    <mergeCell ref="U5:W5"/>
    <mergeCell ref="AE4:AF5"/>
    <mergeCell ref="N4:P4"/>
    <mergeCell ref="Q4:X4"/>
    <mergeCell ref="Z4:AD5"/>
    <mergeCell ref="F3:F6"/>
    <mergeCell ref="Y4:Y5"/>
    <mergeCell ref="Q3:R3"/>
    <mergeCell ref="K4:M5"/>
    <mergeCell ref="G3:G6"/>
    <mergeCell ref="H3:H6"/>
    <mergeCell ref="I3:I6"/>
    <mergeCell ref="J3:J6"/>
    <mergeCell ref="K3:P3"/>
    <mergeCell ref="Q5:R5"/>
    <mergeCell ref="A3:C6"/>
    <mergeCell ref="E3:E6"/>
    <mergeCell ref="A21:C21"/>
    <mergeCell ref="A10:C10"/>
    <mergeCell ref="A11:C11"/>
    <mergeCell ref="A12:C12"/>
    <mergeCell ref="A8:C8"/>
    <mergeCell ref="A9:C9"/>
    <mergeCell ref="A18:C18"/>
    <mergeCell ref="A20:C20"/>
    <mergeCell ref="Q58:AG58"/>
    <mergeCell ref="A52:C52"/>
    <mergeCell ref="A53:B53"/>
    <mergeCell ref="A57:B57"/>
    <mergeCell ref="A51:B51"/>
    <mergeCell ref="A22:C22"/>
    <mergeCell ref="A17:C17"/>
    <mergeCell ref="A7:C7"/>
    <mergeCell ref="A58:P58"/>
    <mergeCell ref="A37:B37"/>
    <mergeCell ref="A13:C13"/>
    <mergeCell ref="A14:C14"/>
    <mergeCell ref="A15:C15"/>
    <mergeCell ref="A16:C16"/>
    <mergeCell ref="A19:C19"/>
    <mergeCell ref="A27:C27"/>
    <mergeCell ref="A30:C30"/>
    <mergeCell ref="A36:C36"/>
    <mergeCell ref="A23:C23"/>
    <mergeCell ref="A25:C25"/>
    <mergeCell ref="A26:C2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Z21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24" customWidth="1"/>
    <col min="2" max="2" width="17.28515625" style="324" customWidth="1"/>
    <col min="3" max="3" width="2.28515625" style="324" customWidth="1"/>
    <col min="4" max="4" width="1.7109375" style="325" customWidth="1"/>
    <col min="5" max="5" width="10.5703125" style="572" hidden="1" customWidth="1"/>
    <col min="6" max="6" width="7.5703125" style="572" customWidth="1"/>
    <col min="7" max="7" width="7" style="572" customWidth="1"/>
    <col min="8" max="8" width="7.140625" style="572" customWidth="1"/>
    <col min="9" max="9" width="8.42578125" style="572" customWidth="1"/>
    <col min="10" max="10" width="7.42578125" style="572" customWidth="1"/>
    <col min="11" max="11" width="5.5703125" style="572" customWidth="1"/>
    <col min="12" max="12" width="6.42578125" style="572" customWidth="1"/>
    <col min="13" max="13" width="5.5703125" style="572" customWidth="1"/>
    <col min="14" max="14" width="7.85546875" style="572" customWidth="1"/>
    <col min="15" max="15" width="9.28515625" style="572" customWidth="1"/>
    <col min="16" max="16" width="8.85546875" style="572" customWidth="1"/>
    <col min="17" max="18" width="8.7109375" style="572" customWidth="1"/>
    <col min="19" max="19" width="5.28515625" style="572" customWidth="1"/>
    <col min="20" max="20" width="5.42578125" style="572" customWidth="1"/>
    <col min="21" max="22" width="5.140625" style="572" customWidth="1"/>
    <col min="23" max="24" width="5.28515625" style="572" customWidth="1"/>
    <col min="25" max="25" width="6.85546875" style="572" customWidth="1"/>
    <col min="26" max="26" width="7" style="572" customWidth="1"/>
    <col min="27" max="27" width="6.85546875" style="572" customWidth="1"/>
    <col min="28" max="28" width="5" style="572" customWidth="1"/>
    <col min="29" max="29" width="6.85546875" style="572" customWidth="1"/>
    <col min="30" max="30" width="7.42578125" style="572" customWidth="1"/>
    <col min="31" max="31" width="6.85546875" style="572" customWidth="1"/>
    <col min="32" max="32" width="5.85546875" style="572" customWidth="1"/>
    <col min="33" max="33" width="4.5703125" style="572" customWidth="1"/>
    <col min="34" max="52" width="9.140625" style="572"/>
    <col min="53" max="53" width="9.7109375" style="572" bestFit="1" customWidth="1"/>
    <col min="54" max="16384" width="9.140625" style="572"/>
  </cols>
  <sheetData>
    <row r="1" spans="1:50" s="326" customFormat="1" ht="35.1" customHeight="1">
      <c r="A1" s="416"/>
      <c r="B1" s="416"/>
      <c r="C1" s="416"/>
      <c r="D1" s="416"/>
      <c r="E1" s="416"/>
      <c r="F1" s="684"/>
      <c r="G1" s="684"/>
      <c r="H1" s="684"/>
      <c r="I1" s="684"/>
      <c r="J1" s="684"/>
      <c r="N1" s="684"/>
      <c r="O1" s="384"/>
      <c r="P1" s="684" t="s">
        <v>807</v>
      </c>
      <c r="Q1" s="384" t="s">
        <v>17</v>
      </c>
      <c r="U1" s="684"/>
      <c r="X1" s="684"/>
      <c r="Y1" s="384"/>
      <c r="AB1" s="384"/>
      <c r="AC1" s="384"/>
      <c r="AD1" s="384"/>
      <c r="AE1" s="384"/>
      <c r="AF1" s="384"/>
      <c r="AG1" s="384"/>
    </row>
    <row r="2" spans="1:50" ht="15.75" customHeight="1" thickBot="1">
      <c r="A2" s="572"/>
      <c r="B2" s="312"/>
      <c r="C2" s="312"/>
      <c r="D2" s="313"/>
      <c r="J2" s="573"/>
      <c r="K2" s="573"/>
      <c r="L2" s="573"/>
      <c r="M2" s="573"/>
      <c r="N2" s="573"/>
      <c r="O2" s="573"/>
      <c r="P2" s="573"/>
      <c r="Q2" s="314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314" t="s">
        <v>1296</v>
      </c>
    </row>
    <row r="3" spans="1:50" s="417" customFormat="1" ht="16.5" customHeight="1">
      <c r="A3" s="1302" t="s">
        <v>18</v>
      </c>
      <c r="B3" s="1302"/>
      <c r="C3" s="1302"/>
      <c r="D3" s="315"/>
      <c r="E3" s="1395" t="s">
        <v>2</v>
      </c>
      <c r="F3" s="1441" t="s">
        <v>19</v>
      </c>
      <c r="G3" s="1445" t="s">
        <v>2</v>
      </c>
      <c r="H3" s="1445" t="s">
        <v>1070</v>
      </c>
      <c r="I3" s="1445" t="s">
        <v>1069</v>
      </c>
      <c r="J3" s="1421" t="s">
        <v>422</v>
      </c>
      <c r="K3" s="1424" t="s">
        <v>470</v>
      </c>
      <c r="L3" s="1425"/>
      <c r="M3" s="1425"/>
      <c r="N3" s="1425"/>
      <c r="O3" s="1425"/>
      <c r="P3" s="1425"/>
      <c r="Q3" s="1444" t="s">
        <v>477</v>
      </c>
      <c r="R3" s="1444"/>
      <c r="U3" s="418"/>
      <c r="V3" s="418"/>
      <c r="W3" s="418"/>
      <c r="Z3" s="418"/>
      <c r="AA3" s="418"/>
      <c r="AB3" s="418"/>
      <c r="AC3" s="418"/>
      <c r="AD3" s="418"/>
      <c r="AE3" s="418"/>
      <c r="AF3" s="418"/>
      <c r="AG3" s="418"/>
    </row>
    <row r="4" spans="1:50" s="417" customFormat="1" ht="19.5" customHeight="1">
      <c r="A4" s="1303"/>
      <c r="B4" s="1303"/>
      <c r="C4" s="1303"/>
      <c r="D4" s="316"/>
      <c r="E4" s="1396"/>
      <c r="F4" s="1428"/>
      <c r="G4" s="1446"/>
      <c r="H4" s="1446"/>
      <c r="I4" s="1446"/>
      <c r="J4" s="1422"/>
      <c r="K4" s="1427" t="s">
        <v>490</v>
      </c>
      <c r="L4" s="1439"/>
      <c r="M4" s="1433"/>
      <c r="N4" s="1435" t="s">
        <v>423</v>
      </c>
      <c r="O4" s="1436"/>
      <c r="P4" s="1436"/>
      <c r="Q4" s="1437" t="s">
        <v>471</v>
      </c>
      <c r="R4" s="1437"/>
      <c r="S4" s="1437"/>
      <c r="T4" s="1437"/>
      <c r="U4" s="1437"/>
      <c r="V4" s="1437"/>
      <c r="W4" s="1437"/>
      <c r="X4" s="1438"/>
      <c r="Y4" s="1442" t="s">
        <v>421</v>
      </c>
      <c r="Z4" s="1427" t="s">
        <v>420</v>
      </c>
      <c r="AA4" s="1439"/>
      <c r="AB4" s="1439"/>
      <c r="AC4" s="1439"/>
      <c r="AD4" s="1433"/>
      <c r="AE4" s="1427" t="s">
        <v>424</v>
      </c>
      <c r="AF4" s="1433"/>
      <c r="AG4" s="1427" t="s">
        <v>133</v>
      </c>
    </row>
    <row r="5" spans="1:50" s="417" customFormat="1" ht="38.25" customHeight="1">
      <c r="A5" s="1303"/>
      <c r="B5" s="1303"/>
      <c r="C5" s="1303"/>
      <c r="D5" s="316"/>
      <c r="E5" s="1396"/>
      <c r="F5" s="1428"/>
      <c r="G5" s="1446"/>
      <c r="H5" s="1446"/>
      <c r="I5" s="1446"/>
      <c r="J5" s="1422"/>
      <c r="K5" s="1429"/>
      <c r="L5" s="1440"/>
      <c r="M5" s="1434"/>
      <c r="N5" s="1426" t="s">
        <v>472</v>
      </c>
      <c r="O5" s="1426"/>
      <c r="P5" s="1426"/>
      <c r="Q5" s="1426" t="s">
        <v>476</v>
      </c>
      <c r="R5" s="1426"/>
      <c r="S5" s="1430" t="s">
        <v>473</v>
      </c>
      <c r="T5" s="1431"/>
      <c r="U5" s="1432" t="s">
        <v>474</v>
      </c>
      <c r="V5" s="1430"/>
      <c r="W5" s="1431"/>
      <c r="X5" s="707" t="s">
        <v>475</v>
      </c>
      <c r="Y5" s="1443"/>
      <c r="Z5" s="1429"/>
      <c r="AA5" s="1440"/>
      <c r="AB5" s="1440"/>
      <c r="AC5" s="1440"/>
      <c r="AD5" s="1434"/>
      <c r="AE5" s="1429"/>
      <c r="AF5" s="1434"/>
      <c r="AG5" s="1428"/>
    </row>
    <row r="6" spans="1:50" s="420" customFormat="1" ht="99.75" customHeight="1">
      <c r="A6" s="1304"/>
      <c r="B6" s="1304"/>
      <c r="C6" s="1304"/>
      <c r="D6" s="705"/>
      <c r="E6" s="1397"/>
      <c r="F6" s="1429"/>
      <c r="G6" s="1443"/>
      <c r="H6" s="1443"/>
      <c r="I6" s="1443"/>
      <c r="J6" s="1423"/>
      <c r="K6" s="708" t="s">
        <v>419</v>
      </c>
      <c r="L6" s="708" t="s">
        <v>488</v>
      </c>
      <c r="M6" s="708" t="s">
        <v>489</v>
      </c>
      <c r="N6" s="708" t="s">
        <v>426</v>
      </c>
      <c r="O6" s="706" t="s">
        <v>432</v>
      </c>
      <c r="P6" s="706" t="s">
        <v>429</v>
      </c>
      <c r="Q6" s="706" t="s">
        <v>431</v>
      </c>
      <c r="R6" s="706" t="s">
        <v>433</v>
      </c>
      <c r="S6" s="706" t="s">
        <v>434</v>
      </c>
      <c r="T6" s="706" t="s">
        <v>1165</v>
      </c>
      <c r="U6" s="706" t="s">
        <v>428</v>
      </c>
      <c r="V6" s="706" t="s">
        <v>430</v>
      </c>
      <c r="W6" s="706" t="s">
        <v>425</v>
      </c>
      <c r="X6" s="706" t="s">
        <v>427</v>
      </c>
      <c r="Y6" s="706" t="s">
        <v>435</v>
      </c>
      <c r="Z6" s="706" t="s">
        <v>436</v>
      </c>
      <c r="AA6" s="706" t="s">
        <v>579</v>
      </c>
      <c r="AB6" s="706" t="s">
        <v>437</v>
      </c>
      <c r="AC6" s="706" t="s">
        <v>580</v>
      </c>
      <c r="AD6" s="706" t="s">
        <v>581</v>
      </c>
      <c r="AE6" s="706" t="s">
        <v>438</v>
      </c>
      <c r="AF6" s="706" t="s">
        <v>439</v>
      </c>
      <c r="AG6" s="1429"/>
    </row>
    <row r="7" spans="1:50" s="387" customFormat="1" ht="24.95" hidden="1" customHeight="1">
      <c r="A7" s="1412" t="s">
        <v>1166</v>
      </c>
      <c r="B7" s="1412"/>
      <c r="C7" s="1412"/>
      <c r="D7" s="317"/>
      <c r="E7" s="386" t="s">
        <v>9</v>
      </c>
      <c r="F7" s="386" t="s">
        <v>9</v>
      </c>
      <c r="G7" s="386"/>
      <c r="H7" s="386" t="s">
        <v>9</v>
      </c>
      <c r="I7" s="386"/>
      <c r="J7" s="386"/>
      <c r="K7" s="386"/>
      <c r="L7" s="386"/>
      <c r="M7" s="386"/>
      <c r="N7" s="386"/>
      <c r="O7" s="386"/>
      <c r="P7" s="386"/>
      <c r="Q7" s="386" t="s">
        <v>9</v>
      </c>
      <c r="R7" s="386"/>
      <c r="S7" s="386" t="s">
        <v>9</v>
      </c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421" t="s">
        <v>9</v>
      </c>
    </row>
    <row r="8" spans="1:50" s="387" customFormat="1" ht="24.95" hidden="1" customHeight="1">
      <c r="A8" s="1351" t="s">
        <v>780</v>
      </c>
      <c r="B8" s="1351"/>
      <c r="C8" s="1351"/>
      <c r="D8" s="388"/>
      <c r="E8" s="389" t="s">
        <v>9</v>
      </c>
      <c r="F8" s="386" t="s">
        <v>9</v>
      </c>
      <c r="G8" s="386"/>
      <c r="H8" s="386" t="s">
        <v>9</v>
      </c>
      <c r="I8" s="386"/>
      <c r="J8" s="386"/>
      <c r="K8" s="386"/>
      <c r="L8" s="386"/>
      <c r="M8" s="386"/>
      <c r="N8" s="386"/>
      <c r="O8" s="386"/>
      <c r="P8" s="386"/>
      <c r="Q8" s="386" t="s">
        <v>9</v>
      </c>
      <c r="R8" s="386"/>
      <c r="S8" s="386" t="s">
        <v>9</v>
      </c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 t="s">
        <v>9</v>
      </c>
    </row>
    <row r="9" spans="1:50" s="387" customFormat="1" ht="24.95" hidden="1" customHeight="1">
      <c r="A9" s="1351" t="s">
        <v>1167</v>
      </c>
      <c r="B9" s="1351"/>
      <c r="C9" s="1351"/>
      <c r="D9" s="388"/>
      <c r="E9" s="390">
        <v>17631</v>
      </c>
      <c r="F9" s="386" t="s">
        <v>9</v>
      </c>
      <c r="G9" s="386"/>
      <c r="H9" s="386" t="s">
        <v>9</v>
      </c>
      <c r="I9" s="386"/>
      <c r="J9" s="386"/>
      <c r="K9" s="386"/>
      <c r="L9" s="386"/>
      <c r="M9" s="386"/>
      <c r="N9" s="386"/>
      <c r="O9" s="386"/>
      <c r="P9" s="386"/>
      <c r="Q9" s="386" t="s">
        <v>9</v>
      </c>
      <c r="R9" s="386"/>
      <c r="S9" s="386" t="s">
        <v>9</v>
      </c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 t="s">
        <v>9</v>
      </c>
    </row>
    <row r="10" spans="1:50" s="387" customFormat="1" ht="19.5" hidden="1" customHeight="1">
      <c r="A10" s="1351" t="s">
        <v>1168</v>
      </c>
      <c r="B10" s="1351"/>
      <c r="C10" s="1351"/>
      <c r="D10" s="388"/>
      <c r="E10" s="391"/>
      <c r="F10" s="392" t="s">
        <v>10</v>
      </c>
      <c r="G10" s="393"/>
      <c r="H10" s="394" t="s">
        <v>10</v>
      </c>
      <c r="I10" s="394"/>
      <c r="J10" s="394"/>
      <c r="K10" s="394"/>
      <c r="L10" s="394"/>
      <c r="M10" s="394"/>
      <c r="N10" s="394" t="s">
        <v>10</v>
      </c>
      <c r="O10" s="394"/>
      <c r="P10" s="394" t="s">
        <v>10</v>
      </c>
      <c r="Q10" s="394" t="s">
        <v>10</v>
      </c>
      <c r="R10" s="394" t="s">
        <v>10</v>
      </c>
      <c r="S10" s="394" t="s">
        <v>10</v>
      </c>
      <c r="T10" s="394" t="s">
        <v>10</v>
      </c>
      <c r="U10" s="394" t="s">
        <v>10</v>
      </c>
      <c r="V10" s="394" t="s">
        <v>10</v>
      </c>
      <c r="W10" s="394" t="s">
        <v>10</v>
      </c>
      <c r="X10" s="394" t="s">
        <v>10</v>
      </c>
      <c r="Y10" s="394"/>
      <c r="Z10" s="394" t="s">
        <v>10</v>
      </c>
      <c r="AA10" s="394"/>
      <c r="AB10" s="394"/>
      <c r="AC10" s="394"/>
      <c r="AD10" s="394"/>
      <c r="AE10" s="394" t="s">
        <v>10</v>
      </c>
      <c r="AF10" s="394" t="s">
        <v>10</v>
      </c>
    </row>
    <row r="11" spans="1:50" s="387" customFormat="1" ht="19.5" hidden="1" customHeight="1">
      <c r="A11" s="1351" t="s">
        <v>1169</v>
      </c>
      <c r="B11" s="1351"/>
      <c r="C11" s="1351"/>
      <c r="D11" s="388"/>
      <c r="E11" s="391"/>
      <c r="F11" s="395" t="s">
        <v>10</v>
      </c>
      <c r="G11" s="394"/>
      <c r="H11" s="394" t="s">
        <v>10</v>
      </c>
      <c r="I11" s="394"/>
      <c r="J11" s="394"/>
      <c r="K11" s="394"/>
      <c r="L11" s="394"/>
      <c r="M11" s="394"/>
      <c r="N11" s="394" t="s">
        <v>10</v>
      </c>
      <c r="O11" s="394"/>
      <c r="P11" s="394" t="s">
        <v>10</v>
      </c>
      <c r="Q11" s="394" t="s">
        <v>10</v>
      </c>
      <c r="R11" s="394" t="s">
        <v>10</v>
      </c>
      <c r="S11" s="394" t="s">
        <v>10</v>
      </c>
      <c r="T11" s="394" t="s">
        <v>10</v>
      </c>
      <c r="U11" s="394" t="s">
        <v>10</v>
      </c>
      <c r="V11" s="394" t="s">
        <v>10</v>
      </c>
      <c r="W11" s="394" t="s">
        <v>10</v>
      </c>
      <c r="X11" s="394" t="s">
        <v>10</v>
      </c>
      <c r="Y11" s="394"/>
      <c r="Z11" s="394" t="s">
        <v>10</v>
      </c>
      <c r="AA11" s="394"/>
      <c r="AB11" s="394"/>
      <c r="AC11" s="394"/>
      <c r="AD11" s="394"/>
      <c r="AE11" s="394" t="s">
        <v>10</v>
      </c>
      <c r="AF11" s="394" t="s">
        <v>10</v>
      </c>
    </row>
    <row r="12" spans="1:50" s="387" customFormat="1" ht="19.5" hidden="1" customHeight="1">
      <c r="A12" s="1351" t="s">
        <v>1170</v>
      </c>
      <c r="B12" s="1351"/>
      <c r="C12" s="1351"/>
      <c r="D12" s="388"/>
      <c r="E12" s="391"/>
      <c r="F12" s="395" t="s">
        <v>10</v>
      </c>
      <c r="G12" s="394"/>
      <c r="H12" s="394" t="s">
        <v>10</v>
      </c>
      <c r="I12" s="394"/>
      <c r="J12" s="394"/>
      <c r="K12" s="394"/>
      <c r="L12" s="394"/>
      <c r="M12" s="394"/>
      <c r="N12" s="394" t="s">
        <v>10</v>
      </c>
      <c r="O12" s="394" t="s">
        <v>10</v>
      </c>
      <c r="P12" s="394" t="s">
        <v>10</v>
      </c>
      <c r="Q12" s="394" t="s">
        <v>10</v>
      </c>
      <c r="R12" s="394" t="s">
        <v>10</v>
      </c>
      <c r="S12" s="394" t="s">
        <v>10</v>
      </c>
      <c r="T12" s="394" t="s">
        <v>10</v>
      </c>
      <c r="U12" s="394" t="s">
        <v>10</v>
      </c>
      <c r="V12" s="394" t="s">
        <v>10</v>
      </c>
      <c r="W12" s="394" t="s">
        <v>10</v>
      </c>
      <c r="X12" s="394" t="s">
        <v>10</v>
      </c>
      <c r="Y12" s="394"/>
      <c r="Z12" s="394" t="s">
        <v>10</v>
      </c>
      <c r="AA12" s="394"/>
      <c r="AB12" s="394"/>
      <c r="AC12" s="394"/>
      <c r="AD12" s="394"/>
      <c r="AE12" s="394" t="s">
        <v>10</v>
      </c>
      <c r="AF12" s="394" t="s">
        <v>10</v>
      </c>
    </row>
    <row r="13" spans="1:50" s="387" customFormat="1" ht="19.5" hidden="1" customHeight="1">
      <c r="A13" s="1351" t="s">
        <v>1171</v>
      </c>
      <c r="B13" s="1351"/>
      <c r="C13" s="1351"/>
      <c r="D13" s="388"/>
      <c r="E13" s="391"/>
      <c r="F13" s="395" t="s">
        <v>10</v>
      </c>
      <c r="G13" s="394"/>
      <c r="H13" s="394" t="s">
        <v>10</v>
      </c>
      <c r="I13" s="394"/>
      <c r="J13" s="394"/>
      <c r="K13" s="394"/>
      <c r="L13" s="394"/>
      <c r="M13" s="394"/>
      <c r="N13" s="394" t="s">
        <v>10</v>
      </c>
      <c r="O13" s="394" t="s">
        <v>10</v>
      </c>
      <c r="P13" s="394" t="s">
        <v>10</v>
      </c>
      <c r="Q13" s="394" t="s">
        <v>10</v>
      </c>
      <c r="R13" s="394" t="s">
        <v>10</v>
      </c>
      <c r="S13" s="394" t="s">
        <v>10</v>
      </c>
      <c r="T13" s="394" t="s">
        <v>10</v>
      </c>
      <c r="U13" s="394" t="s">
        <v>10</v>
      </c>
      <c r="V13" s="394" t="s">
        <v>10</v>
      </c>
      <c r="W13" s="394" t="s">
        <v>10</v>
      </c>
      <c r="X13" s="394" t="s">
        <v>10</v>
      </c>
      <c r="Y13" s="394"/>
      <c r="Z13" s="394" t="s">
        <v>10</v>
      </c>
      <c r="AA13" s="394"/>
      <c r="AB13" s="394"/>
      <c r="AC13" s="394"/>
      <c r="AD13" s="394"/>
      <c r="AE13" s="394" t="s">
        <v>10</v>
      </c>
      <c r="AF13" s="394" t="s">
        <v>10</v>
      </c>
    </row>
    <row r="14" spans="1:50" s="424" customFormat="1" ht="12.6" hidden="1" customHeight="1">
      <c r="A14" s="1419" t="s">
        <v>1172</v>
      </c>
      <c r="B14" s="1419"/>
      <c r="C14" s="1419"/>
      <c r="D14" s="422"/>
      <c r="E14" s="423"/>
      <c r="F14" s="396">
        <v>0</v>
      </c>
      <c r="G14" s="396">
        <v>0</v>
      </c>
      <c r="H14" s="396">
        <v>0</v>
      </c>
      <c r="I14" s="396">
        <v>0</v>
      </c>
      <c r="J14" s="396">
        <v>0</v>
      </c>
      <c r="K14" s="396">
        <v>0</v>
      </c>
      <c r="L14" s="396">
        <v>0</v>
      </c>
      <c r="M14" s="396">
        <v>0</v>
      </c>
      <c r="N14" s="396">
        <v>0</v>
      </c>
      <c r="O14" s="396">
        <v>0</v>
      </c>
      <c r="P14" s="396">
        <v>0</v>
      </c>
      <c r="Q14" s="396">
        <v>0</v>
      </c>
      <c r="R14" s="396">
        <v>0</v>
      </c>
      <c r="S14" s="396">
        <v>0</v>
      </c>
      <c r="T14" s="396">
        <v>0</v>
      </c>
      <c r="U14" s="396">
        <v>0</v>
      </c>
      <c r="V14" s="396">
        <v>0</v>
      </c>
      <c r="W14" s="396">
        <v>0</v>
      </c>
      <c r="X14" s="396">
        <v>0</v>
      </c>
      <c r="Y14" s="396">
        <v>0</v>
      </c>
      <c r="Z14" s="396">
        <v>0</v>
      </c>
      <c r="AA14" s="396">
        <v>0</v>
      </c>
      <c r="AB14" s="396">
        <v>0</v>
      </c>
      <c r="AC14" s="396"/>
      <c r="AD14" s="396"/>
      <c r="AE14" s="396">
        <v>0</v>
      </c>
      <c r="AF14" s="396">
        <v>0</v>
      </c>
      <c r="AG14" s="396">
        <v>0</v>
      </c>
    </row>
    <row r="15" spans="1:50" s="424" customFormat="1" ht="12.6" hidden="1" customHeight="1">
      <c r="A15" s="1419" t="s">
        <v>1173</v>
      </c>
      <c r="B15" s="1419"/>
      <c r="C15" s="1419"/>
      <c r="D15" s="425"/>
      <c r="E15" s="423"/>
      <c r="F15" s="426">
        <v>13306.805675435782</v>
      </c>
      <c r="G15" s="396">
        <v>0</v>
      </c>
      <c r="H15" s="396">
        <v>0</v>
      </c>
      <c r="I15" s="396">
        <v>0</v>
      </c>
      <c r="J15" s="396">
        <v>0</v>
      </c>
      <c r="K15" s="396">
        <v>0</v>
      </c>
      <c r="L15" s="396">
        <v>0</v>
      </c>
      <c r="M15" s="396">
        <v>0</v>
      </c>
      <c r="N15" s="396">
        <v>89.387306497404097</v>
      </c>
      <c r="O15" s="396">
        <v>0</v>
      </c>
      <c r="P15" s="396">
        <v>3.1301727917989415</v>
      </c>
      <c r="Q15" s="396">
        <v>11.986427230317434</v>
      </c>
      <c r="R15" s="396">
        <v>22.066757638551582</v>
      </c>
      <c r="S15" s="396">
        <v>3.5477033907083655</v>
      </c>
      <c r="T15" s="396">
        <v>2.9313453169358898</v>
      </c>
      <c r="U15" s="396">
        <v>5.9867719100767083</v>
      </c>
      <c r="V15" s="396">
        <v>2.0183679973985429</v>
      </c>
      <c r="W15" s="396">
        <v>10.468433554229703</v>
      </c>
      <c r="X15" s="396">
        <v>13.078611808773944</v>
      </c>
      <c r="Y15" s="396">
        <v>0</v>
      </c>
      <c r="Z15" s="396">
        <v>12.696113554332074</v>
      </c>
      <c r="AA15" s="396">
        <v>0</v>
      </c>
      <c r="AB15" s="396">
        <v>0</v>
      </c>
      <c r="AC15" s="396"/>
      <c r="AD15" s="396"/>
      <c r="AE15" s="396">
        <v>12.293131397638376</v>
      </c>
      <c r="AF15" s="396">
        <v>3.1448369015796138</v>
      </c>
      <c r="AG15" s="396">
        <v>0.96448994730876114</v>
      </c>
      <c r="AH15" s="426">
        <v>13367.838154574758</v>
      </c>
      <c r="AI15" s="458">
        <v>12599.531255358484</v>
      </c>
      <c r="AJ15" s="458">
        <v>883.41804494600865</v>
      </c>
      <c r="AK15" s="458">
        <v>1447.0469988801751</v>
      </c>
      <c r="AL15" s="458">
        <v>1187.1049677341509</v>
      </c>
      <c r="AM15" s="458">
        <v>7310.4628424750572</v>
      </c>
      <c r="AN15" s="458">
        <v>3239.0396497430406</v>
      </c>
      <c r="AO15" s="459" t="s">
        <v>10</v>
      </c>
      <c r="AP15" s="459" t="s">
        <v>10</v>
      </c>
      <c r="AQ15" s="458">
        <v>3340.247919224948</v>
      </c>
      <c r="AR15" s="458">
        <v>417.36532794567876</v>
      </c>
      <c r="AS15" s="458">
        <v>577.20029491135983</v>
      </c>
      <c r="AT15" s="458">
        <v>5358.0444905130062</v>
      </c>
      <c r="AU15" s="458">
        <v>2177.2015078924701</v>
      </c>
      <c r="AV15" s="458">
        <v>545.45012967914283</v>
      </c>
      <c r="AW15" s="458">
        <v>157.84997267647904</v>
      </c>
      <c r="AX15" s="459" t="s">
        <v>10</v>
      </c>
    </row>
    <row r="16" spans="1:50" s="424" customFormat="1" ht="12.6" hidden="1" customHeight="1">
      <c r="A16" s="1419" t="s">
        <v>1174</v>
      </c>
      <c r="B16" s="1419"/>
      <c r="C16" s="1419"/>
      <c r="D16" s="425"/>
      <c r="E16" s="423"/>
      <c r="F16" s="426">
        <v>13388.599999999999</v>
      </c>
      <c r="G16" s="396">
        <v>100</v>
      </c>
      <c r="H16" s="396">
        <v>44.272023183540469</v>
      </c>
      <c r="I16" s="396">
        <v>55.727976816459531</v>
      </c>
      <c r="J16" s="428">
        <v>7461.1959040484999</v>
      </c>
      <c r="K16" s="396">
        <v>0</v>
      </c>
      <c r="L16" s="396">
        <v>0</v>
      </c>
      <c r="M16" s="396">
        <v>0</v>
      </c>
      <c r="N16" s="396">
        <v>72.754071584010973</v>
      </c>
      <c r="O16" s="396">
        <v>0</v>
      </c>
      <c r="P16" s="396">
        <v>4.3047699876458649</v>
      </c>
      <c r="Q16" s="396">
        <v>16.421158869775205</v>
      </c>
      <c r="R16" s="396">
        <v>22.684663361883505</v>
      </c>
      <c r="S16" s="396">
        <v>20.746540945309274</v>
      </c>
      <c r="T16" s="396">
        <v>16.892983622879608</v>
      </c>
      <c r="U16" s="396">
        <v>5.2556807693969301</v>
      </c>
      <c r="V16" s="396">
        <v>10.182572879320325</v>
      </c>
      <c r="W16" s="396">
        <v>5.4286107867814311</v>
      </c>
      <c r="X16" s="396">
        <v>3.2758190174816906</v>
      </c>
      <c r="Y16" s="396">
        <v>0</v>
      </c>
      <c r="Z16" s="396">
        <v>4.4201943725553878</v>
      </c>
      <c r="AA16" s="396">
        <v>0</v>
      </c>
      <c r="AB16" s="396">
        <v>0</v>
      </c>
      <c r="AC16" s="396"/>
      <c r="AD16" s="396"/>
      <c r="AE16" s="396">
        <v>1.7472881448277373</v>
      </c>
      <c r="AF16" s="396">
        <v>4.2554360848153694</v>
      </c>
      <c r="AG16" s="396">
        <v>2.2085581196620341</v>
      </c>
      <c r="AH16" s="426">
        <v>13388.6</v>
      </c>
      <c r="AI16" s="458">
        <v>8956.0728250925367</v>
      </c>
      <c r="AJ16" s="458">
        <v>848.13627467630045</v>
      </c>
      <c r="AK16" s="458">
        <v>798.93390243048646</v>
      </c>
      <c r="AL16" s="458">
        <v>1193.7879841147126</v>
      </c>
      <c r="AM16" s="458">
        <v>7631.3040880926319</v>
      </c>
      <c r="AN16" s="458">
        <v>4269.0925521257805</v>
      </c>
      <c r="AO16" s="458">
        <v>6560.5479960436405</v>
      </c>
      <c r="AP16" s="458">
        <v>3794.2716396473397</v>
      </c>
      <c r="AQ16" s="458">
        <v>915.78481916101828</v>
      </c>
      <c r="AR16" s="458">
        <v>405.81454825509616</v>
      </c>
      <c r="AS16" s="458">
        <v>979.81202462332044</v>
      </c>
      <c r="AT16" s="458">
        <v>4539.8352830272597</v>
      </c>
      <c r="AU16" s="458">
        <v>2946.567972025879</v>
      </c>
      <c r="AV16" s="458">
        <v>610.24731472935059</v>
      </c>
      <c r="AW16" s="458">
        <v>281.05015962073503</v>
      </c>
      <c r="AX16" s="458">
        <v>1429.6512567674386</v>
      </c>
    </row>
    <row r="17" spans="1:52" s="424" customFormat="1" ht="12.6" hidden="1" customHeight="1">
      <c r="A17" s="1418" t="s">
        <v>1175</v>
      </c>
      <c r="B17" s="1418"/>
      <c r="C17" s="1418"/>
      <c r="D17" s="425"/>
      <c r="E17" s="423"/>
      <c r="F17" s="426">
        <v>13660.999999999885</v>
      </c>
      <c r="G17" s="396">
        <v>100</v>
      </c>
      <c r="H17" s="396">
        <v>47.415059761583208</v>
      </c>
      <c r="I17" s="396">
        <v>52.584940238416792</v>
      </c>
      <c r="J17" s="428">
        <v>7183.6286859700576</v>
      </c>
      <c r="K17" s="396">
        <v>0</v>
      </c>
      <c r="L17" s="396">
        <v>0</v>
      </c>
      <c r="M17" s="396">
        <v>0</v>
      </c>
      <c r="N17" s="396">
        <v>68.691447203025845</v>
      </c>
      <c r="O17" s="396">
        <v>0</v>
      </c>
      <c r="P17" s="396">
        <v>7.6578695783354647</v>
      </c>
      <c r="Q17" s="396">
        <v>15.204715246898267</v>
      </c>
      <c r="R17" s="396">
        <v>18.162671037116887</v>
      </c>
      <c r="S17" s="396">
        <v>16.682481326325536</v>
      </c>
      <c r="T17" s="396">
        <v>16.500962201156188</v>
      </c>
      <c r="U17" s="396">
        <v>4.6452452624764202</v>
      </c>
      <c r="V17" s="396">
        <v>10.691681021899779</v>
      </c>
      <c r="W17" s="396">
        <v>5.2410202996180804</v>
      </c>
      <c r="X17" s="396">
        <v>4.1944641418398678</v>
      </c>
      <c r="Y17" s="396">
        <v>0</v>
      </c>
      <c r="Z17" s="396">
        <v>3.3024016868467041</v>
      </c>
      <c r="AA17" s="396">
        <v>0</v>
      </c>
      <c r="AB17" s="396">
        <v>0</v>
      </c>
      <c r="AC17" s="396"/>
      <c r="AD17" s="396"/>
      <c r="AE17" s="396">
        <v>2.1423933103548416</v>
      </c>
      <c r="AF17" s="396">
        <v>3.6455837980908412</v>
      </c>
      <c r="AG17" s="396">
        <v>3.0668664652815281</v>
      </c>
      <c r="AH17" s="426">
        <v>13614.999999999931</v>
      </c>
      <c r="AI17" s="458">
        <v>6208.8754923766355</v>
      </c>
      <c r="AJ17" s="458">
        <v>726.70773988136023</v>
      </c>
      <c r="AK17" s="458">
        <v>899.08522919191864</v>
      </c>
      <c r="AL17" s="458">
        <v>1170.8292747509465</v>
      </c>
      <c r="AM17" s="458">
        <v>6616.4607880449976</v>
      </c>
      <c r="AN17" s="458">
        <v>3658.9872463208699</v>
      </c>
      <c r="AO17" s="458">
        <v>4548.580960655544</v>
      </c>
      <c r="AP17" s="458">
        <v>3236.9764726313228</v>
      </c>
      <c r="AQ17" s="458">
        <v>677.33698172718414</v>
      </c>
      <c r="AR17" s="458">
        <v>408.84061304301656</v>
      </c>
      <c r="AS17" s="458">
        <v>834.20278449536477</v>
      </c>
      <c r="AT17" s="458">
        <v>3337.1163438485778</v>
      </c>
      <c r="AU17" s="458">
        <v>2050.4619203690763</v>
      </c>
      <c r="AV17" s="458">
        <v>348.96462808718405</v>
      </c>
      <c r="AW17" s="458">
        <v>211.03810501929698</v>
      </c>
      <c r="AX17" s="458">
        <v>523.17302965315491</v>
      </c>
      <c r="AY17" s="424">
        <v>210.85260118563642</v>
      </c>
      <c r="AZ17" s="424">
        <v>4078.4578609230357</v>
      </c>
    </row>
    <row r="18" spans="1:52" s="424" customFormat="1" ht="5.25" hidden="1" customHeight="1">
      <c r="A18" s="1418" t="s">
        <v>1176</v>
      </c>
      <c r="B18" s="1418"/>
      <c r="C18" s="1418"/>
      <c r="D18" s="425"/>
      <c r="E18" s="423"/>
      <c r="F18" s="408">
        <v>13884.2158</v>
      </c>
      <c r="G18" s="409">
        <v>100</v>
      </c>
      <c r="H18" s="409">
        <v>41.530432140000002</v>
      </c>
      <c r="I18" s="409">
        <v>58.469567859999998</v>
      </c>
      <c r="J18" s="429">
        <v>8118.0409790098411</v>
      </c>
      <c r="K18" s="409">
        <v>0</v>
      </c>
      <c r="L18" s="409">
        <v>0</v>
      </c>
      <c r="M18" s="409">
        <v>0</v>
      </c>
      <c r="N18" s="409">
        <v>69.649666513247894</v>
      </c>
      <c r="O18" s="409">
        <v>22.360448489132022</v>
      </c>
      <c r="P18" s="409">
        <v>6.894324655904831</v>
      </c>
      <c r="Q18" s="409">
        <v>13.586593478058738</v>
      </c>
      <c r="R18" s="409">
        <v>12.767295419244322</v>
      </c>
      <c r="S18" s="409">
        <v>16.583388136761723</v>
      </c>
      <c r="T18" s="409">
        <v>15.616586956853213</v>
      </c>
      <c r="U18" s="409">
        <v>4.4420642710275153</v>
      </c>
      <c r="V18" s="409">
        <v>12.367962034214292</v>
      </c>
      <c r="W18" s="409">
        <v>6.3407367585057637</v>
      </c>
      <c r="X18" s="409">
        <v>5.5282894858677745</v>
      </c>
      <c r="Y18" s="409">
        <v>0</v>
      </c>
      <c r="Z18" s="409">
        <v>2.1946525381094335</v>
      </c>
      <c r="AA18" s="409">
        <v>0</v>
      </c>
      <c r="AB18" s="409">
        <v>0</v>
      </c>
      <c r="AC18" s="409">
        <v>0</v>
      </c>
      <c r="AD18" s="409">
        <v>0</v>
      </c>
      <c r="AE18" s="409">
        <v>3.8619273316467315</v>
      </c>
      <c r="AF18" s="409">
        <v>5.5833632242395934</v>
      </c>
      <c r="AG18" s="409">
        <v>1.762135304142662</v>
      </c>
      <c r="AH18" s="426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</row>
    <row r="19" spans="1:52" s="424" customFormat="1" ht="12.6" hidden="1" customHeight="1">
      <c r="A19" s="1418" t="s">
        <v>1177</v>
      </c>
      <c r="B19" s="1418"/>
      <c r="C19" s="1418"/>
      <c r="D19" s="422"/>
      <c r="E19" s="458"/>
      <c r="F19" s="430">
        <v>0</v>
      </c>
      <c r="G19" s="409">
        <v>0</v>
      </c>
      <c r="H19" s="409">
        <v>0</v>
      </c>
      <c r="I19" s="409">
        <v>0</v>
      </c>
      <c r="J19" s="430">
        <v>0</v>
      </c>
      <c r="K19" s="409">
        <v>0</v>
      </c>
      <c r="L19" s="409">
        <v>0</v>
      </c>
      <c r="M19" s="409">
        <v>0</v>
      </c>
      <c r="N19" s="409">
        <v>0</v>
      </c>
      <c r="O19" s="409">
        <v>0</v>
      </c>
      <c r="P19" s="409">
        <v>0</v>
      </c>
      <c r="Q19" s="409">
        <v>0</v>
      </c>
      <c r="R19" s="409">
        <v>0</v>
      </c>
      <c r="S19" s="409">
        <v>0</v>
      </c>
      <c r="T19" s="409">
        <v>0</v>
      </c>
      <c r="U19" s="409">
        <v>0</v>
      </c>
      <c r="V19" s="409">
        <v>0</v>
      </c>
      <c r="W19" s="409">
        <v>0</v>
      </c>
      <c r="X19" s="409">
        <v>0</v>
      </c>
      <c r="Y19" s="409">
        <v>0</v>
      </c>
      <c r="Z19" s="409">
        <v>0</v>
      </c>
      <c r="AA19" s="409">
        <v>0</v>
      </c>
      <c r="AB19" s="409">
        <v>0</v>
      </c>
      <c r="AC19" s="409">
        <v>0</v>
      </c>
      <c r="AD19" s="409">
        <v>0</v>
      </c>
      <c r="AE19" s="409">
        <v>0</v>
      </c>
      <c r="AF19" s="409">
        <v>0</v>
      </c>
      <c r="AG19" s="409">
        <v>0</v>
      </c>
      <c r="AH19" s="42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</row>
    <row r="20" spans="1:52" s="424" customFormat="1" ht="13.5" hidden="1" customHeight="1">
      <c r="A20" s="1418" t="s">
        <v>1178</v>
      </c>
      <c r="B20" s="1418"/>
      <c r="C20" s="1418"/>
      <c r="D20" s="425"/>
      <c r="E20" s="458"/>
      <c r="F20" s="408">
        <v>14412</v>
      </c>
      <c r="G20" s="409">
        <v>100</v>
      </c>
      <c r="H20" s="409">
        <v>51.891124580000003</v>
      </c>
      <c r="I20" s="409">
        <v>48.108875419999997</v>
      </c>
      <c r="J20" s="429">
        <v>7478.5488750000004</v>
      </c>
      <c r="K20" s="409">
        <v>4.014470084</v>
      </c>
      <c r="L20" s="409">
        <v>0</v>
      </c>
      <c r="M20" s="409">
        <v>0</v>
      </c>
      <c r="N20" s="409">
        <v>28.604024410000001</v>
      </c>
      <c r="O20" s="409">
        <v>21.044419139999999</v>
      </c>
      <c r="P20" s="409">
        <v>14.81223855</v>
      </c>
      <c r="Q20" s="409">
        <v>16.55652138</v>
      </c>
      <c r="R20" s="409">
        <v>15.202936830000001</v>
      </c>
      <c r="S20" s="409">
        <v>19.71199227</v>
      </c>
      <c r="T20" s="409">
        <v>18.76305146</v>
      </c>
      <c r="U20" s="409">
        <v>8.2591403260000007</v>
      </c>
      <c r="V20" s="409">
        <v>16.654632530000001</v>
      </c>
      <c r="W20" s="409">
        <v>8.101260323</v>
      </c>
      <c r="X20" s="409">
        <v>15.266523830000001</v>
      </c>
      <c r="Y20" s="409">
        <v>1.5672649240000001</v>
      </c>
      <c r="Z20" s="409">
        <v>2.687125757</v>
      </c>
      <c r="AA20" s="409">
        <v>1.5167225520000001</v>
      </c>
      <c r="AB20" s="409">
        <v>1.205722416</v>
      </c>
      <c r="AC20" s="409">
        <v>0</v>
      </c>
      <c r="AD20" s="409">
        <v>0</v>
      </c>
      <c r="AE20" s="409">
        <v>4.6942694420000004</v>
      </c>
      <c r="AF20" s="409">
        <v>7.2259872180000002</v>
      </c>
      <c r="AG20" s="409">
        <v>1.1510355640000001</v>
      </c>
      <c r="AH20" s="42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</row>
    <row r="21" spans="1:52" s="424" customFormat="1" ht="12.6" hidden="1" customHeight="1">
      <c r="A21" s="1418" t="s">
        <v>1179</v>
      </c>
      <c r="B21" s="1418"/>
      <c r="C21" s="1418"/>
      <c r="D21" s="425"/>
      <c r="E21" s="458"/>
      <c r="F21" s="408">
        <v>14563.000000000737</v>
      </c>
      <c r="G21" s="409">
        <v>100</v>
      </c>
      <c r="H21" s="409">
        <v>52.165681420177314</v>
      </c>
      <c r="I21" s="409">
        <v>47.834318579822281</v>
      </c>
      <c r="J21" s="429">
        <f>F21*I21/100</f>
        <v>6966.1118147798707</v>
      </c>
      <c r="K21" s="409">
        <v>6.0716791626035143</v>
      </c>
      <c r="L21" s="409">
        <v>1.6367180344682106</v>
      </c>
      <c r="M21" s="409">
        <v>15.508203207042992</v>
      </c>
      <c r="N21" s="409">
        <v>32.030910567443065</v>
      </c>
      <c r="O21" s="409">
        <v>20.801194088284706</v>
      </c>
      <c r="P21" s="409">
        <v>14.172096921760192</v>
      </c>
      <c r="Q21" s="409">
        <v>18.375296424594957</v>
      </c>
      <c r="R21" s="409">
        <v>16.616321945894853</v>
      </c>
      <c r="S21" s="409">
        <v>19.307149751506991</v>
      </c>
      <c r="T21" s="409">
        <v>14.754122929979196</v>
      </c>
      <c r="U21" s="409">
        <v>8.8058212701939009</v>
      </c>
      <c r="V21" s="409">
        <v>17.314015898672849</v>
      </c>
      <c r="W21" s="409">
        <v>11.923238958217723</v>
      </c>
      <c r="X21" s="409">
        <v>18.405650039304565</v>
      </c>
      <c r="Y21" s="409">
        <v>3.0207159256827705</v>
      </c>
      <c r="Z21" s="409">
        <v>6.12017318166696</v>
      </c>
      <c r="AA21" s="409">
        <v>3.4426512919117895</v>
      </c>
      <c r="AB21" s="409">
        <v>2.8254740410265455</v>
      </c>
      <c r="AC21" s="409">
        <v>0</v>
      </c>
      <c r="AD21" s="409">
        <v>0</v>
      </c>
      <c r="AE21" s="409">
        <v>9.5890676843881781</v>
      </c>
      <c r="AF21" s="409">
        <v>13.545543479815828</v>
      </c>
      <c r="AG21" s="409">
        <v>0.98981581510509475</v>
      </c>
      <c r="AH21" s="42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</row>
    <row r="22" spans="1:52" s="424" customFormat="1" ht="12.6" customHeight="1">
      <c r="A22" s="1418" t="s">
        <v>1180</v>
      </c>
      <c r="B22" s="1418"/>
      <c r="C22" s="1418"/>
      <c r="D22" s="425"/>
      <c r="E22" s="458"/>
      <c r="F22" s="408">
        <v>14821.000000244734</v>
      </c>
      <c r="G22" s="409">
        <v>100</v>
      </c>
      <c r="H22" s="409">
        <v>60.243738515175465</v>
      </c>
      <c r="I22" s="409">
        <v>39.756261484824563</v>
      </c>
      <c r="J22" s="429">
        <f>F22*I22/100</f>
        <v>5892.2755147631451</v>
      </c>
      <c r="K22" s="409">
        <v>3.7705019543159235</v>
      </c>
      <c r="L22" s="409">
        <v>1.0102541653875741</v>
      </c>
      <c r="M22" s="409">
        <v>11.974840371072153</v>
      </c>
      <c r="N22" s="409">
        <v>14.867202098408759</v>
      </c>
      <c r="O22" s="409">
        <v>17.194150714843822</v>
      </c>
      <c r="P22" s="409">
        <v>9.3366423406646426</v>
      </c>
      <c r="Q22" s="409">
        <v>15.529938316902035</v>
      </c>
      <c r="R22" s="409">
        <v>11.735535755256356</v>
      </c>
      <c r="S22" s="409">
        <v>15.257187245119496</v>
      </c>
      <c r="T22" s="409">
        <v>12.566588289565003</v>
      </c>
      <c r="U22" s="409">
        <v>7.2320503126973419</v>
      </c>
      <c r="V22" s="409">
        <v>15.611832021991225</v>
      </c>
      <c r="W22" s="409">
        <v>10.853754468058083</v>
      </c>
      <c r="X22" s="409">
        <v>21.146324292510787</v>
      </c>
      <c r="Y22" s="409">
        <v>2.3300117236682114</v>
      </c>
      <c r="Z22" s="409">
        <v>3.2774957699106717</v>
      </c>
      <c r="AA22" s="409">
        <v>3.0657678113559728</v>
      </c>
      <c r="AB22" s="409">
        <v>2.0060826134693905</v>
      </c>
      <c r="AC22" s="409">
        <v>5.6772411257670363</v>
      </c>
      <c r="AD22" s="409">
        <v>1.9348047821342444</v>
      </c>
      <c r="AE22" s="409">
        <v>9.3158034841033341</v>
      </c>
      <c r="AF22" s="409">
        <v>12.150438351999535</v>
      </c>
      <c r="AG22" s="409">
        <v>1.0682428392254972</v>
      </c>
      <c r="AH22" s="42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</row>
    <row r="23" spans="1:52" s="424" customFormat="1" ht="14.45" customHeight="1">
      <c r="A23" s="1418" t="s">
        <v>1181</v>
      </c>
      <c r="B23" s="1418"/>
      <c r="C23" s="1418"/>
      <c r="D23" s="425"/>
      <c r="E23" s="423"/>
      <c r="F23" s="408">
        <v>14935.000010349095</v>
      </c>
      <c r="G23" s="409">
        <v>100</v>
      </c>
      <c r="H23" s="409">
        <v>56.806941568962813</v>
      </c>
      <c r="I23" s="409">
        <v>43.193058431037173</v>
      </c>
      <c r="J23" s="429">
        <f>F23*I23/100</f>
        <v>6450.8832811454931</v>
      </c>
      <c r="K23" s="409">
        <v>6.4571736069790786</v>
      </c>
      <c r="L23" s="409">
        <v>1.9297499948440571</v>
      </c>
      <c r="M23" s="409">
        <v>12.961698228949189</v>
      </c>
      <c r="N23" s="409">
        <v>19.229376589694603</v>
      </c>
      <c r="O23" s="409">
        <v>18.675376241987717</v>
      </c>
      <c r="P23" s="409">
        <v>10.045998704291211</v>
      </c>
      <c r="Q23" s="409">
        <v>17.706794385433469</v>
      </c>
      <c r="R23" s="409">
        <v>13.802904664009644</v>
      </c>
      <c r="S23" s="409">
        <v>17.540971207953124</v>
      </c>
      <c r="T23" s="409">
        <v>13.186066863855713</v>
      </c>
      <c r="U23" s="409">
        <v>8.0678938345049147</v>
      </c>
      <c r="V23" s="409">
        <v>14.424692391614633</v>
      </c>
      <c r="W23" s="409">
        <v>10.438333095389677</v>
      </c>
      <c r="X23" s="409">
        <v>22.533523034165878</v>
      </c>
      <c r="Y23" s="409">
        <v>2.7391325385589691</v>
      </c>
      <c r="Z23" s="409">
        <v>3.7072646784535177</v>
      </c>
      <c r="AA23" s="409">
        <v>2.8145527818007685</v>
      </c>
      <c r="AB23" s="409">
        <v>2.2811354836505373</v>
      </c>
      <c r="AC23" s="409">
        <v>7.545868177039627</v>
      </c>
      <c r="AD23" s="409">
        <v>1.5523305763003821</v>
      </c>
      <c r="AE23" s="409">
        <v>9.4516826828643676</v>
      </c>
      <c r="AF23" s="409">
        <v>12.375920366934045</v>
      </c>
      <c r="AG23" s="409">
        <v>1.2729334758826762</v>
      </c>
      <c r="AI23" s="427"/>
      <c r="AJ23" s="427"/>
      <c r="AK23" s="427"/>
      <c r="AL23" s="427"/>
      <c r="AM23" s="427"/>
      <c r="AN23" s="427"/>
      <c r="AO23" s="427"/>
      <c r="AP23" s="427"/>
      <c r="AQ23" s="427"/>
      <c r="AR23" s="427"/>
      <c r="AS23" s="427"/>
      <c r="AT23" s="427"/>
      <c r="AU23" s="427"/>
      <c r="AV23" s="427"/>
    </row>
    <row r="24" spans="1:52" s="424" customFormat="1" ht="14.45" customHeight="1">
      <c r="A24" s="1418" t="s">
        <v>1182</v>
      </c>
      <c r="B24" s="1418"/>
      <c r="C24" s="1418"/>
      <c r="D24" s="425"/>
      <c r="E24" s="423"/>
      <c r="F24" s="408">
        <v>15207</v>
      </c>
      <c r="G24" s="409">
        <v>0</v>
      </c>
      <c r="H24" s="409">
        <v>0</v>
      </c>
      <c r="I24" s="409">
        <v>0</v>
      </c>
      <c r="J24" s="409">
        <v>0</v>
      </c>
      <c r="K24" s="409">
        <v>0</v>
      </c>
      <c r="L24" s="409">
        <v>0</v>
      </c>
      <c r="M24" s="409">
        <v>0</v>
      </c>
      <c r="N24" s="409">
        <v>0</v>
      </c>
      <c r="O24" s="409">
        <v>0</v>
      </c>
      <c r="P24" s="409">
        <v>0</v>
      </c>
      <c r="Q24" s="409">
        <v>0</v>
      </c>
      <c r="R24" s="409">
        <v>0</v>
      </c>
      <c r="S24" s="409">
        <v>0</v>
      </c>
      <c r="T24" s="409">
        <v>0</v>
      </c>
      <c r="U24" s="409">
        <v>0</v>
      </c>
      <c r="V24" s="409">
        <v>0</v>
      </c>
      <c r="W24" s="409">
        <v>0</v>
      </c>
      <c r="X24" s="409">
        <v>0</v>
      </c>
      <c r="Y24" s="409">
        <v>0</v>
      </c>
      <c r="Z24" s="409">
        <v>0</v>
      </c>
      <c r="AA24" s="409">
        <v>0</v>
      </c>
      <c r="AB24" s="409">
        <v>0</v>
      </c>
      <c r="AC24" s="409">
        <v>0</v>
      </c>
      <c r="AD24" s="409">
        <v>0</v>
      </c>
      <c r="AE24" s="409">
        <v>0</v>
      </c>
      <c r="AF24" s="409">
        <v>0</v>
      </c>
      <c r="AG24" s="409">
        <v>0</v>
      </c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</row>
    <row r="25" spans="1:52" s="424" customFormat="1" ht="14.45" customHeight="1">
      <c r="A25" s="1418" t="s">
        <v>1183</v>
      </c>
      <c r="B25" s="1418"/>
      <c r="C25" s="1418"/>
      <c r="D25" s="425"/>
      <c r="E25" s="423"/>
      <c r="F25" s="408">
        <v>15829.000000031147</v>
      </c>
      <c r="G25" s="409">
        <v>100</v>
      </c>
      <c r="H25" s="409">
        <v>61.284522243685323</v>
      </c>
      <c r="I25" s="409">
        <v>38.715477756314698</v>
      </c>
      <c r="J25" s="429">
        <f>F25*I25/100</f>
        <v>6128.272974059113</v>
      </c>
      <c r="K25" s="409">
        <v>5.6006825546377073</v>
      </c>
      <c r="L25" s="409">
        <v>1.7998311721986613</v>
      </c>
      <c r="M25" s="409">
        <v>11.223583179121098</v>
      </c>
      <c r="N25" s="409">
        <v>16.500272293476808</v>
      </c>
      <c r="O25" s="409">
        <v>17.553448056204459</v>
      </c>
      <c r="P25" s="409">
        <v>9.4670449478940579</v>
      </c>
      <c r="Q25" s="409">
        <v>17.697845415977152</v>
      </c>
      <c r="R25" s="409">
        <v>12.264097762265013</v>
      </c>
      <c r="S25" s="409">
        <v>15.583420467407242</v>
      </c>
      <c r="T25" s="409">
        <v>12.088344463323548</v>
      </c>
      <c r="U25" s="409">
        <v>7.1960114732320983</v>
      </c>
      <c r="V25" s="409">
        <v>14.67890887398878</v>
      </c>
      <c r="W25" s="409">
        <v>9.6714191249369978</v>
      </c>
      <c r="X25" s="409">
        <v>20.643745970850571</v>
      </c>
      <c r="Y25" s="409">
        <v>3.0133775823935558</v>
      </c>
      <c r="Z25" s="409">
        <v>3.7088542463310392</v>
      </c>
      <c r="AA25" s="409">
        <v>2.6609340309332445</v>
      </c>
      <c r="AB25" s="409">
        <v>1.6079584623803909</v>
      </c>
      <c r="AC25" s="409">
        <v>5.8023187601354707</v>
      </c>
      <c r="AD25" s="409">
        <v>1.7568967764957149</v>
      </c>
      <c r="AE25" s="409">
        <v>9.1054309577092862</v>
      </c>
      <c r="AF25" s="409">
        <v>9.9732181128390245</v>
      </c>
      <c r="AG25" s="409">
        <v>1.4442948354691467</v>
      </c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</row>
    <row r="26" spans="1:52" s="424" customFormat="1" ht="14.45" customHeight="1">
      <c r="A26" s="1418" t="s">
        <v>1184</v>
      </c>
      <c r="B26" s="1418"/>
      <c r="C26" s="1418"/>
      <c r="D26" s="425"/>
      <c r="E26" s="458"/>
      <c r="F26" s="408">
        <v>15486.999999856676</v>
      </c>
      <c r="G26" s="409">
        <v>100</v>
      </c>
      <c r="H26" s="409">
        <v>63.054284628331523</v>
      </c>
      <c r="I26" s="409">
        <v>36.945715371668285</v>
      </c>
      <c r="J26" s="429">
        <f>F26*I26/100</f>
        <v>5721.7829395573153</v>
      </c>
      <c r="K26" s="409">
        <v>5.3216163147522382</v>
      </c>
      <c r="L26" s="409">
        <v>1.8603589441327364</v>
      </c>
      <c r="M26" s="409">
        <v>11.596351148673643</v>
      </c>
      <c r="N26" s="409">
        <v>18.742693944030776</v>
      </c>
      <c r="O26" s="409">
        <v>17.67284305285655</v>
      </c>
      <c r="P26" s="409">
        <v>10.801581132403117</v>
      </c>
      <c r="Q26" s="409">
        <v>16.045857697600638</v>
      </c>
      <c r="R26" s="409">
        <v>12.650066527613991</v>
      </c>
      <c r="S26" s="409">
        <v>14.855482176794773</v>
      </c>
      <c r="T26" s="409">
        <v>14.4204228059056</v>
      </c>
      <c r="U26" s="409">
        <v>7.5881901093932713</v>
      </c>
      <c r="V26" s="409">
        <v>16.822212439359138</v>
      </c>
      <c r="W26" s="409">
        <v>11.765863966636442</v>
      </c>
      <c r="X26" s="409">
        <v>23.048218979511077</v>
      </c>
      <c r="Y26" s="409">
        <v>2.916998213804801</v>
      </c>
      <c r="Z26" s="409">
        <v>5.3547663378522232</v>
      </c>
      <c r="AA26" s="409">
        <v>2.9430984106718308</v>
      </c>
      <c r="AB26" s="409">
        <v>1.6683886934435788</v>
      </c>
      <c r="AC26" s="409">
        <v>7.3458916574267983</v>
      </c>
      <c r="AD26" s="409">
        <v>1.7977169697712065</v>
      </c>
      <c r="AE26" s="409">
        <v>10.015429555273171</v>
      </c>
      <c r="AF26" s="409">
        <v>10.150397868998979</v>
      </c>
      <c r="AG26" s="409">
        <v>0.41919054526582211</v>
      </c>
      <c r="AI26" s="427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</row>
    <row r="27" spans="1:52" s="433" customFormat="1" ht="12.6" customHeight="1">
      <c r="A27" s="1420" t="s">
        <v>12</v>
      </c>
      <c r="B27" s="1420"/>
      <c r="C27" s="1420"/>
      <c r="D27" s="422"/>
      <c r="E27" s="396"/>
      <c r="F27" s="410"/>
      <c r="G27" s="411"/>
      <c r="H27" s="409"/>
      <c r="I27" s="409"/>
      <c r="J27" s="460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1:52" s="433" customFormat="1" ht="12.6" customHeight="1">
      <c r="A28" s="435"/>
      <c r="B28" s="441" t="s">
        <v>1185</v>
      </c>
      <c r="C28" s="435"/>
      <c r="D28" s="436"/>
      <c r="E28" s="448" t="e">
        <f>Z28/#REF!*100</f>
        <v>#REF!</v>
      </c>
      <c r="F28" s="410">
        <v>12662.874730958139</v>
      </c>
      <c r="G28" s="413">
        <v>100</v>
      </c>
      <c r="H28" s="413">
        <v>65.416215799579405</v>
      </c>
      <c r="I28" s="413">
        <v>34.583784200420496</v>
      </c>
      <c r="J28" s="460">
        <f t="shared" ref="J28:J33" si="0">F28*I28/100</f>
        <v>4379.3012705241408</v>
      </c>
      <c r="K28" s="413">
        <v>4.9272320041866555</v>
      </c>
      <c r="L28" s="413">
        <v>1.5234415982220788</v>
      </c>
      <c r="M28" s="413">
        <v>10.863956128580266</v>
      </c>
      <c r="N28" s="413">
        <v>17.479890183623432</v>
      </c>
      <c r="O28" s="413">
        <v>16.749207015446295</v>
      </c>
      <c r="P28" s="413">
        <v>9.8526746585778096</v>
      </c>
      <c r="Q28" s="413">
        <v>14.246805938100746</v>
      </c>
      <c r="R28" s="413">
        <v>11.755737878802014</v>
      </c>
      <c r="S28" s="413">
        <v>13.701985437605787</v>
      </c>
      <c r="T28" s="413">
        <v>14.026573316508864</v>
      </c>
      <c r="U28" s="413">
        <v>6.6375873970319299</v>
      </c>
      <c r="V28" s="413">
        <v>16.298267993914695</v>
      </c>
      <c r="W28" s="413">
        <v>10.909664176137499</v>
      </c>
      <c r="X28" s="413">
        <v>21.093395145360816</v>
      </c>
      <c r="Y28" s="413">
        <v>2.8513374741285848</v>
      </c>
      <c r="Z28" s="413">
        <v>4.8893978348951626</v>
      </c>
      <c r="AA28" s="413">
        <v>2.4426923535603069</v>
      </c>
      <c r="AB28" s="413">
        <v>1.203525317263513</v>
      </c>
      <c r="AC28" s="413">
        <v>7.194700601043615</v>
      </c>
      <c r="AD28" s="413">
        <v>1.6848645527497954</v>
      </c>
      <c r="AE28" s="413">
        <v>9.8207181412674966</v>
      </c>
      <c r="AF28" s="413">
        <v>9.1890710855195472</v>
      </c>
      <c r="AG28" s="413">
        <v>0.15451283106673214</v>
      </c>
    </row>
    <row r="29" spans="1:52" s="433" customFormat="1" ht="12.6" customHeight="1">
      <c r="A29" s="435"/>
      <c r="B29" s="441" t="s">
        <v>1186</v>
      </c>
      <c r="C29" s="435"/>
      <c r="D29" s="436"/>
      <c r="E29" s="448" t="e">
        <f>Z29/#REF!*100</f>
        <v>#REF!</v>
      </c>
      <c r="F29" s="410">
        <v>1710.2564193616968</v>
      </c>
      <c r="G29" s="413">
        <v>100</v>
      </c>
      <c r="H29" s="413">
        <v>50.752876325293904</v>
      </c>
      <c r="I29" s="413">
        <v>49.247123674706103</v>
      </c>
      <c r="J29" s="460">
        <f t="shared" si="0"/>
        <v>842.25209399765504</v>
      </c>
      <c r="K29" s="413">
        <v>8.1265857872621439</v>
      </c>
      <c r="L29" s="413">
        <v>3.1284589164516632</v>
      </c>
      <c r="M29" s="413">
        <v>16.780587232096153</v>
      </c>
      <c r="N29" s="413">
        <v>24.955275643024656</v>
      </c>
      <c r="O29" s="413">
        <v>21.31419659183458</v>
      </c>
      <c r="P29" s="413">
        <v>15.532017048499485</v>
      </c>
      <c r="Q29" s="413">
        <v>23.174980324889543</v>
      </c>
      <c r="R29" s="413">
        <v>17.230008580165507</v>
      </c>
      <c r="S29" s="413">
        <v>20.897565568428686</v>
      </c>
      <c r="T29" s="413">
        <v>15.664268165463005</v>
      </c>
      <c r="U29" s="413">
        <v>12.181785412992092</v>
      </c>
      <c r="V29" s="413">
        <v>21.116211007809518</v>
      </c>
      <c r="W29" s="413">
        <v>15.146992701750008</v>
      </c>
      <c r="X29" s="413">
        <v>32.299823671612756</v>
      </c>
      <c r="Y29" s="413">
        <v>1.9715694697837949</v>
      </c>
      <c r="Z29" s="413">
        <v>6.6065270548414645</v>
      </c>
      <c r="AA29" s="413">
        <v>4.8693122327603806</v>
      </c>
      <c r="AB29" s="413">
        <v>3.6673773582378173</v>
      </c>
      <c r="AC29" s="413">
        <v>7.5360486165478635</v>
      </c>
      <c r="AD29" s="413">
        <v>1.6231142459652212</v>
      </c>
      <c r="AE29" s="413">
        <v>10.537523887011716</v>
      </c>
      <c r="AF29" s="413">
        <v>13.974995346613955</v>
      </c>
      <c r="AG29" s="413">
        <v>1.9424537627309353</v>
      </c>
    </row>
    <row r="30" spans="1:52" s="433" customFormat="1" ht="12.6" customHeight="1">
      <c r="A30" s="435"/>
      <c r="B30" s="441" t="s">
        <v>1187</v>
      </c>
      <c r="C30" s="435"/>
      <c r="D30" s="436"/>
      <c r="E30" s="448" t="e">
        <f>Z30/#REF!*100</f>
        <v>#REF!</v>
      </c>
      <c r="F30" s="410">
        <v>849.02766834275133</v>
      </c>
      <c r="G30" s="413">
        <v>100</v>
      </c>
      <c r="H30" s="413">
        <v>56.920448217658794</v>
      </c>
      <c r="I30" s="413">
        <v>43.079551782341241</v>
      </c>
      <c r="J30" s="460">
        <f t="shared" si="0"/>
        <v>365.75731403012003</v>
      </c>
      <c r="K30" s="413">
        <v>5.211143147901546</v>
      </c>
      <c r="L30" s="413">
        <v>3.4978387813040355</v>
      </c>
      <c r="M30" s="413">
        <v>12.586827679817796</v>
      </c>
      <c r="N30" s="413">
        <v>22.905678906047967</v>
      </c>
      <c r="O30" s="413">
        <v>20.147887830992776</v>
      </c>
      <c r="P30" s="413">
        <v>13.58507149456829</v>
      </c>
      <c r="Q30" s="413">
        <v>23.983196010343047</v>
      </c>
      <c r="R30" s="413">
        <v>14.843537135109566</v>
      </c>
      <c r="S30" s="413">
        <v>18.123158558879947</v>
      </c>
      <c r="T30" s="413">
        <v>17.800574660319679</v>
      </c>
      <c r="U30" s="413">
        <v>8.7671443416303152</v>
      </c>
      <c r="V30" s="413">
        <v>16.299474700628821</v>
      </c>
      <c r="W30" s="413">
        <v>16.354172858515398</v>
      </c>
      <c r="X30" s="413">
        <v>29.635712727739751</v>
      </c>
      <c r="Y30" s="413">
        <v>5.2972746495572336</v>
      </c>
      <c r="Z30" s="413">
        <v>8.1015922376486227</v>
      </c>
      <c r="AA30" s="413">
        <v>4.9709632084577313</v>
      </c>
      <c r="AB30" s="413">
        <v>3.3286190819263304</v>
      </c>
      <c r="AC30" s="413">
        <v>8.3468307540014504</v>
      </c>
      <c r="AD30" s="413">
        <v>2.7444009999288506</v>
      </c>
      <c r="AE30" s="413">
        <v>10.336739264618991</v>
      </c>
      <c r="AF30" s="413">
        <v>13.097794420856973</v>
      </c>
      <c r="AG30" s="413">
        <v>1.1935221561178104</v>
      </c>
    </row>
    <row r="31" spans="1:52" s="433" customFormat="1" ht="12.6" customHeight="1">
      <c r="A31" s="435"/>
      <c r="B31" s="441" t="s">
        <v>1188</v>
      </c>
      <c r="C31" s="435"/>
      <c r="D31" s="436"/>
      <c r="E31" s="448" t="e">
        <f>Z31/#REF!*100</f>
        <v>#REF!</v>
      </c>
      <c r="F31" s="410">
        <v>154.48591803607366</v>
      </c>
      <c r="G31" s="413">
        <v>100</v>
      </c>
      <c r="H31" s="413">
        <v>54.447459095290519</v>
      </c>
      <c r="I31" s="413">
        <v>45.552540904709474</v>
      </c>
      <c r="J31" s="460">
        <f t="shared" si="0"/>
        <v>70.3722610053984</v>
      </c>
      <c r="K31" s="413">
        <v>6.4730819010085581</v>
      </c>
      <c r="L31" s="413">
        <v>3.236540950504279</v>
      </c>
      <c r="M31" s="413">
        <v>7.3670320395473716</v>
      </c>
      <c r="N31" s="413">
        <v>20.616545016183895</v>
      </c>
      <c r="O31" s="413">
        <v>26.78143327411539</v>
      </c>
      <c r="P31" s="413">
        <v>18.27395420421843</v>
      </c>
      <c r="Q31" s="413">
        <v>29.123194203750124</v>
      </c>
      <c r="R31" s="413">
        <v>17.346808773879573</v>
      </c>
      <c r="S31" s="413">
        <v>17.626646014117576</v>
      </c>
      <c r="T31" s="413">
        <v>13.588627523660318</v>
      </c>
      <c r="U31" s="413">
        <v>13.462959633274437</v>
      </c>
      <c r="V31" s="413">
        <v>13.462959633274437</v>
      </c>
      <c r="W31" s="413">
        <v>15.404884203577007</v>
      </c>
      <c r="X31" s="413">
        <v>31.926703503122194</v>
      </c>
      <c r="Y31" s="413">
        <v>2.5892327604034233</v>
      </c>
      <c r="Z31" s="413">
        <v>6.7197238494465159</v>
      </c>
      <c r="AA31" s="413">
        <v>3.8838491406051348</v>
      </c>
      <c r="AB31" s="413">
        <v>3.236540950504279</v>
      </c>
      <c r="AC31" s="413">
        <v>7.6703812141667802</v>
      </c>
      <c r="AD31" s="413">
        <v>3.236540950504279</v>
      </c>
      <c r="AE31" s="413">
        <v>13.932586539141766</v>
      </c>
      <c r="AF31" s="413">
        <v>18.240758912418386</v>
      </c>
      <c r="AG31" s="413">
        <v>0</v>
      </c>
    </row>
    <row r="32" spans="1:52" s="433" customFormat="1" ht="12.6" customHeight="1">
      <c r="A32" s="435"/>
      <c r="B32" s="441" t="s">
        <v>1189</v>
      </c>
      <c r="C32" s="435"/>
      <c r="D32" s="436"/>
      <c r="E32" s="448" t="e">
        <f>Z32/#REF!*100</f>
        <v>#REF!</v>
      </c>
      <c r="F32" s="410">
        <v>82.35526315800017</v>
      </c>
      <c r="G32" s="413">
        <v>100</v>
      </c>
      <c r="H32" s="413">
        <v>44.023006870178719</v>
      </c>
      <c r="I32" s="413">
        <v>55.976993129821295</v>
      </c>
      <c r="J32" s="460">
        <f t="shared" si="0"/>
        <v>46.1</v>
      </c>
      <c r="K32" s="413">
        <v>4.8570059114812398</v>
      </c>
      <c r="L32" s="413">
        <v>4.8570059114812398</v>
      </c>
      <c r="M32" s="413">
        <v>10.928263300832789</v>
      </c>
      <c r="N32" s="413">
        <v>29.263460616674475</v>
      </c>
      <c r="O32" s="413">
        <v>32.906215050285404</v>
      </c>
      <c r="P32" s="413">
        <v>14.57101773444372</v>
      </c>
      <c r="Q32" s="413">
        <v>29.142035468887439</v>
      </c>
      <c r="R32" s="413">
        <v>19.428023645924959</v>
      </c>
      <c r="S32" s="413">
        <v>23.192203227322921</v>
      </c>
      <c r="T32" s="413">
        <v>14.692442882230752</v>
      </c>
      <c r="U32" s="413">
        <v>26.834957660933849</v>
      </c>
      <c r="V32" s="413">
        <v>20.763700271582302</v>
      </c>
      <c r="W32" s="413">
        <v>16.99952069018434</v>
      </c>
      <c r="X32" s="413">
        <v>35.334718006026023</v>
      </c>
      <c r="Y32" s="413">
        <v>6.0712573893515493</v>
      </c>
      <c r="Z32" s="413">
        <v>13.35676625657341</v>
      </c>
      <c r="AA32" s="413">
        <v>9.7140118229624797</v>
      </c>
      <c r="AB32" s="413">
        <v>7.2855088672218598</v>
      </c>
      <c r="AC32" s="413">
        <v>12.142514778703099</v>
      </c>
      <c r="AD32" s="413">
        <v>6.0712573893515493</v>
      </c>
      <c r="AE32" s="413">
        <v>15.785269212314029</v>
      </c>
      <c r="AF32" s="413">
        <v>23.070778079535888</v>
      </c>
      <c r="AG32" s="413">
        <v>1.21425147787031</v>
      </c>
    </row>
    <row r="33" spans="1:33" s="433" customFormat="1" ht="12.6" customHeight="1">
      <c r="A33" s="435"/>
      <c r="B33" s="441" t="s">
        <v>1190</v>
      </c>
      <c r="C33" s="435"/>
      <c r="D33" s="436"/>
      <c r="E33" s="448" t="e">
        <f>Z33/#REF!*100</f>
        <v>#REF!</v>
      </c>
      <c r="F33" s="410">
        <v>28</v>
      </c>
      <c r="G33" s="413">
        <v>100</v>
      </c>
      <c r="H33" s="413">
        <v>35.714285714285715</v>
      </c>
      <c r="I33" s="413">
        <v>64.285714285714292</v>
      </c>
      <c r="J33" s="460">
        <f t="shared" si="0"/>
        <v>18.000000000000004</v>
      </c>
      <c r="K33" s="413">
        <v>10.714285714285714</v>
      </c>
      <c r="L33" s="413">
        <v>10.714285714285714</v>
      </c>
      <c r="M33" s="413">
        <v>21.428571428571427</v>
      </c>
      <c r="N33" s="413">
        <v>42.857142857142854</v>
      </c>
      <c r="O33" s="413">
        <v>42.857142857142854</v>
      </c>
      <c r="P33" s="413">
        <v>14.285714285714285</v>
      </c>
      <c r="Q33" s="413">
        <v>42.857142857142854</v>
      </c>
      <c r="R33" s="413">
        <v>25</v>
      </c>
      <c r="S33" s="413">
        <v>28.571428571428569</v>
      </c>
      <c r="T33" s="413">
        <v>17.857142857142858</v>
      </c>
      <c r="U33" s="413">
        <v>32.142857142857146</v>
      </c>
      <c r="V33" s="413">
        <v>14.285714285714285</v>
      </c>
      <c r="W33" s="413">
        <v>17.857142857142858</v>
      </c>
      <c r="X33" s="413">
        <v>57.142857142857139</v>
      </c>
      <c r="Y33" s="413">
        <v>10.714285714285714</v>
      </c>
      <c r="Z33" s="413">
        <v>25</v>
      </c>
      <c r="AA33" s="413">
        <v>25</v>
      </c>
      <c r="AB33" s="413">
        <v>14.285714285714285</v>
      </c>
      <c r="AC33" s="413">
        <v>17.857142857142858</v>
      </c>
      <c r="AD33" s="413">
        <v>14.285714285714285</v>
      </c>
      <c r="AE33" s="413">
        <v>17.857142857142858</v>
      </c>
      <c r="AF33" s="413">
        <v>39.285714285714285</v>
      </c>
      <c r="AG33" s="413">
        <v>3.5714285714285712</v>
      </c>
    </row>
    <row r="34" spans="1:33" s="433" customFormat="1" ht="13.5" customHeight="1">
      <c r="A34" s="1206" t="s">
        <v>13</v>
      </c>
      <c r="B34" s="1206"/>
      <c r="C34" s="1206"/>
      <c r="D34" s="461"/>
      <c r="E34" s="448"/>
      <c r="F34" s="410"/>
      <c r="G34" s="411"/>
      <c r="H34" s="413"/>
      <c r="I34" s="413"/>
      <c r="J34" s="412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</row>
    <row r="35" spans="1:33" s="433" customFormat="1" ht="12.6" customHeight="1">
      <c r="A35" s="674"/>
      <c r="B35" s="462" t="s">
        <v>455</v>
      </c>
      <c r="C35" s="674"/>
      <c r="D35" s="463"/>
      <c r="E35" s="448" t="e">
        <f>Z35/#REF!*100</f>
        <v>#REF!</v>
      </c>
      <c r="F35" s="410">
        <v>6358.3963791770602</v>
      </c>
      <c r="G35" s="413">
        <v>100</v>
      </c>
      <c r="H35" s="413">
        <v>67.302887361729475</v>
      </c>
      <c r="I35" s="413">
        <v>32.697112638270667</v>
      </c>
      <c r="J35" s="460">
        <f t="shared" ref="J35:J44" si="1">F35*I35/100</f>
        <v>2079.0120260872472</v>
      </c>
      <c r="K35" s="413">
        <v>5.1263124990838422</v>
      </c>
      <c r="L35" s="413">
        <v>2.0655277821233149</v>
      </c>
      <c r="M35" s="413">
        <v>10.300260641161328</v>
      </c>
      <c r="N35" s="413">
        <v>15.536781523013854</v>
      </c>
      <c r="O35" s="413">
        <v>14.69585916972234</v>
      </c>
      <c r="P35" s="413">
        <v>9.9478670897781765</v>
      </c>
      <c r="Q35" s="413">
        <v>12.519958197547542</v>
      </c>
      <c r="R35" s="413">
        <v>10.564236232181051</v>
      </c>
      <c r="S35" s="413">
        <v>13.83664199600792</v>
      </c>
      <c r="T35" s="413">
        <v>15.804972079684863</v>
      </c>
      <c r="U35" s="413">
        <v>6.2474512475471657</v>
      </c>
      <c r="V35" s="413">
        <v>15.432906527645466</v>
      </c>
      <c r="W35" s="413">
        <v>10.76430414177069</v>
      </c>
      <c r="X35" s="413">
        <v>19.660323725159738</v>
      </c>
      <c r="Y35" s="413">
        <v>2.8918488127586093</v>
      </c>
      <c r="Z35" s="413">
        <v>5.281838099953255</v>
      </c>
      <c r="AA35" s="413">
        <v>1.5762461341040053</v>
      </c>
      <c r="AB35" s="413">
        <v>1.1109566667698574</v>
      </c>
      <c r="AC35" s="413">
        <v>7.8552245652772426</v>
      </c>
      <c r="AD35" s="413">
        <v>1.6534347619406948</v>
      </c>
      <c r="AE35" s="413">
        <v>10.268791944736707</v>
      </c>
      <c r="AF35" s="413">
        <v>9.3665069370750924</v>
      </c>
      <c r="AG35" s="413">
        <v>7.7829654736914028E-2</v>
      </c>
    </row>
    <row r="36" spans="1:33" s="433" customFormat="1" ht="12.6" customHeight="1">
      <c r="A36" s="674"/>
      <c r="B36" s="462" t="s">
        <v>456</v>
      </c>
      <c r="C36" s="674"/>
      <c r="D36" s="463"/>
      <c r="E36" s="448" t="e">
        <f>Z36/#REF!*100</f>
        <v>#REF!</v>
      </c>
      <c r="F36" s="410">
        <v>1999.1372680519769</v>
      </c>
      <c r="G36" s="413">
        <v>100</v>
      </c>
      <c r="H36" s="413">
        <v>57.819522074781851</v>
      </c>
      <c r="I36" s="413">
        <v>42.180477925218106</v>
      </c>
      <c r="J36" s="460">
        <f t="shared" si="1"/>
        <v>843.24565404547252</v>
      </c>
      <c r="K36" s="413">
        <v>5.5993014929664788</v>
      </c>
      <c r="L36" s="413">
        <v>2.2830980778576349</v>
      </c>
      <c r="M36" s="413">
        <v>13.342999102189065</v>
      </c>
      <c r="N36" s="413">
        <v>22.502713912522204</v>
      </c>
      <c r="O36" s="413">
        <v>23.255731856316185</v>
      </c>
      <c r="P36" s="413">
        <v>8.3972847755353666</v>
      </c>
      <c r="Q36" s="413">
        <v>18.767705553595317</v>
      </c>
      <c r="R36" s="413">
        <v>14.822170711364112</v>
      </c>
      <c r="S36" s="413">
        <v>14.735994868462832</v>
      </c>
      <c r="T36" s="413">
        <v>9.6195613991420093</v>
      </c>
      <c r="U36" s="413">
        <v>8.080724640959172</v>
      </c>
      <c r="V36" s="413">
        <v>19.918854838681451</v>
      </c>
      <c r="W36" s="413">
        <v>11.696138128841186</v>
      </c>
      <c r="X36" s="413">
        <v>27.971602462172669</v>
      </c>
      <c r="Y36" s="413">
        <v>1.9750032664036414</v>
      </c>
      <c r="Z36" s="413">
        <v>3.2514043539706936</v>
      </c>
      <c r="AA36" s="413">
        <v>5.1492897101531963</v>
      </c>
      <c r="AB36" s="413">
        <v>1.6585884382870564</v>
      </c>
      <c r="AC36" s="413">
        <v>4.257490077491406</v>
      </c>
      <c r="AD36" s="413">
        <v>1.060243677879114</v>
      </c>
      <c r="AE36" s="413">
        <v>10.818248043860372</v>
      </c>
      <c r="AF36" s="413">
        <v>8.704864848536662</v>
      </c>
      <c r="AG36" s="413">
        <v>0.65673490599561801</v>
      </c>
    </row>
    <row r="37" spans="1:33" s="433" customFormat="1" ht="12.6" customHeight="1">
      <c r="A37" s="440"/>
      <c r="B37" s="462" t="s">
        <v>457</v>
      </c>
      <c r="C37" s="440"/>
      <c r="D37" s="463"/>
      <c r="E37" s="448" t="e">
        <f>Z37/#REF!*100</f>
        <v>#REF!</v>
      </c>
      <c r="F37" s="410">
        <v>2818.8980912644447</v>
      </c>
      <c r="G37" s="413">
        <v>100</v>
      </c>
      <c r="H37" s="413">
        <v>61.58287325101697</v>
      </c>
      <c r="I37" s="413">
        <v>38.417126748983009</v>
      </c>
      <c r="J37" s="460">
        <f t="shared" si="1"/>
        <v>1082.9396526457244</v>
      </c>
      <c r="K37" s="413">
        <v>4.2973276758372441</v>
      </c>
      <c r="L37" s="413">
        <v>1.8182749832206468</v>
      </c>
      <c r="M37" s="413">
        <v>14.51145094217153</v>
      </c>
      <c r="N37" s="413">
        <v>18.507646141736373</v>
      </c>
      <c r="O37" s="413">
        <v>20.188300033232846</v>
      </c>
      <c r="P37" s="413">
        <v>9.061513240460739</v>
      </c>
      <c r="Q37" s="413">
        <v>17.22097021247491</v>
      </c>
      <c r="R37" s="413">
        <v>15.369310279929188</v>
      </c>
      <c r="S37" s="413">
        <v>15.261500063517758</v>
      </c>
      <c r="T37" s="413">
        <v>16.25277737826833</v>
      </c>
      <c r="U37" s="413">
        <v>6.4591460420041198</v>
      </c>
      <c r="V37" s="413">
        <v>16.662365719207788</v>
      </c>
      <c r="W37" s="413">
        <v>11.894536879686779</v>
      </c>
      <c r="X37" s="413">
        <v>20.586016260181996</v>
      </c>
      <c r="Y37" s="413">
        <v>2.6559262016385166</v>
      </c>
      <c r="Z37" s="413">
        <v>3.4038046153760502</v>
      </c>
      <c r="AA37" s="413">
        <v>3.7483331060658029</v>
      </c>
      <c r="AB37" s="413">
        <v>1.6950984046841189</v>
      </c>
      <c r="AC37" s="413">
        <v>7.8454525174567218</v>
      </c>
      <c r="AD37" s="413">
        <v>2.0143977612323956</v>
      </c>
      <c r="AE37" s="413">
        <v>9.9770189818447452</v>
      </c>
      <c r="AF37" s="413">
        <v>10.612498869349254</v>
      </c>
      <c r="AG37" s="413">
        <v>0.96937249901802769</v>
      </c>
    </row>
    <row r="38" spans="1:33" s="433" customFormat="1" ht="12.6" customHeight="1">
      <c r="A38" s="440"/>
      <c r="B38" s="462" t="s">
        <v>458</v>
      </c>
      <c r="C38" s="440"/>
      <c r="D38" s="463"/>
      <c r="E38" s="448" t="e">
        <f>Z38/#REF!*100</f>
        <v>#REF!</v>
      </c>
      <c r="F38" s="410">
        <v>2273.1924257380215</v>
      </c>
      <c r="G38" s="413">
        <v>100</v>
      </c>
      <c r="H38" s="413">
        <v>64.336196627198277</v>
      </c>
      <c r="I38" s="413">
        <v>35.66380337280178</v>
      </c>
      <c r="J38" s="460">
        <f t="shared" si="1"/>
        <v>810.70687700063104</v>
      </c>
      <c r="K38" s="413">
        <v>5.207340545331224</v>
      </c>
      <c r="L38" s="413">
        <v>0.8505568078184762</v>
      </c>
      <c r="M38" s="413">
        <v>8.4648633386015479</v>
      </c>
      <c r="N38" s="413">
        <v>18.674385589371369</v>
      </c>
      <c r="O38" s="413">
        <v>15.429442533739637</v>
      </c>
      <c r="P38" s="413">
        <v>12.280621589610531</v>
      </c>
      <c r="Q38" s="413">
        <v>15.738179241745593</v>
      </c>
      <c r="R38" s="413">
        <v>9.7377436405431759</v>
      </c>
      <c r="S38" s="413">
        <v>13.840445370265165</v>
      </c>
      <c r="T38" s="413">
        <v>12.377210602392536</v>
      </c>
      <c r="U38" s="413">
        <v>9.9013379786871329</v>
      </c>
      <c r="V38" s="413">
        <v>16.098192693002161</v>
      </c>
      <c r="W38" s="413">
        <v>11.000932360042617</v>
      </c>
      <c r="X38" s="413">
        <v>24.628685472232128</v>
      </c>
      <c r="Y38" s="413">
        <v>2.4052457290153502</v>
      </c>
      <c r="Z38" s="413">
        <v>7.2649661430324555</v>
      </c>
      <c r="AA38" s="413">
        <v>2.6144702390592602</v>
      </c>
      <c r="AB38" s="413">
        <v>2.4822273449656311</v>
      </c>
      <c r="AC38" s="413">
        <v>5.5817191151490215</v>
      </c>
      <c r="AD38" s="413">
        <v>1.7939282671247874</v>
      </c>
      <c r="AE38" s="413">
        <v>7.9161842748791091</v>
      </c>
      <c r="AF38" s="413">
        <v>9.5393509425144529</v>
      </c>
      <c r="AG38" s="413">
        <v>0.18696173501505517</v>
      </c>
    </row>
    <row r="39" spans="1:33" s="433" customFormat="1" ht="12.6" customHeight="1">
      <c r="A39" s="440"/>
      <c r="B39" s="462" t="s">
        <v>459</v>
      </c>
      <c r="C39" s="440"/>
      <c r="D39" s="463"/>
      <c r="E39" s="448" t="e">
        <f>Z39/#REF!*100</f>
        <v>#REF!</v>
      </c>
      <c r="F39" s="410">
        <v>1018.064135244258</v>
      </c>
      <c r="G39" s="413">
        <v>100</v>
      </c>
      <c r="H39" s="413">
        <v>55.501558107994654</v>
      </c>
      <c r="I39" s="413">
        <v>44.498441892005403</v>
      </c>
      <c r="J39" s="460">
        <f t="shared" si="1"/>
        <v>453.0226776450134</v>
      </c>
      <c r="K39" s="413">
        <v>7.5236646006198598</v>
      </c>
      <c r="L39" s="413">
        <v>0.82696633026322386</v>
      </c>
      <c r="M39" s="413">
        <v>13.883386556886068</v>
      </c>
      <c r="N39" s="413">
        <v>26.797565670747503</v>
      </c>
      <c r="O39" s="413">
        <v>19.786055651748377</v>
      </c>
      <c r="P39" s="413">
        <v>15.624687250005559</v>
      </c>
      <c r="Q39" s="413">
        <v>20.234009262102905</v>
      </c>
      <c r="R39" s="413">
        <v>17.469897595894466</v>
      </c>
      <c r="S39" s="413">
        <v>18.442639690393818</v>
      </c>
      <c r="T39" s="413">
        <v>16.52800463566361</v>
      </c>
      <c r="U39" s="413">
        <v>7.4377600467584388</v>
      </c>
      <c r="V39" s="413">
        <v>20.138660198046406</v>
      </c>
      <c r="W39" s="413">
        <v>16.508984907086035</v>
      </c>
      <c r="X39" s="413">
        <v>30.239044855797946</v>
      </c>
      <c r="Y39" s="413">
        <v>4.4187911624098923</v>
      </c>
      <c r="Z39" s="413">
        <v>6.2791789823404258</v>
      </c>
      <c r="AA39" s="413">
        <v>3.7566969218523529</v>
      </c>
      <c r="AB39" s="413">
        <v>1.28880423487655</v>
      </c>
      <c r="AC39" s="413">
        <v>10.372483806219202</v>
      </c>
      <c r="AD39" s="413">
        <v>1.5932611932003702</v>
      </c>
      <c r="AE39" s="413">
        <v>9.8335530752463267</v>
      </c>
      <c r="AF39" s="413">
        <v>12.905281840035066</v>
      </c>
      <c r="AG39" s="413">
        <v>0.50422494571126086</v>
      </c>
    </row>
    <row r="40" spans="1:33" s="433" customFormat="1" ht="12.6" customHeight="1">
      <c r="A40" s="440"/>
      <c r="B40" s="462" t="s">
        <v>460</v>
      </c>
      <c r="C40" s="440"/>
      <c r="D40" s="463"/>
      <c r="E40" s="448" t="e">
        <f>Z40/#REF!*100</f>
        <v>#REF!</v>
      </c>
      <c r="F40" s="410">
        <v>734.67539119687797</v>
      </c>
      <c r="G40" s="413">
        <v>100</v>
      </c>
      <c r="H40" s="413">
        <v>56.938058881700648</v>
      </c>
      <c r="I40" s="413">
        <v>43.06194111829938</v>
      </c>
      <c r="J40" s="460">
        <f t="shared" si="1"/>
        <v>316.36548436783522</v>
      </c>
      <c r="K40" s="413">
        <v>5.9980529185578906</v>
      </c>
      <c r="L40" s="413">
        <v>2.5967825119690113</v>
      </c>
      <c r="M40" s="413">
        <v>13.076150173102816</v>
      </c>
      <c r="N40" s="413">
        <v>22.518731126068769</v>
      </c>
      <c r="O40" s="413">
        <v>19.752126370121356</v>
      </c>
      <c r="P40" s="413">
        <v>18.041372850276392</v>
      </c>
      <c r="Q40" s="413">
        <v>24.820452777929535</v>
      </c>
      <c r="R40" s="413">
        <v>14.890019661401348</v>
      </c>
      <c r="S40" s="413">
        <v>19.127934236113632</v>
      </c>
      <c r="T40" s="413">
        <v>12.942287933713018</v>
      </c>
      <c r="U40" s="413">
        <v>10.928032532007551</v>
      </c>
      <c r="V40" s="413">
        <v>19.997893707961602</v>
      </c>
      <c r="W40" s="413">
        <v>14.179425456932876</v>
      </c>
      <c r="X40" s="413">
        <v>28.836351852826031</v>
      </c>
      <c r="Y40" s="413">
        <v>4.8571245402992265</v>
      </c>
      <c r="Z40" s="413">
        <v>9.5615803838349063</v>
      </c>
      <c r="AA40" s="413">
        <v>3.5720660522749568</v>
      </c>
      <c r="AB40" s="413">
        <v>2.5962188907129446</v>
      </c>
      <c r="AC40" s="413">
        <v>9.4282170963175993</v>
      </c>
      <c r="AD40" s="413">
        <v>2.7564666646816822</v>
      </c>
      <c r="AE40" s="413">
        <v>11.346624305096491</v>
      </c>
      <c r="AF40" s="413">
        <v>14.560567409391878</v>
      </c>
      <c r="AG40" s="413">
        <v>0.27222907204524033</v>
      </c>
    </row>
    <row r="41" spans="1:33" s="433" customFormat="1" ht="12.6" customHeight="1">
      <c r="A41" s="440"/>
      <c r="B41" s="462" t="s">
        <v>461</v>
      </c>
      <c r="C41" s="440"/>
      <c r="D41" s="463"/>
      <c r="E41" s="448" t="e">
        <f>Z41/#REF!*100</f>
        <v>#REF!</v>
      </c>
      <c r="F41" s="410">
        <v>134.88964474491416</v>
      </c>
      <c r="G41" s="413">
        <v>100</v>
      </c>
      <c r="H41" s="413">
        <v>58.157968410265781</v>
      </c>
      <c r="I41" s="413">
        <v>41.842031589734255</v>
      </c>
      <c r="J41" s="460">
        <f t="shared" si="1"/>
        <v>56.440567765447298</v>
      </c>
      <c r="K41" s="413">
        <v>9.7098773388347794</v>
      </c>
      <c r="L41" s="413">
        <v>3.7438010971818509</v>
      </c>
      <c r="M41" s="413">
        <v>12.866778924100789</v>
      </c>
      <c r="N41" s="413">
        <v>26.286920245372674</v>
      </c>
      <c r="O41" s="413">
        <v>23.931379196492582</v>
      </c>
      <c r="P41" s="413">
        <v>14.256804083908314</v>
      </c>
      <c r="Q41" s="413">
        <v>26.069879442392875</v>
      </c>
      <c r="R41" s="413">
        <v>16.482609450989045</v>
      </c>
      <c r="S41" s="413">
        <v>15.698017472029759</v>
      </c>
      <c r="T41" s="413">
        <v>11.997461601881893</v>
      </c>
      <c r="U41" s="413">
        <v>19.45335968155289</v>
      </c>
      <c r="V41" s="413">
        <v>14.962848609583101</v>
      </c>
      <c r="W41" s="413">
        <v>18.762250713252691</v>
      </c>
      <c r="X41" s="413">
        <v>32.873501002824774</v>
      </c>
      <c r="Y41" s="413">
        <v>8.2907278422553823</v>
      </c>
      <c r="Z41" s="413">
        <v>10.51476809803129</v>
      </c>
      <c r="AA41" s="413">
        <v>5.9678413529577572</v>
      </c>
      <c r="AB41" s="413">
        <v>6.8080343384047799</v>
      </c>
      <c r="AC41" s="413">
        <v>7.5432032008514369</v>
      </c>
      <c r="AD41" s="413">
        <v>5.2264946010324547</v>
      </c>
      <c r="AE41" s="413">
        <v>12.767932690579064</v>
      </c>
      <c r="AF41" s="413">
        <v>11.157268616434871</v>
      </c>
      <c r="AG41" s="413">
        <v>3.805579993148231</v>
      </c>
    </row>
    <row r="42" spans="1:33" s="433" customFormat="1" ht="12.6" customHeight="1">
      <c r="A42" s="440"/>
      <c r="B42" s="462" t="s">
        <v>462</v>
      </c>
      <c r="C42" s="440"/>
      <c r="D42" s="463"/>
      <c r="E42" s="448" t="e">
        <f>Z42/#REF!*100</f>
        <v>#REF!</v>
      </c>
      <c r="F42" s="410">
        <v>81.746664439103398</v>
      </c>
      <c r="G42" s="413">
        <v>100</v>
      </c>
      <c r="H42" s="413">
        <v>49.783883805406283</v>
      </c>
      <c r="I42" s="413">
        <v>50.216116194593731</v>
      </c>
      <c r="J42" s="460">
        <f t="shared" si="1"/>
        <v>41.049999999944795</v>
      </c>
      <c r="K42" s="413">
        <v>12.232915029150124</v>
      </c>
      <c r="L42" s="413">
        <v>3.6698745087450373</v>
      </c>
      <c r="M42" s="413">
        <v>13.456206532065137</v>
      </c>
      <c r="N42" s="413">
        <v>25.689121561215263</v>
      </c>
      <c r="O42" s="413">
        <v>23.242538555385238</v>
      </c>
      <c r="P42" s="413">
        <v>20.795955549555213</v>
      </c>
      <c r="Q42" s="413">
        <v>29.420160645038518</v>
      </c>
      <c r="R42" s="413">
        <v>17.126081040810174</v>
      </c>
      <c r="S42" s="413">
        <v>19.572664046640202</v>
      </c>
      <c r="T42" s="413">
        <v>12.232915029150124</v>
      </c>
      <c r="U42" s="413">
        <v>15.902789537895162</v>
      </c>
      <c r="V42" s="413">
        <v>11.009623526235114</v>
      </c>
      <c r="W42" s="413">
        <v>12.232915029150124</v>
      </c>
      <c r="X42" s="413">
        <v>29.358996069960298</v>
      </c>
      <c r="Y42" s="413">
        <v>3.6698745087450373</v>
      </c>
      <c r="Z42" s="413">
        <v>7.3397490174900746</v>
      </c>
      <c r="AA42" s="413">
        <v>6.1164575145750621</v>
      </c>
      <c r="AB42" s="413">
        <v>3.6698745087450373</v>
      </c>
      <c r="AC42" s="413">
        <v>14.679498034980149</v>
      </c>
      <c r="AD42" s="413">
        <v>6.1164575145750621</v>
      </c>
      <c r="AE42" s="413">
        <v>12.232915029150124</v>
      </c>
      <c r="AF42" s="413">
        <v>18.349372543725188</v>
      </c>
      <c r="AG42" s="413">
        <v>1.2232915029150127</v>
      </c>
    </row>
    <row r="43" spans="1:33" s="433" customFormat="1" ht="12.6" customHeight="1">
      <c r="A43" s="440"/>
      <c r="B43" s="462" t="s">
        <v>463</v>
      </c>
      <c r="C43" s="440"/>
      <c r="D43" s="463"/>
      <c r="E43" s="448" t="e">
        <f>Z43/#REF!*100</f>
        <v>#REF!</v>
      </c>
      <c r="F43" s="410">
        <v>56</v>
      </c>
      <c r="G43" s="413">
        <v>100</v>
      </c>
      <c r="H43" s="413">
        <v>46.428571428571431</v>
      </c>
      <c r="I43" s="413">
        <v>53.571428571428569</v>
      </c>
      <c r="J43" s="460">
        <f t="shared" si="1"/>
        <v>30</v>
      </c>
      <c r="K43" s="413">
        <v>3.5714285714285712</v>
      </c>
      <c r="L43" s="413">
        <v>3.5714285714285712</v>
      </c>
      <c r="M43" s="413">
        <v>5.3571428571428568</v>
      </c>
      <c r="N43" s="413">
        <v>32.142857142857146</v>
      </c>
      <c r="O43" s="413">
        <v>25</v>
      </c>
      <c r="P43" s="413">
        <v>14.285714285714285</v>
      </c>
      <c r="Q43" s="413">
        <v>30.357142857142854</v>
      </c>
      <c r="R43" s="413">
        <v>14.285714285714285</v>
      </c>
      <c r="S43" s="413">
        <v>19.642857142857142</v>
      </c>
      <c r="T43" s="413">
        <v>8.9285714285714288</v>
      </c>
      <c r="U43" s="413">
        <v>17.857142857142858</v>
      </c>
      <c r="V43" s="413">
        <v>8.9285714285714288</v>
      </c>
      <c r="W43" s="413">
        <v>14.285714285714285</v>
      </c>
      <c r="X43" s="413">
        <v>41.071428571428569</v>
      </c>
      <c r="Y43" s="413">
        <v>5.3571428571428568</v>
      </c>
      <c r="Z43" s="413">
        <v>17.857142857142858</v>
      </c>
      <c r="AA43" s="413">
        <v>10.714285714285714</v>
      </c>
      <c r="AB43" s="413">
        <v>7.1428571428571423</v>
      </c>
      <c r="AC43" s="413">
        <v>8.9285714285714288</v>
      </c>
      <c r="AD43" s="413">
        <v>8.9285714285714288</v>
      </c>
      <c r="AE43" s="413">
        <v>10.714285714285714</v>
      </c>
      <c r="AF43" s="413">
        <v>25</v>
      </c>
      <c r="AG43" s="413">
        <v>1.7857142857142856</v>
      </c>
    </row>
    <row r="44" spans="1:33" s="433" customFormat="1" ht="12.6" customHeight="1">
      <c r="A44" s="440"/>
      <c r="B44" s="462" t="s">
        <v>403</v>
      </c>
      <c r="C44" s="440"/>
      <c r="D44" s="463"/>
      <c r="E44" s="448" t="e">
        <f>Z44/#REF!*100</f>
        <v>#REF!</v>
      </c>
      <c r="F44" s="410">
        <v>12</v>
      </c>
      <c r="G44" s="413">
        <v>100</v>
      </c>
      <c r="H44" s="413">
        <v>25</v>
      </c>
      <c r="I44" s="413">
        <v>75</v>
      </c>
      <c r="J44" s="460">
        <f t="shared" si="1"/>
        <v>9</v>
      </c>
      <c r="K44" s="413">
        <v>8.3333333333333321</v>
      </c>
      <c r="L44" s="413">
        <v>25</v>
      </c>
      <c r="M44" s="413">
        <v>33.333333333333329</v>
      </c>
      <c r="N44" s="413">
        <v>50</v>
      </c>
      <c r="O44" s="413">
        <v>50</v>
      </c>
      <c r="P44" s="413">
        <v>16.666666666666664</v>
      </c>
      <c r="Q44" s="413">
        <v>50</v>
      </c>
      <c r="R44" s="413">
        <v>41.666666666666671</v>
      </c>
      <c r="S44" s="413">
        <v>41.666666666666671</v>
      </c>
      <c r="T44" s="413">
        <v>16.666666666666664</v>
      </c>
      <c r="U44" s="413">
        <v>33.333333333333329</v>
      </c>
      <c r="V44" s="413">
        <v>33.333333333333329</v>
      </c>
      <c r="W44" s="413">
        <v>25</v>
      </c>
      <c r="X44" s="413">
        <v>75</v>
      </c>
      <c r="Y44" s="413">
        <v>8.3333333333333321</v>
      </c>
      <c r="Z44" s="413">
        <v>25</v>
      </c>
      <c r="AA44" s="413">
        <v>33.333333333333329</v>
      </c>
      <c r="AB44" s="413">
        <v>16.666666666666664</v>
      </c>
      <c r="AC44" s="413">
        <v>25</v>
      </c>
      <c r="AD44" s="413">
        <v>8.3333333333333321</v>
      </c>
      <c r="AE44" s="413">
        <v>33.333333333333329</v>
      </c>
      <c r="AF44" s="413">
        <v>33.333333333333329</v>
      </c>
      <c r="AG44" s="413">
        <v>8.3333333333333321</v>
      </c>
    </row>
    <row r="45" spans="1:33" s="433" customFormat="1" ht="12.6" customHeight="1">
      <c r="A45" s="1206" t="s">
        <v>14</v>
      </c>
      <c r="B45" s="1206"/>
      <c r="C45" s="1206"/>
      <c r="D45" s="463"/>
      <c r="E45" s="448"/>
      <c r="F45" s="410"/>
      <c r="G45" s="411"/>
      <c r="H45" s="413"/>
      <c r="I45" s="413"/>
      <c r="J45" s="412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</row>
    <row r="46" spans="1:33" s="433" customFormat="1" ht="12.6" customHeight="1">
      <c r="A46" s="440"/>
      <c r="B46" s="462" t="s">
        <v>455</v>
      </c>
      <c r="C46" s="440"/>
      <c r="D46" s="463"/>
      <c r="E46" s="448" t="e">
        <f>Z46/#REF!*100</f>
        <v>#REF!</v>
      </c>
      <c r="F46" s="410">
        <v>6177.2941802960904</v>
      </c>
      <c r="G46" s="413">
        <v>100</v>
      </c>
      <c r="H46" s="413">
        <v>67.882460394755327</v>
      </c>
      <c r="I46" s="413">
        <v>32.117539605244815</v>
      </c>
      <c r="J46" s="460">
        <f t="shared" ref="J46:J55" si="2">F46*I46/100</f>
        <v>1983.9949048890799</v>
      </c>
      <c r="K46" s="413">
        <v>5.0094294583023782</v>
      </c>
      <c r="L46" s="413">
        <v>2.0429836542143578</v>
      </c>
      <c r="M46" s="413">
        <v>10.381030222697897</v>
      </c>
      <c r="N46" s="413">
        <v>15.159531089658195</v>
      </c>
      <c r="O46" s="413">
        <v>14.514033383440511</v>
      </c>
      <c r="P46" s="413">
        <v>9.0435672450003981</v>
      </c>
      <c r="Q46" s="413">
        <v>12.517470852325452</v>
      </c>
      <c r="R46" s="413">
        <v>10.362518724436018</v>
      </c>
      <c r="S46" s="413">
        <v>13.834536845582631</v>
      </c>
      <c r="T46" s="413">
        <v>15.432597921687515</v>
      </c>
      <c r="U46" s="413">
        <v>6.2108325115725727</v>
      </c>
      <c r="V46" s="413">
        <v>15.415697680279481</v>
      </c>
      <c r="W46" s="413">
        <v>10.103235547257921</v>
      </c>
      <c r="X46" s="413">
        <v>19.497595716396855</v>
      </c>
      <c r="Y46" s="413">
        <v>2.9766302985574296</v>
      </c>
      <c r="Z46" s="413">
        <v>5.3058530426626529</v>
      </c>
      <c r="AA46" s="413">
        <v>1.5393575408446614</v>
      </c>
      <c r="AB46" s="413">
        <v>1.0928036316645666</v>
      </c>
      <c r="AC46" s="413">
        <v>7.2673180623449412</v>
      </c>
      <c r="AD46" s="413">
        <v>1.6349974560740399</v>
      </c>
      <c r="AE46" s="413">
        <v>9.8211378740393229</v>
      </c>
      <c r="AF46" s="413">
        <v>8.4689122083365369</v>
      </c>
      <c r="AG46" s="413">
        <v>8.0111417787144257E-2</v>
      </c>
    </row>
    <row r="47" spans="1:33" s="433" customFormat="1" ht="12.6" customHeight="1">
      <c r="A47" s="440"/>
      <c r="B47" s="462" t="s">
        <v>456</v>
      </c>
      <c r="C47" s="440"/>
      <c r="D47" s="463"/>
      <c r="E47" s="448" t="e">
        <f>Z47/#REF!*100</f>
        <v>#REF!</v>
      </c>
      <c r="F47" s="410">
        <v>1961.4754205119775</v>
      </c>
      <c r="G47" s="413">
        <v>100</v>
      </c>
      <c r="H47" s="413">
        <v>58.151440479405927</v>
      </c>
      <c r="I47" s="413">
        <v>41.848559520594065</v>
      </c>
      <c r="J47" s="460">
        <f t="shared" si="2"/>
        <v>820.84920883477764</v>
      </c>
      <c r="K47" s="413">
        <v>5.8278968666290494</v>
      </c>
      <c r="L47" s="413">
        <v>3.147288871258322</v>
      </c>
      <c r="M47" s="413">
        <v>14.441871175069945</v>
      </c>
      <c r="N47" s="413">
        <v>22.710954590742215</v>
      </c>
      <c r="O47" s="413">
        <v>22.97502183299688</v>
      </c>
      <c r="P47" s="413">
        <v>10.875868587375709</v>
      </c>
      <c r="Q47" s="413">
        <v>17.680839227661384</v>
      </c>
      <c r="R47" s="413">
        <v>14.980241087534019</v>
      </c>
      <c r="S47" s="413">
        <v>13.724190583393314</v>
      </c>
      <c r="T47" s="413">
        <v>12.073710728093022</v>
      </c>
      <c r="U47" s="413">
        <v>7.7262797849230234</v>
      </c>
      <c r="V47" s="413">
        <v>18.329754099399747</v>
      </c>
      <c r="W47" s="413">
        <v>12.983264503910958</v>
      </c>
      <c r="X47" s="413">
        <v>26.111402690914105</v>
      </c>
      <c r="Y47" s="413">
        <v>1.9619428284181279</v>
      </c>
      <c r="Z47" s="413">
        <v>3.4225955016561471</v>
      </c>
      <c r="AA47" s="413">
        <v>4.1216887054094418</v>
      </c>
      <c r="AB47" s="413">
        <v>1.3964504880361526</v>
      </c>
      <c r="AC47" s="413">
        <v>5.0805555636443342</v>
      </c>
      <c r="AD47" s="413">
        <v>1.0772023757693823</v>
      </c>
      <c r="AE47" s="413">
        <v>11.824334606524982</v>
      </c>
      <c r="AF47" s="413">
        <v>11.056658145746319</v>
      </c>
      <c r="AG47" s="413">
        <v>0.66934472493352082</v>
      </c>
    </row>
    <row r="48" spans="1:33" s="433" customFormat="1" ht="12.6" customHeight="1">
      <c r="A48" s="440"/>
      <c r="B48" s="462" t="s">
        <v>457</v>
      </c>
      <c r="C48" s="440"/>
      <c r="D48" s="463"/>
      <c r="E48" s="448" t="e">
        <f>Z48/#REF!*100</f>
        <v>#REF!</v>
      </c>
      <c r="F48" s="410">
        <v>2944.8163724395281</v>
      </c>
      <c r="G48" s="413">
        <v>100</v>
      </c>
      <c r="H48" s="413">
        <v>60.882020131140045</v>
      </c>
      <c r="I48" s="413">
        <v>39.117979868859891</v>
      </c>
      <c r="J48" s="460">
        <f t="shared" si="2"/>
        <v>1151.9526757457847</v>
      </c>
      <c r="K48" s="413">
        <v>4.455450922318235</v>
      </c>
      <c r="L48" s="413">
        <v>1.3005095803596771</v>
      </c>
      <c r="M48" s="413">
        <v>14.018517536546348</v>
      </c>
      <c r="N48" s="413">
        <v>19.867183884488636</v>
      </c>
      <c r="O48" s="413">
        <v>20.82120933174955</v>
      </c>
      <c r="P48" s="413">
        <v>9.6072992755018944</v>
      </c>
      <c r="Q48" s="413">
        <v>17.592319327313071</v>
      </c>
      <c r="R48" s="413">
        <v>15.375040179225236</v>
      </c>
      <c r="S48" s="413">
        <v>17.157686430052323</v>
      </c>
      <c r="T48" s="413">
        <v>15.797430751469765</v>
      </c>
      <c r="U48" s="413">
        <v>6.6031465755645415</v>
      </c>
      <c r="V48" s="413">
        <v>17.099652766379464</v>
      </c>
      <c r="W48" s="413">
        <v>12.231284097009148</v>
      </c>
      <c r="X48" s="413">
        <v>22.92328793775884</v>
      </c>
      <c r="Y48" s="413">
        <v>2.692442781977022</v>
      </c>
      <c r="Z48" s="413">
        <v>3.7563106153283496</v>
      </c>
      <c r="AA48" s="413">
        <v>4.5948578189318257</v>
      </c>
      <c r="AB48" s="413">
        <v>1.890877031927003</v>
      </c>
      <c r="AC48" s="413">
        <v>8.2249387699240213</v>
      </c>
      <c r="AD48" s="413">
        <v>2.1048449954964568</v>
      </c>
      <c r="AE48" s="413">
        <v>9.6388198679543802</v>
      </c>
      <c r="AF48" s="413">
        <v>10.393437567699138</v>
      </c>
      <c r="AG48" s="413">
        <v>0.9618807860877342</v>
      </c>
    </row>
    <row r="49" spans="1:33" s="433" customFormat="1" ht="12.6" customHeight="1">
      <c r="A49" s="674"/>
      <c r="B49" s="462" t="s">
        <v>458</v>
      </c>
      <c r="C49" s="674"/>
      <c r="D49" s="463"/>
      <c r="E49" s="448" t="e">
        <f>Z49/#REF!*100</f>
        <v>#REF!</v>
      </c>
      <c r="F49" s="410">
        <v>2298.3926942339513</v>
      </c>
      <c r="G49" s="413">
        <v>100</v>
      </c>
      <c r="H49" s="413">
        <v>63.194400123956306</v>
      </c>
      <c r="I49" s="413">
        <v>36.8055998760438</v>
      </c>
      <c r="J49" s="460">
        <f t="shared" si="2"/>
        <v>845.93721861997096</v>
      </c>
      <c r="K49" s="413">
        <v>5.6433897712702494</v>
      </c>
      <c r="L49" s="413">
        <v>0.88473971323278322</v>
      </c>
      <c r="M49" s="413">
        <v>8.2647882697372221</v>
      </c>
      <c r="N49" s="413">
        <v>18.273096643380924</v>
      </c>
      <c r="O49" s="413">
        <v>15.916949288224439</v>
      </c>
      <c r="P49" s="413">
        <v>12.023972097195355</v>
      </c>
      <c r="Q49" s="413">
        <v>16.677504167101816</v>
      </c>
      <c r="R49" s="413">
        <v>10.499268273920302</v>
      </c>
      <c r="S49" s="413">
        <v>12.957979295082211</v>
      </c>
      <c r="T49" s="413">
        <v>12.303162547028389</v>
      </c>
      <c r="U49" s="413">
        <v>10.560583041744692</v>
      </c>
      <c r="V49" s="413">
        <v>17.220153808844682</v>
      </c>
      <c r="W49" s="413">
        <v>11.643624665756032</v>
      </c>
      <c r="X49" s="413">
        <v>23.878109108570392</v>
      </c>
      <c r="Y49" s="413">
        <v>2.3625074718802748</v>
      </c>
      <c r="Z49" s="413">
        <v>6.7643875665304316</v>
      </c>
      <c r="AA49" s="413">
        <v>2.3935116364856044</v>
      </c>
      <c r="AB49" s="413">
        <v>2.6330014552097869</v>
      </c>
      <c r="AC49" s="413">
        <v>6.1648107596581436</v>
      </c>
      <c r="AD49" s="413">
        <v>1.8177677642409578</v>
      </c>
      <c r="AE49" s="413">
        <v>8.7202359064219568</v>
      </c>
      <c r="AF49" s="413">
        <v>10.601501251102494</v>
      </c>
      <c r="AG49" s="413">
        <v>0.18491183034355838</v>
      </c>
    </row>
    <row r="50" spans="1:33" s="433" customFormat="1" ht="12.6" customHeight="1">
      <c r="A50" s="674"/>
      <c r="B50" s="462" t="s">
        <v>459</v>
      </c>
      <c r="C50" s="674"/>
      <c r="D50" s="463"/>
      <c r="E50" s="448" t="e">
        <f>Z50/#REF!*100</f>
        <v>#REF!</v>
      </c>
      <c r="F50" s="410">
        <v>1040.9414432552708</v>
      </c>
      <c r="G50" s="413">
        <v>100</v>
      </c>
      <c r="H50" s="413">
        <v>55.180839338262309</v>
      </c>
      <c r="I50" s="413">
        <v>44.819160661737769</v>
      </c>
      <c r="J50" s="460">
        <f t="shared" si="2"/>
        <v>466.54121784719172</v>
      </c>
      <c r="K50" s="413">
        <v>6.7103241104199807</v>
      </c>
      <c r="L50" s="413">
        <v>0.60384897982900632</v>
      </c>
      <c r="M50" s="413">
        <v>14.058505955698022</v>
      </c>
      <c r="N50" s="413">
        <v>25.197221329155827</v>
      </c>
      <c r="O50" s="413">
        <v>19.157608105757422</v>
      </c>
      <c r="P50" s="413">
        <v>16.221390604582684</v>
      </c>
      <c r="Q50" s="413">
        <v>19.107203375554079</v>
      </c>
      <c r="R50" s="413">
        <v>16.87619116599409</v>
      </c>
      <c r="S50" s="413">
        <v>16.565150406727231</v>
      </c>
      <c r="T50" s="413">
        <v>14.844099291455459</v>
      </c>
      <c r="U50" s="413">
        <v>6.5203624236685966</v>
      </c>
      <c r="V50" s="413">
        <v>20.097105599576434</v>
      </c>
      <c r="W50" s="413">
        <v>15.550789341285368</v>
      </c>
      <c r="X50" s="413">
        <v>30.657903443257041</v>
      </c>
      <c r="Y50" s="413">
        <v>3.632223184759519</v>
      </c>
      <c r="Z50" s="413">
        <v>6.9515111958209159</v>
      </c>
      <c r="AA50" s="413">
        <v>3.1768138977770213</v>
      </c>
      <c r="AB50" s="413">
        <v>0.75860283173978782</v>
      </c>
      <c r="AC50" s="413">
        <v>9.8334524150693028</v>
      </c>
      <c r="AD50" s="413">
        <v>1.2572357014214066</v>
      </c>
      <c r="AE50" s="413">
        <v>9.5971253407626236</v>
      </c>
      <c r="AF50" s="413">
        <v>11.987225927020432</v>
      </c>
      <c r="AG50" s="413">
        <v>0.58921021667278317</v>
      </c>
    </row>
    <row r="51" spans="1:33" s="433" customFormat="1" ht="12.6" customHeight="1">
      <c r="A51" s="674"/>
      <c r="B51" s="462" t="s">
        <v>460</v>
      </c>
      <c r="C51" s="674"/>
      <c r="D51" s="463"/>
      <c r="E51" s="448" t="e">
        <f>Z51/#REF!*100</f>
        <v>#REF!</v>
      </c>
      <c r="F51" s="410">
        <v>802.90763882404906</v>
      </c>
      <c r="G51" s="413">
        <v>100</v>
      </c>
      <c r="H51" s="413">
        <v>60.012241834822788</v>
      </c>
      <c r="I51" s="413">
        <v>39.987758165177233</v>
      </c>
      <c r="J51" s="460">
        <f t="shared" si="2"/>
        <v>321.0647649026954</v>
      </c>
      <c r="K51" s="413">
        <v>5.8021752890907399</v>
      </c>
      <c r="L51" s="413">
        <v>2.7663524840930118</v>
      </c>
      <c r="M51" s="413">
        <v>11.204319321713047</v>
      </c>
      <c r="N51" s="413">
        <v>21.668262215707799</v>
      </c>
      <c r="O51" s="413">
        <v>17.951761124049206</v>
      </c>
      <c r="P51" s="413">
        <v>16.13531773877337</v>
      </c>
      <c r="Q51" s="413">
        <v>23.232670111994498</v>
      </c>
      <c r="R51" s="413">
        <v>13.223572472310627</v>
      </c>
      <c r="S51" s="413">
        <v>18.454891803199157</v>
      </c>
      <c r="T51" s="413">
        <v>13.260430235175303</v>
      </c>
      <c r="U51" s="413">
        <v>10.428623418918963</v>
      </c>
      <c r="V51" s="413">
        <v>18.14989055652509</v>
      </c>
      <c r="W51" s="413">
        <v>13.379024453761238</v>
      </c>
      <c r="X51" s="413">
        <v>26.223422105592885</v>
      </c>
      <c r="Y51" s="413">
        <v>4.959154717835454</v>
      </c>
      <c r="Z51" s="413">
        <v>8.0666822600751527</v>
      </c>
      <c r="AA51" s="413">
        <v>4.1623594323325754</v>
      </c>
      <c r="AB51" s="413">
        <v>2.6412894334862749</v>
      </c>
      <c r="AC51" s="413">
        <v>9.0476647627788438</v>
      </c>
      <c r="AD51" s="413">
        <v>2.7879191208078953</v>
      </c>
      <c r="AE51" s="413">
        <v>11.59925623094426</v>
      </c>
      <c r="AF51" s="413">
        <v>14.000001460300362</v>
      </c>
      <c r="AG51" s="413">
        <v>0.12454732669683097</v>
      </c>
    </row>
    <row r="52" spans="1:33" s="433" customFormat="1" ht="12.6" customHeight="1">
      <c r="A52" s="674"/>
      <c r="B52" s="462" t="s">
        <v>461</v>
      </c>
      <c r="C52" s="674"/>
      <c r="D52" s="463"/>
      <c r="E52" s="448" t="e">
        <f>Z52/#REF!*100</f>
        <v>#REF!</v>
      </c>
      <c r="F52" s="410">
        <v>126.68653601002421</v>
      </c>
      <c r="G52" s="413">
        <v>100</v>
      </c>
      <c r="H52" s="413">
        <v>57.854283178406462</v>
      </c>
      <c r="I52" s="413">
        <v>42.145716821593545</v>
      </c>
      <c r="J52" s="460">
        <f t="shared" si="2"/>
        <v>53.392948717870944</v>
      </c>
      <c r="K52" s="413">
        <v>7.9329661355249144</v>
      </c>
      <c r="L52" s="413">
        <v>3.9862168143465619</v>
      </c>
      <c r="M52" s="413">
        <v>12.872980702516218</v>
      </c>
      <c r="N52" s="413">
        <v>28.77838046694821</v>
      </c>
      <c r="O52" s="413">
        <v>19.917928240720194</v>
      </c>
      <c r="P52" s="413">
        <v>13.563661833666622</v>
      </c>
      <c r="Q52" s="413">
        <v>24.56294859560494</v>
      </c>
      <c r="R52" s="413">
        <v>19.128578376484526</v>
      </c>
      <c r="S52" s="413">
        <v>15.925133510966885</v>
      </c>
      <c r="T52" s="413">
        <v>13.563661833666622</v>
      </c>
      <c r="U52" s="413">
        <v>19.096700785872304</v>
      </c>
      <c r="V52" s="413">
        <v>16.721061290609303</v>
      </c>
      <c r="W52" s="413">
        <v>21.555829209108595</v>
      </c>
      <c r="X52" s="413">
        <v>35.791450414539966</v>
      </c>
      <c r="Y52" s="413">
        <v>8.8275626482525968</v>
      </c>
      <c r="Z52" s="413">
        <v>11.984962105195279</v>
      </c>
      <c r="AA52" s="413">
        <v>6.354266407053573</v>
      </c>
      <c r="AB52" s="413">
        <v>7.2488629197812573</v>
      </c>
      <c r="AC52" s="413">
        <v>9.6103345970815219</v>
      </c>
      <c r="AD52" s="413">
        <v>4.7755666785822317</v>
      </c>
      <c r="AE52" s="413">
        <v>11.978384189788533</v>
      </c>
      <c r="AF52" s="413">
        <v>11.879715456703268</v>
      </c>
      <c r="AG52" s="413">
        <v>3.2626461054346945</v>
      </c>
    </row>
    <row r="53" spans="1:33" s="433" customFormat="1" ht="12.6" customHeight="1">
      <c r="A53" s="674"/>
      <c r="B53" s="462" t="s">
        <v>462</v>
      </c>
      <c r="C53" s="674"/>
      <c r="D53" s="463"/>
      <c r="E53" s="448" t="e">
        <f>Z53/#REF!*100</f>
        <v>#REF!</v>
      </c>
      <c r="F53" s="410">
        <v>75.485714285764516</v>
      </c>
      <c r="G53" s="413">
        <v>100</v>
      </c>
      <c r="H53" s="413">
        <v>44.294095382396357</v>
      </c>
      <c r="I53" s="413">
        <v>55.70590461760365</v>
      </c>
      <c r="J53" s="460">
        <f t="shared" si="2"/>
        <v>42.049999999944795</v>
      </c>
      <c r="K53" s="413">
        <v>11.922785768349371</v>
      </c>
      <c r="L53" s="413">
        <v>3.974261922783124</v>
      </c>
      <c r="M53" s="413">
        <v>11.922785768349371</v>
      </c>
      <c r="N53" s="413">
        <v>26.495079485220824</v>
      </c>
      <c r="O53" s="413">
        <v>30.469341408003949</v>
      </c>
      <c r="P53" s="413">
        <v>22.520817562437699</v>
      </c>
      <c r="Q53" s="413">
        <v>34.509841029426994</v>
      </c>
      <c r="R53" s="413">
        <v>14.572293716871453</v>
      </c>
      <c r="S53" s="413">
        <v>22.520817562437699</v>
      </c>
      <c r="T53" s="413">
        <v>13.247539742610412</v>
      </c>
      <c r="U53" s="413">
        <v>18.546555639654578</v>
      </c>
      <c r="V53" s="413">
        <v>13.247539742610412</v>
      </c>
      <c r="W53" s="413">
        <v>11.922785768349371</v>
      </c>
      <c r="X53" s="413">
        <v>30.469341408003949</v>
      </c>
      <c r="Y53" s="413">
        <v>3.974261922783124</v>
      </c>
      <c r="Z53" s="413">
        <v>3.974261922783124</v>
      </c>
      <c r="AA53" s="413">
        <v>6.623769871305206</v>
      </c>
      <c r="AB53" s="413">
        <v>3.974261922783124</v>
      </c>
      <c r="AC53" s="413">
        <v>11.922785768349371</v>
      </c>
      <c r="AD53" s="413">
        <v>6.623769871305206</v>
      </c>
      <c r="AE53" s="413">
        <v>14.572293716871453</v>
      </c>
      <c r="AF53" s="413">
        <v>18.546555639654578</v>
      </c>
      <c r="AG53" s="413">
        <v>1.3247539742610412</v>
      </c>
    </row>
    <row r="54" spans="1:33" s="433" customFormat="1" ht="12.6" customHeight="1">
      <c r="A54" s="674"/>
      <c r="B54" s="462" t="s">
        <v>463</v>
      </c>
      <c r="C54" s="674"/>
      <c r="D54" s="463"/>
      <c r="E54" s="448" t="e">
        <f>Z54/#REF!*100</f>
        <v>#REF!</v>
      </c>
      <c r="F54" s="410">
        <v>46</v>
      </c>
      <c r="G54" s="413">
        <v>100</v>
      </c>
      <c r="H54" s="413">
        <v>41.304347826086953</v>
      </c>
      <c r="I54" s="413">
        <v>58.695652173913047</v>
      </c>
      <c r="J54" s="460">
        <f t="shared" si="2"/>
        <v>27</v>
      </c>
      <c r="K54" s="413">
        <v>8.695652173913043</v>
      </c>
      <c r="L54" s="413">
        <v>4.3478260869565215</v>
      </c>
      <c r="M54" s="413">
        <v>8.695652173913043</v>
      </c>
      <c r="N54" s="413">
        <v>34.782608695652172</v>
      </c>
      <c r="O54" s="413">
        <v>28.260869565217391</v>
      </c>
      <c r="P54" s="413">
        <v>15.217391304347828</v>
      </c>
      <c r="Q54" s="413">
        <v>32.608695652173914</v>
      </c>
      <c r="R54" s="413">
        <v>19.565217391304348</v>
      </c>
      <c r="S54" s="413">
        <v>21.739130434782609</v>
      </c>
      <c r="T54" s="413">
        <v>10.869565217391305</v>
      </c>
      <c r="U54" s="413">
        <v>21.739130434782609</v>
      </c>
      <c r="V54" s="413">
        <v>8.695652173913043</v>
      </c>
      <c r="W54" s="413">
        <v>15.217391304347828</v>
      </c>
      <c r="X54" s="413">
        <v>47.826086956521742</v>
      </c>
      <c r="Y54" s="413">
        <v>4.3478260869565215</v>
      </c>
      <c r="Z54" s="413">
        <v>21.739130434782609</v>
      </c>
      <c r="AA54" s="413">
        <v>13.043478260869565</v>
      </c>
      <c r="AB54" s="413">
        <v>8.695652173913043</v>
      </c>
      <c r="AC54" s="413">
        <v>10.869565217391305</v>
      </c>
      <c r="AD54" s="413">
        <v>10.869565217391305</v>
      </c>
      <c r="AE54" s="413">
        <v>10.869565217391305</v>
      </c>
      <c r="AF54" s="413">
        <v>23.913043478260871</v>
      </c>
      <c r="AG54" s="413">
        <v>2.1739130434782608</v>
      </c>
    </row>
    <row r="55" spans="1:33" s="433" customFormat="1" ht="12.6" customHeight="1">
      <c r="A55" s="674"/>
      <c r="B55" s="462" t="s">
        <v>403</v>
      </c>
      <c r="C55" s="674"/>
      <c r="D55" s="463"/>
      <c r="E55" s="448" t="e">
        <f>Z55/#REF!*100</f>
        <v>#REF!</v>
      </c>
      <c r="F55" s="410">
        <v>13</v>
      </c>
      <c r="G55" s="413">
        <v>100</v>
      </c>
      <c r="H55" s="413">
        <v>30.76923076923077</v>
      </c>
      <c r="I55" s="413">
        <v>69.230769230769226</v>
      </c>
      <c r="J55" s="460">
        <f t="shared" si="2"/>
        <v>9</v>
      </c>
      <c r="K55" s="413">
        <v>0</v>
      </c>
      <c r="L55" s="413">
        <v>23.076923076923077</v>
      </c>
      <c r="M55" s="413">
        <v>23.076923076923077</v>
      </c>
      <c r="N55" s="413">
        <v>53.846153846153847</v>
      </c>
      <c r="O55" s="413">
        <v>46.153846153846153</v>
      </c>
      <c r="P55" s="413">
        <v>15.384615384615385</v>
      </c>
      <c r="Q55" s="413">
        <v>46.153846153846153</v>
      </c>
      <c r="R55" s="413">
        <v>38.461538461538467</v>
      </c>
      <c r="S55" s="413">
        <v>46.153846153846153</v>
      </c>
      <c r="T55" s="413">
        <v>15.384615384615385</v>
      </c>
      <c r="U55" s="413">
        <v>23.076923076923077</v>
      </c>
      <c r="V55" s="413">
        <v>30.76923076923077</v>
      </c>
      <c r="W55" s="413">
        <v>23.076923076923077</v>
      </c>
      <c r="X55" s="413">
        <v>69.230769230769226</v>
      </c>
      <c r="Y55" s="413">
        <v>15.384615384615385</v>
      </c>
      <c r="Z55" s="413">
        <v>23.076923076923077</v>
      </c>
      <c r="AA55" s="413">
        <v>30.76923076923077</v>
      </c>
      <c r="AB55" s="413">
        <v>15.384615384615385</v>
      </c>
      <c r="AC55" s="413">
        <v>30.76923076923077</v>
      </c>
      <c r="AD55" s="413">
        <v>7.6923076923076925</v>
      </c>
      <c r="AE55" s="413">
        <v>30.76923076923077</v>
      </c>
      <c r="AF55" s="413">
        <v>38.461538461538467</v>
      </c>
      <c r="AG55" s="413">
        <v>7.6923076923076925</v>
      </c>
    </row>
    <row r="56" spans="1:33" s="433" customFormat="1" ht="12.6" customHeight="1">
      <c r="A56" s="1206" t="s">
        <v>15</v>
      </c>
      <c r="B56" s="1206"/>
      <c r="C56" s="1206"/>
      <c r="D56" s="461"/>
      <c r="E56" s="448"/>
      <c r="F56" s="410"/>
      <c r="G56" s="411"/>
      <c r="H56" s="413"/>
      <c r="I56" s="413"/>
      <c r="J56" s="412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</row>
    <row r="57" spans="1:33" s="433" customFormat="1" ht="12.6" customHeight="1">
      <c r="A57" s="250"/>
      <c r="B57" s="462" t="s">
        <v>455</v>
      </c>
      <c r="C57" s="250"/>
      <c r="D57" s="464"/>
      <c r="E57" s="465" t="e">
        <f>Z57/#REF!*100</f>
        <v>#REF!</v>
      </c>
      <c r="F57" s="410">
        <v>4308.2800843161876</v>
      </c>
      <c r="G57" s="413">
        <v>100</v>
      </c>
      <c r="H57" s="413">
        <v>63.592457644239609</v>
      </c>
      <c r="I57" s="413">
        <v>36.407542355760484</v>
      </c>
      <c r="J57" s="460">
        <f t="shared" ref="J57:J66" si="3">F57*I57/100</f>
        <v>1568.5388965022096</v>
      </c>
      <c r="K57" s="413">
        <v>5.7866160696108855</v>
      </c>
      <c r="L57" s="413">
        <v>1.8120082555461234</v>
      </c>
      <c r="M57" s="413">
        <v>13.389200878448715</v>
      </c>
      <c r="N57" s="413">
        <v>17.061574425466215</v>
      </c>
      <c r="O57" s="413">
        <v>16.733240327199123</v>
      </c>
      <c r="P57" s="413">
        <v>10.430480835232343</v>
      </c>
      <c r="Q57" s="413">
        <v>13.155009495944233</v>
      </c>
      <c r="R57" s="413">
        <v>14.449937065758093</v>
      </c>
      <c r="S57" s="413">
        <v>12.513482073303505</v>
      </c>
      <c r="T57" s="413">
        <v>14.031723855478722</v>
      </c>
      <c r="U57" s="413">
        <v>6.6728579078217765</v>
      </c>
      <c r="V57" s="413">
        <v>17.904187605341086</v>
      </c>
      <c r="W57" s="413">
        <v>12.995420902428636</v>
      </c>
      <c r="X57" s="413">
        <v>23.528900005831577</v>
      </c>
      <c r="Y57" s="413">
        <v>4.0539290626408739</v>
      </c>
      <c r="Z57" s="413">
        <v>4.1094068833950281</v>
      </c>
      <c r="AA57" s="413">
        <v>2.2662327114474694</v>
      </c>
      <c r="AB57" s="413">
        <v>1.3999815482673983</v>
      </c>
      <c r="AC57" s="413">
        <v>9.967735834515338</v>
      </c>
      <c r="AD57" s="413">
        <v>2.3591867291857005</v>
      </c>
      <c r="AE57" s="413">
        <v>8.7917416099856425</v>
      </c>
      <c r="AF57" s="413">
        <v>11.03842057977133</v>
      </c>
      <c r="AG57" s="413">
        <v>0</v>
      </c>
    </row>
    <row r="58" spans="1:33" s="433" customFormat="1" ht="12.6" customHeight="1">
      <c r="A58" s="466"/>
      <c r="B58" s="462" t="s">
        <v>456</v>
      </c>
      <c r="C58" s="466"/>
      <c r="D58" s="461"/>
      <c r="E58" s="465" t="e">
        <f>Z58/#REF!*100</f>
        <v>#REF!</v>
      </c>
      <c r="F58" s="410">
        <v>2507.4067555835909</v>
      </c>
      <c r="G58" s="413">
        <v>100</v>
      </c>
      <c r="H58" s="413">
        <v>68.754788017855674</v>
      </c>
      <c r="I58" s="413">
        <v>31.245211982144323</v>
      </c>
      <c r="J58" s="460">
        <f t="shared" si="3"/>
        <v>783.44455603670042</v>
      </c>
      <c r="K58" s="413">
        <v>2.7187814894862732</v>
      </c>
      <c r="L58" s="413">
        <v>2.190259000956142</v>
      </c>
      <c r="M58" s="413">
        <v>10.482966963784204</v>
      </c>
      <c r="N58" s="413">
        <v>15.426625768903101</v>
      </c>
      <c r="O58" s="413">
        <v>18.141609898689552</v>
      </c>
      <c r="P58" s="413">
        <v>10.214243299634738</v>
      </c>
      <c r="Q58" s="413">
        <v>12.910741990111758</v>
      </c>
      <c r="R58" s="413">
        <v>11.084669581847688</v>
      </c>
      <c r="S58" s="413">
        <v>12.329246098576077</v>
      </c>
      <c r="T58" s="413">
        <v>13.685059553797627</v>
      </c>
      <c r="U58" s="413">
        <v>6.342592773038076</v>
      </c>
      <c r="V58" s="413">
        <v>17.475025062957997</v>
      </c>
      <c r="W58" s="413">
        <v>7.7584471848824919</v>
      </c>
      <c r="X58" s="413">
        <v>18.238925581792376</v>
      </c>
      <c r="Y58" s="413">
        <v>1.1403603789583165</v>
      </c>
      <c r="Z58" s="413">
        <v>4.8070480836787439</v>
      </c>
      <c r="AA58" s="413">
        <v>2.53190295692194</v>
      </c>
      <c r="AB58" s="413">
        <v>1.6203881765678614</v>
      </c>
      <c r="AC58" s="413">
        <v>5.6956956447725222</v>
      </c>
      <c r="AD58" s="413">
        <v>1.0078716023357437</v>
      </c>
      <c r="AE58" s="413">
        <v>10.871304942939421</v>
      </c>
      <c r="AF58" s="413">
        <v>7.6971912345561373</v>
      </c>
      <c r="AG58" s="413">
        <v>0.79320552377868236</v>
      </c>
    </row>
    <row r="59" spans="1:33" s="433" customFormat="1" ht="12.6" customHeight="1">
      <c r="A59" s="674"/>
      <c r="B59" s="462" t="s">
        <v>457</v>
      </c>
      <c r="C59" s="674"/>
      <c r="D59" s="463"/>
      <c r="E59" s="465" t="e">
        <f>Z59/#REF!*100</f>
        <v>#REF!</v>
      </c>
      <c r="F59" s="410">
        <v>2874.6093311559193</v>
      </c>
      <c r="G59" s="413">
        <v>100</v>
      </c>
      <c r="H59" s="413">
        <v>66.942266272116626</v>
      </c>
      <c r="I59" s="413">
        <v>33.057733727883509</v>
      </c>
      <c r="J59" s="460">
        <f t="shared" si="3"/>
        <v>950.2806984104169</v>
      </c>
      <c r="K59" s="413">
        <v>4.8228098434413669</v>
      </c>
      <c r="L59" s="413">
        <v>2.3127542117351267</v>
      </c>
      <c r="M59" s="413">
        <v>9.0922352975467451</v>
      </c>
      <c r="N59" s="413">
        <v>14.966643146887481</v>
      </c>
      <c r="O59" s="413">
        <v>15.926105080792667</v>
      </c>
      <c r="P59" s="413">
        <v>7.8542324229187441</v>
      </c>
      <c r="Q59" s="413">
        <v>12.856732183202196</v>
      </c>
      <c r="R59" s="413">
        <v>7.817168353406057</v>
      </c>
      <c r="S59" s="413">
        <v>14.99572572612311</v>
      </c>
      <c r="T59" s="413">
        <v>15.051991881725769</v>
      </c>
      <c r="U59" s="413">
        <v>4.8479056089777037</v>
      </c>
      <c r="V59" s="413">
        <v>13.360724180929465</v>
      </c>
      <c r="W59" s="413">
        <v>9.1823779163263168</v>
      </c>
      <c r="X59" s="413">
        <v>17.536077437210849</v>
      </c>
      <c r="Y59" s="413">
        <v>1.545918694210112</v>
      </c>
      <c r="Z59" s="413">
        <v>3.8847531492297507</v>
      </c>
      <c r="AA59" s="413">
        <v>3.9579800913222676</v>
      </c>
      <c r="AB59" s="413">
        <v>2.2894130316080279</v>
      </c>
      <c r="AC59" s="413">
        <v>4.1901922059879286</v>
      </c>
      <c r="AD59" s="413">
        <v>1.3867896400359716</v>
      </c>
      <c r="AE59" s="413">
        <v>10.825622910391246</v>
      </c>
      <c r="AF59" s="413">
        <v>5.4850458308202459</v>
      </c>
      <c r="AG59" s="413">
        <v>0.45672405344851341</v>
      </c>
    </row>
    <row r="60" spans="1:33" s="433" customFormat="1" ht="12.6" customHeight="1">
      <c r="A60" s="674"/>
      <c r="B60" s="462" t="s">
        <v>458</v>
      </c>
      <c r="C60" s="674"/>
      <c r="D60" s="463"/>
      <c r="E60" s="465" t="e">
        <f>Z60/#REF!*100</f>
        <v>#REF!</v>
      </c>
      <c r="F60" s="410">
        <v>2415.0051352035043</v>
      </c>
      <c r="G60" s="413">
        <v>100</v>
      </c>
      <c r="H60" s="413">
        <v>62.075725687039473</v>
      </c>
      <c r="I60" s="413">
        <v>37.924274312960563</v>
      </c>
      <c r="J60" s="460">
        <f t="shared" si="3"/>
        <v>915.87317214666109</v>
      </c>
      <c r="K60" s="413">
        <v>5.0406797754786554</v>
      </c>
      <c r="L60" s="413">
        <v>1.0179412447291774</v>
      </c>
      <c r="M60" s="413">
        <v>12.976061200402334</v>
      </c>
      <c r="N60" s="413">
        <v>19.925013221732044</v>
      </c>
      <c r="O60" s="413">
        <v>15.876841063176258</v>
      </c>
      <c r="P60" s="413">
        <v>10.973244222512404</v>
      </c>
      <c r="Q60" s="413">
        <v>17.601184128187906</v>
      </c>
      <c r="R60" s="413">
        <v>11.885471075591671</v>
      </c>
      <c r="S60" s="413">
        <v>15.476578137791277</v>
      </c>
      <c r="T60" s="413">
        <v>14.138559575058981</v>
      </c>
      <c r="U60" s="413">
        <v>8.0947526408127501</v>
      </c>
      <c r="V60" s="413">
        <v>15.977198153468219</v>
      </c>
      <c r="W60" s="413">
        <v>12.509331001422469</v>
      </c>
      <c r="X60" s="413">
        <v>25.630877096269312</v>
      </c>
      <c r="Y60" s="413">
        <v>2.8342698567222118</v>
      </c>
      <c r="Z60" s="413">
        <v>5.5206708063768293</v>
      </c>
      <c r="AA60" s="413">
        <v>2.7757806898805448</v>
      </c>
      <c r="AB60" s="413">
        <v>0.1242233383386657</v>
      </c>
      <c r="AC60" s="413">
        <v>6.3677355982480224</v>
      </c>
      <c r="AD60" s="413">
        <v>0.37617375019778126</v>
      </c>
      <c r="AE60" s="413">
        <v>8.1034243792577687</v>
      </c>
      <c r="AF60" s="413">
        <v>10.792808056633527</v>
      </c>
      <c r="AG60" s="413">
        <v>0.26653086112921831</v>
      </c>
    </row>
    <row r="61" spans="1:33" s="433" customFormat="1" ht="12.6" customHeight="1">
      <c r="A61" s="674"/>
      <c r="B61" s="462" t="s">
        <v>459</v>
      </c>
      <c r="C61" s="674"/>
      <c r="D61" s="463"/>
      <c r="E61" s="465" t="e">
        <f>Z61/#REF!*100</f>
        <v>#REF!</v>
      </c>
      <c r="F61" s="410">
        <v>1197.2231011138097</v>
      </c>
      <c r="G61" s="413">
        <v>100</v>
      </c>
      <c r="H61" s="413">
        <v>55.537361543428574</v>
      </c>
      <c r="I61" s="413">
        <v>44.462638456571405</v>
      </c>
      <c r="J61" s="460">
        <f t="shared" si="3"/>
        <v>532.31697896678543</v>
      </c>
      <c r="K61" s="413">
        <v>6.8848290219692991</v>
      </c>
      <c r="L61" s="413">
        <v>0.34524336603560551</v>
      </c>
      <c r="M61" s="413">
        <v>9.0041245122611286</v>
      </c>
      <c r="N61" s="413">
        <v>25.837697349746986</v>
      </c>
      <c r="O61" s="413">
        <v>22.756238329823184</v>
      </c>
      <c r="P61" s="413">
        <v>12.841257201889025</v>
      </c>
      <c r="Q61" s="413">
        <v>21.534729918324267</v>
      </c>
      <c r="R61" s="413">
        <v>17.371715537642931</v>
      </c>
      <c r="S61" s="413">
        <v>20.954372832054997</v>
      </c>
      <c r="T61" s="413">
        <v>15.210748659097121</v>
      </c>
      <c r="U61" s="413">
        <v>12.208747787004198</v>
      </c>
      <c r="V61" s="413">
        <v>20.785752122573115</v>
      </c>
      <c r="W61" s="413">
        <v>14.251703266938511</v>
      </c>
      <c r="X61" s="413">
        <v>29.605842913336982</v>
      </c>
      <c r="Y61" s="413">
        <v>4.417450482174158</v>
      </c>
      <c r="Z61" s="413">
        <v>9.1343474284755999</v>
      </c>
      <c r="AA61" s="413">
        <v>1.8204507697443559</v>
      </c>
      <c r="AB61" s="413">
        <v>1.5168863730063749</v>
      </c>
      <c r="AC61" s="413">
        <v>8.3761136359765036</v>
      </c>
      <c r="AD61" s="413">
        <v>1.5867655604953499</v>
      </c>
      <c r="AE61" s="413">
        <v>11.874130370164165</v>
      </c>
      <c r="AF61" s="413">
        <v>14.471043345150585</v>
      </c>
      <c r="AG61" s="413">
        <v>0.24629644599863426</v>
      </c>
    </row>
    <row r="62" spans="1:33" s="433" customFormat="1" ht="12.6" customHeight="1">
      <c r="A62" s="674"/>
      <c r="B62" s="462" t="s">
        <v>460</v>
      </c>
      <c r="C62" s="674"/>
      <c r="D62" s="463"/>
      <c r="E62" s="465" t="e">
        <f>Z62/#REF!*100</f>
        <v>#REF!</v>
      </c>
      <c r="F62" s="410">
        <v>1276.711464963985</v>
      </c>
      <c r="G62" s="413">
        <v>100</v>
      </c>
      <c r="H62" s="413">
        <v>55.357673769420344</v>
      </c>
      <c r="I62" s="413">
        <v>44.642326230579712</v>
      </c>
      <c r="J62" s="460">
        <f t="shared" si="3"/>
        <v>569.9536972124356</v>
      </c>
      <c r="K62" s="413">
        <v>7.7310550159480105</v>
      </c>
      <c r="L62" s="413">
        <v>2.4044923334826209</v>
      </c>
      <c r="M62" s="413">
        <v>12.989198900997332</v>
      </c>
      <c r="N62" s="413">
        <v>25.369386492416691</v>
      </c>
      <c r="O62" s="413">
        <v>20.568594199998948</v>
      </c>
      <c r="P62" s="413">
        <v>15.43060929743918</v>
      </c>
      <c r="Q62" s="413">
        <v>25.254847016976605</v>
      </c>
      <c r="R62" s="413">
        <v>15.992771937045797</v>
      </c>
      <c r="S62" s="413">
        <v>18.192498443661599</v>
      </c>
      <c r="T62" s="413">
        <v>16.666810171551418</v>
      </c>
      <c r="U62" s="413">
        <v>10.784348563939727</v>
      </c>
      <c r="V62" s="413">
        <v>18.376619239757083</v>
      </c>
      <c r="W62" s="413">
        <v>16.090119904874346</v>
      </c>
      <c r="X62" s="413">
        <v>28.337996094358363</v>
      </c>
      <c r="Y62" s="413">
        <v>3.0437367127460329</v>
      </c>
      <c r="Z62" s="413">
        <v>7.0012217550436517</v>
      </c>
      <c r="AA62" s="413">
        <v>3.3436050935927955</v>
      </c>
      <c r="AB62" s="413">
        <v>2.6650224168738119</v>
      </c>
      <c r="AC62" s="413">
        <v>9.8135366175542824</v>
      </c>
      <c r="AD62" s="413">
        <v>3.8497326623185035</v>
      </c>
      <c r="AE62" s="413">
        <v>12.988723573168784</v>
      </c>
      <c r="AF62" s="413">
        <v>13.071001593517273</v>
      </c>
      <c r="AG62" s="413">
        <v>0.81328738854277527</v>
      </c>
    </row>
    <row r="63" spans="1:33" s="433" customFormat="1" ht="12.6" customHeight="1">
      <c r="A63" s="674"/>
      <c r="B63" s="462" t="s">
        <v>461</v>
      </c>
      <c r="C63" s="674"/>
      <c r="D63" s="463"/>
      <c r="E63" s="465" t="e">
        <f>Z63/#REF!*100</f>
        <v>#REF!</v>
      </c>
      <c r="F63" s="410">
        <v>325.02253700388098</v>
      </c>
      <c r="G63" s="413">
        <v>100</v>
      </c>
      <c r="H63" s="413">
        <v>57.842470382212497</v>
      </c>
      <c r="I63" s="413">
        <v>42.157529617787517</v>
      </c>
      <c r="J63" s="460">
        <f t="shared" si="3"/>
        <v>137.02147230189553</v>
      </c>
      <c r="K63" s="413">
        <v>7.1347294935628875</v>
      </c>
      <c r="L63" s="413">
        <v>1.5793776581037156</v>
      </c>
      <c r="M63" s="413">
        <v>10.286544132553972</v>
      </c>
      <c r="N63" s="413">
        <v>22.958428539575777</v>
      </c>
      <c r="O63" s="413">
        <v>18.685674882306966</v>
      </c>
      <c r="P63" s="413">
        <v>14.09460743645122</v>
      </c>
      <c r="Q63" s="413">
        <v>22.865659513971572</v>
      </c>
      <c r="R63" s="413">
        <v>12.924763368035986</v>
      </c>
      <c r="S63" s="413">
        <v>16.961610524703495</v>
      </c>
      <c r="T63" s="413">
        <v>11.610428776826826</v>
      </c>
      <c r="U63" s="413">
        <v>8.7776587607055756</v>
      </c>
      <c r="V63" s="413">
        <v>18.107057362491197</v>
      </c>
      <c r="W63" s="413">
        <v>12.323567523745464</v>
      </c>
      <c r="X63" s="413">
        <v>26.54423859073156</v>
      </c>
      <c r="Y63" s="413">
        <v>5.1059509981478008</v>
      </c>
      <c r="Z63" s="413">
        <v>7.4429236018478289</v>
      </c>
      <c r="AA63" s="413">
        <v>5.3483726833311618</v>
      </c>
      <c r="AB63" s="413">
        <v>2.1947196028304954</v>
      </c>
      <c r="AC63" s="413">
        <v>5.0401598178527101</v>
      </c>
      <c r="AD63" s="413">
        <v>3.1710088789133235</v>
      </c>
      <c r="AE63" s="413">
        <v>9.0123057041591341</v>
      </c>
      <c r="AF63" s="413">
        <v>13.675791418887268</v>
      </c>
      <c r="AG63" s="413">
        <v>0.30767097236339008</v>
      </c>
    </row>
    <row r="64" spans="1:33" s="433" customFormat="1" ht="12.6" customHeight="1">
      <c r="A64" s="674"/>
      <c r="B64" s="462" t="s">
        <v>462</v>
      </c>
      <c r="C64" s="674"/>
      <c r="D64" s="463"/>
      <c r="E64" s="465" t="e">
        <f>Z64/#REF!*100</f>
        <v>#REF!</v>
      </c>
      <c r="F64" s="410">
        <v>287.7496927997035</v>
      </c>
      <c r="G64" s="413">
        <v>100</v>
      </c>
      <c r="H64" s="413">
        <v>58.310299727321265</v>
      </c>
      <c r="I64" s="413">
        <v>41.689700272678664</v>
      </c>
      <c r="J64" s="460">
        <f t="shared" si="3"/>
        <v>119.96198446375001</v>
      </c>
      <c r="K64" s="413">
        <v>4.8814429164365674</v>
      </c>
      <c r="L64" s="413">
        <v>4.2042161469628603</v>
      </c>
      <c r="M64" s="413">
        <v>15.696714135323342</v>
      </c>
      <c r="N64" s="413">
        <v>22.988532128583849</v>
      </c>
      <c r="O64" s="413">
        <v>19.129136231464106</v>
      </c>
      <c r="P64" s="413">
        <v>12.818142478907699</v>
      </c>
      <c r="Q64" s="413">
        <v>22.737093170738319</v>
      </c>
      <c r="R64" s="413">
        <v>15.888240240449452</v>
      </c>
      <c r="S64" s="413">
        <v>14.18646284950742</v>
      </c>
      <c r="T64" s="413">
        <v>12.452125328898147</v>
      </c>
      <c r="U64" s="413">
        <v>11.923773880162134</v>
      </c>
      <c r="V64" s="413">
        <v>14.040832849778109</v>
      </c>
      <c r="W64" s="413">
        <v>15.456994222679112</v>
      </c>
      <c r="X64" s="413">
        <v>24.849849668640307</v>
      </c>
      <c r="Y64" s="413">
        <v>5.6571985429259426</v>
      </c>
      <c r="Z64" s="413">
        <v>11.740967706324323</v>
      </c>
      <c r="AA64" s="413">
        <v>4.1698456154442534</v>
      </c>
      <c r="AB64" s="413">
        <v>4.972493000441327</v>
      </c>
      <c r="AC64" s="413">
        <v>7.3311070777689684</v>
      </c>
      <c r="AD64" s="413">
        <v>3.161643357115179</v>
      </c>
      <c r="AE64" s="413">
        <v>6.4052291069101788</v>
      </c>
      <c r="AF64" s="413">
        <v>15.740122843816875</v>
      </c>
      <c r="AG64" s="413">
        <v>2.8265306746661305</v>
      </c>
    </row>
    <row r="65" spans="1:33" s="433" customFormat="1" ht="12.6" customHeight="1">
      <c r="A65" s="674"/>
      <c r="B65" s="462" t="s">
        <v>463</v>
      </c>
      <c r="C65" s="674"/>
      <c r="D65" s="463"/>
      <c r="E65" s="465" t="e">
        <f>Z65/#REF!*100</f>
        <v>#REF!</v>
      </c>
      <c r="F65" s="410">
        <v>201.04317976736283</v>
      </c>
      <c r="G65" s="413">
        <v>100</v>
      </c>
      <c r="H65" s="413">
        <v>55.038771461405133</v>
      </c>
      <c r="I65" s="413">
        <v>44.961228538594838</v>
      </c>
      <c r="J65" s="460">
        <f t="shared" si="3"/>
        <v>90.391483516462074</v>
      </c>
      <c r="K65" s="413">
        <v>9.4251980945807077</v>
      </c>
      <c r="L65" s="413">
        <v>2.9844334967955151</v>
      </c>
      <c r="M65" s="413">
        <v>8.5843913497997608</v>
      </c>
      <c r="N65" s="413">
        <v>31.03387222021577</v>
      </c>
      <c r="O65" s="413">
        <v>20.459949639096749</v>
      </c>
      <c r="P65" s="413">
        <v>14.98848822830497</v>
      </c>
      <c r="Q65" s="413">
        <v>25.316668765551697</v>
      </c>
      <c r="R65" s="413">
        <v>13.429950735579817</v>
      </c>
      <c r="S65" s="413">
        <v>23.623166735972031</v>
      </c>
      <c r="T65" s="413">
        <v>13.445255522697034</v>
      </c>
      <c r="U65" s="413">
        <v>12.497315267866387</v>
      </c>
      <c r="V65" s="413">
        <v>13.470763501302121</v>
      </c>
      <c r="W65" s="413">
        <v>11.502504102267883</v>
      </c>
      <c r="X65" s="413">
        <v>29.525712985235668</v>
      </c>
      <c r="Y65" s="413">
        <v>2.9844334967955151</v>
      </c>
      <c r="Z65" s="413">
        <v>6.4662725763902822</v>
      </c>
      <c r="AA65" s="413">
        <v>3.9792446623940201</v>
      </c>
      <c r="AB65" s="413">
        <v>3.9792446623940201</v>
      </c>
      <c r="AC65" s="413">
        <v>6.0310426914761042</v>
      </c>
      <c r="AD65" s="413">
        <v>3.4818390795947671</v>
      </c>
      <c r="AE65" s="413">
        <v>11.00509851946863</v>
      </c>
      <c r="AF65" s="413">
        <v>16.530992134570031</v>
      </c>
      <c r="AG65" s="413">
        <v>0.49740558279925251</v>
      </c>
    </row>
    <row r="66" spans="1:33" s="433" customFormat="1" ht="12.6" customHeight="1" thickBot="1">
      <c r="A66" s="675"/>
      <c r="B66" s="467" t="s">
        <v>403</v>
      </c>
      <c r="C66" s="675"/>
      <c r="D66" s="468"/>
      <c r="E66" s="469" t="e">
        <f>Z66/#REF!*100</f>
        <v>#REF!</v>
      </c>
      <c r="F66" s="457">
        <v>93.948717948717942</v>
      </c>
      <c r="G66" s="413">
        <v>100</v>
      </c>
      <c r="H66" s="415">
        <v>42.521834061135372</v>
      </c>
      <c r="I66" s="415">
        <v>57.478165938864635</v>
      </c>
      <c r="J66" s="470">
        <f t="shared" si="3"/>
        <v>54</v>
      </c>
      <c r="K66" s="415">
        <v>9.5796943231441052</v>
      </c>
      <c r="L66" s="415">
        <v>6.3864628820960707</v>
      </c>
      <c r="M66" s="415">
        <v>12.772925764192141</v>
      </c>
      <c r="N66" s="415">
        <v>35.125545851528386</v>
      </c>
      <c r="O66" s="415">
        <v>29.803493449781659</v>
      </c>
      <c r="P66" s="415">
        <v>13.837336244541484</v>
      </c>
      <c r="Q66" s="415">
        <v>30.867903930131007</v>
      </c>
      <c r="R66" s="415">
        <v>21.288209606986904</v>
      </c>
      <c r="S66" s="415">
        <v>22.352620087336248</v>
      </c>
      <c r="T66" s="415">
        <v>17.030567685589521</v>
      </c>
      <c r="U66" s="415">
        <v>23.41703056768559</v>
      </c>
      <c r="V66" s="415">
        <v>17.030567685589521</v>
      </c>
      <c r="W66" s="415">
        <v>19.15938864628821</v>
      </c>
      <c r="X66" s="415">
        <v>44.705240174672497</v>
      </c>
      <c r="Y66" s="415">
        <v>5.3220524017467259</v>
      </c>
      <c r="Z66" s="415">
        <v>18.094978165938866</v>
      </c>
      <c r="AA66" s="415">
        <v>12.772925764192141</v>
      </c>
      <c r="AB66" s="415">
        <v>7.4508733624454146</v>
      </c>
      <c r="AC66" s="415">
        <v>17.030567685589521</v>
      </c>
      <c r="AD66" s="415">
        <v>8.5152838427947604</v>
      </c>
      <c r="AE66" s="415">
        <v>15.966157205240176</v>
      </c>
      <c r="AF66" s="415">
        <v>23.41703056768559</v>
      </c>
      <c r="AG66" s="415">
        <v>2.1288209606986901</v>
      </c>
    </row>
    <row r="67" spans="1:33" s="104" customFormat="1" ht="21.75" customHeight="1">
      <c r="A67" s="1074" t="s">
        <v>776</v>
      </c>
      <c r="B67" s="1074"/>
      <c r="C67" s="1074"/>
      <c r="D67" s="1074"/>
      <c r="E67" s="1074"/>
      <c r="F67" s="1074"/>
      <c r="G67" s="1074"/>
      <c r="H67" s="1074"/>
      <c r="I67" s="1074"/>
      <c r="J67" s="1074"/>
      <c r="K67" s="1074"/>
      <c r="L67" s="1074"/>
      <c r="M67" s="1074"/>
      <c r="N67" s="1074"/>
      <c r="O67" s="1074"/>
      <c r="P67" s="1074"/>
      <c r="Q67" s="1074"/>
      <c r="R67" s="1074"/>
      <c r="S67" s="1074"/>
      <c r="T67" s="1074"/>
      <c r="U67" s="1074"/>
      <c r="V67" s="1074"/>
      <c r="W67" s="1074"/>
      <c r="X67" s="1074"/>
      <c r="Y67" s="1074"/>
      <c r="Z67" s="1074"/>
      <c r="AA67" s="1074"/>
      <c r="AB67" s="1074"/>
      <c r="AC67" s="1074"/>
      <c r="AD67" s="1074"/>
      <c r="AE67" s="1074"/>
      <c r="AF67" s="1074"/>
      <c r="AG67" s="1074"/>
    </row>
    <row r="68" spans="1:33" ht="26.1" customHeight="1">
      <c r="E68" s="574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</row>
    <row r="69" spans="1:33" ht="26.1" customHeight="1">
      <c r="E69" s="574"/>
    </row>
    <row r="70" spans="1:33" ht="26.1" customHeight="1">
      <c r="E70" s="574"/>
    </row>
    <row r="71" spans="1:33" ht="26.1" customHeight="1">
      <c r="E71" s="574"/>
    </row>
    <row r="72" spans="1:33" ht="26.1" customHeight="1">
      <c r="E72" s="574"/>
    </row>
    <row r="73" spans="1:33" ht="26.1" customHeight="1">
      <c r="E73" s="574"/>
    </row>
    <row r="74" spans="1:33" ht="26.1" customHeight="1">
      <c r="E74" s="574"/>
    </row>
    <row r="75" spans="1:33" ht="26.1" customHeight="1">
      <c r="E75" s="574"/>
    </row>
    <row r="76" spans="1:33" ht="26.1" customHeight="1">
      <c r="E76" s="574"/>
    </row>
    <row r="77" spans="1:33" ht="26.1" customHeight="1">
      <c r="E77" s="574"/>
    </row>
    <row r="78" spans="1:33" ht="26.1" customHeight="1">
      <c r="E78" s="574"/>
    </row>
    <row r="79" spans="1:33" ht="26.1" customHeight="1">
      <c r="E79" s="574"/>
    </row>
    <row r="80" spans="1:33" ht="26.1" customHeight="1">
      <c r="E80" s="574"/>
    </row>
    <row r="81" spans="5:5" ht="26.1" customHeight="1">
      <c r="E81" s="574"/>
    </row>
    <row r="82" spans="5:5" ht="26.1" customHeight="1">
      <c r="E82" s="574"/>
    </row>
    <row r="83" spans="5:5" ht="26.1" customHeight="1">
      <c r="E83" s="574"/>
    </row>
    <row r="84" spans="5:5" ht="26.1" customHeight="1">
      <c r="E84" s="574"/>
    </row>
    <row r="85" spans="5:5" ht="26.1" customHeight="1">
      <c r="E85" s="574"/>
    </row>
    <row r="86" spans="5:5" ht="26.1" customHeight="1">
      <c r="E86" s="574"/>
    </row>
    <row r="87" spans="5:5" ht="26.1" customHeight="1">
      <c r="E87" s="574"/>
    </row>
    <row r="88" spans="5:5" ht="26.1" customHeight="1">
      <c r="E88" s="574"/>
    </row>
    <row r="89" spans="5:5">
      <c r="E89" s="574"/>
    </row>
    <row r="90" spans="5:5">
      <c r="E90" s="574"/>
    </row>
    <row r="91" spans="5:5">
      <c r="E91" s="574"/>
    </row>
    <row r="92" spans="5:5">
      <c r="E92" s="574"/>
    </row>
    <row r="93" spans="5:5">
      <c r="E93" s="574"/>
    </row>
    <row r="94" spans="5:5">
      <c r="E94" s="574"/>
    </row>
    <row r="95" spans="5:5">
      <c r="E95" s="574"/>
    </row>
    <row r="96" spans="5:5">
      <c r="E96" s="574"/>
    </row>
    <row r="97" spans="5:5">
      <c r="E97" s="574"/>
    </row>
    <row r="98" spans="5:5">
      <c r="E98" s="574"/>
    </row>
    <row r="99" spans="5:5">
      <c r="E99" s="574"/>
    </row>
    <row r="100" spans="5:5">
      <c r="E100" s="574"/>
    </row>
    <row r="101" spans="5:5">
      <c r="E101" s="574"/>
    </row>
    <row r="102" spans="5:5">
      <c r="E102" s="574"/>
    </row>
    <row r="103" spans="5:5">
      <c r="E103" s="574"/>
    </row>
    <row r="104" spans="5:5">
      <c r="E104" s="574"/>
    </row>
    <row r="105" spans="5:5">
      <c r="E105" s="574"/>
    </row>
    <row r="106" spans="5:5">
      <c r="E106" s="574"/>
    </row>
    <row r="107" spans="5:5">
      <c r="E107" s="574"/>
    </row>
    <row r="108" spans="5:5">
      <c r="E108" s="574"/>
    </row>
    <row r="109" spans="5:5">
      <c r="E109" s="574"/>
    </row>
    <row r="110" spans="5:5">
      <c r="E110" s="574"/>
    </row>
    <row r="111" spans="5:5">
      <c r="E111" s="574"/>
    </row>
    <row r="112" spans="5:5">
      <c r="E112" s="574"/>
    </row>
    <row r="113" spans="5:5">
      <c r="E113" s="574"/>
    </row>
    <row r="114" spans="5:5">
      <c r="E114" s="574"/>
    </row>
    <row r="115" spans="5:5">
      <c r="E115" s="574"/>
    </row>
    <row r="116" spans="5:5">
      <c r="E116" s="574"/>
    </row>
    <row r="117" spans="5:5">
      <c r="E117" s="574"/>
    </row>
    <row r="118" spans="5:5">
      <c r="E118" s="574"/>
    </row>
    <row r="119" spans="5:5">
      <c r="E119" s="574"/>
    </row>
    <row r="120" spans="5:5">
      <c r="E120" s="574"/>
    </row>
    <row r="121" spans="5:5">
      <c r="E121" s="574"/>
    </row>
    <row r="122" spans="5:5">
      <c r="E122" s="574"/>
    </row>
    <row r="123" spans="5:5">
      <c r="E123" s="574"/>
    </row>
    <row r="124" spans="5:5">
      <c r="E124" s="574"/>
    </row>
    <row r="125" spans="5:5">
      <c r="E125" s="574"/>
    </row>
    <row r="126" spans="5:5">
      <c r="E126" s="574"/>
    </row>
    <row r="127" spans="5:5">
      <c r="E127" s="574"/>
    </row>
    <row r="128" spans="5:5">
      <c r="E128" s="574"/>
    </row>
    <row r="129" spans="5:5">
      <c r="E129" s="574"/>
    </row>
    <row r="130" spans="5:5">
      <c r="E130" s="574"/>
    </row>
    <row r="131" spans="5:5">
      <c r="E131" s="574"/>
    </row>
    <row r="132" spans="5:5">
      <c r="E132" s="574"/>
    </row>
    <row r="133" spans="5:5">
      <c r="E133" s="574"/>
    </row>
    <row r="134" spans="5:5">
      <c r="E134" s="574"/>
    </row>
    <row r="135" spans="5:5">
      <c r="E135" s="574"/>
    </row>
    <row r="136" spans="5:5">
      <c r="E136" s="574"/>
    </row>
    <row r="137" spans="5:5">
      <c r="E137" s="574"/>
    </row>
    <row r="138" spans="5:5">
      <c r="E138" s="574"/>
    </row>
    <row r="139" spans="5:5">
      <c r="E139" s="574"/>
    </row>
    <row r="140" spans="5:5">
      <c r="E140" s="574"/>
    </row>
    <row r="141" spans="5:5">
      <c r="E141" s="574"/>
    </row>
    <row r="142" spans="5:5">
      <c r="E142" s="574"/>
    </row>
    <row r="143" spans="5:5">
      <c r="E143" s="574"/>
    </row>
    <row r="144" spans="5:5">
      <c r="E144" s="574"/>
    </row>
    <row r="145" spans="5:5">
      <c r="E145" s="574"/>
    </row>
    <row r="146" spans="5:5">
      <c r="E146" s="574"/>
    </row>
    <row r="147" spans="5:5">
      <c r="E147" s="574"/>
    </row>
    <row r="148" spans="5:5">
      <c r="E148" s="574"/>
    </row>
    <row r="149" spans="5:5">
      <c r="E149" s="574"/>
    </row>
    <row r="150" spans="5:5">
      <c r="E150" s="574"/>
    </row>
    <row r="151" spans="5:5">
      <c r="E151" s="574"/>
    </row>
    <row r="152" spans="5:5">
      <c r="E152" s="574"/>
    </row>
    <row r="153" spans="5:5">
      <c r="E153" s="574"/>
    </row>
    <row r="154" spans="5:5">
      <c r="E154" s="574"/>
    </row>
    <row r="155" spans="5:5">
      <c r="E155" s="574"/>
    </row>
    <row r="156" spans="5:5">
      <c r="E156" s="574"/>
    </row>
    <row r="157" spans="5:5">
      <c r="E157" s="574"/>
    </row>
    <row r="158" spans="5:5">
      <c r="E158" s="574"/>
    </row>
    <row r="159" spans="5:5">
      <c r="E159" s="574"/>
    </row>
    <row r="160" spans="5:5">
      <c r="E160" s="574"/>
    </row>
    <row r="161" spans="5:5">
      <c r="E161" s="574"/>
    </row>
    <row r="162" spans="5:5">
      <c r="E162" s="574"/>
    </row>
    <row r="163" spans="5:5">
      <c r="E163" s="574"/>
    </row>
    <row r="164" spans="5:5">
      <c r="E164" s="574"/>
    </row>
    <row r="165" spans="5:5">
      <c r="E165" s="574"/>
    </row>
    <row r="166" spans="5:5">
      <c r="E166" s="574"/>
    </row>
    <row r="167" spans="5:5">
      <c r="E167" s="574"/>
    </row>
    <row r="168" spans="5:5">
      <c r="E168" s="574"/>
    </row>
    <row r="169" spans="5:5">
      <c r="E169" s="574"/>
    </row>
    <row r="170" spans="5:5">
      <c r="E170" s="574"/>
    </row>
    <row r="171" spans="5:5">
      <c r="E171" s="574"/>
    </row>
    <row r="172" spans="5:5">
      <c r="E172" s="574"/>
    </row>
    <row r="173" spans="5:5">
      <c r="E173" s="574"/>
    </row>
    <row r="174" spans="5:5">
      <c r="E174" s="574"/>
    </row>
    <row r="175" spans="5:5">
      <c r="E175" s="574"/>
    </row>
    <row r="176" spans="5:5">
      <c r="E176" s="574"/>
    </row>
    <row r="177" spans="5:5">
      <c r="E177" s="574"/>
    </row>
    <row r="178" spans="5:5">
      <c r="E178" s="574"/>
    </row>
    <row r="179" spans="5:5">
      <c r="E179" s="574"/>
    </row>
    <row r="180" spans="5:5">
      <c r="E180" s="574"/>
    </row>
    <row r="181" spans="5:5">
      <c r="E181" s="574"/>
    </row>
    <row r="182" spans="5:5">
      <c r="E182" s="574"/>
    </row>
    <row r="183" spans="5:5">
      <c r="E183" s="574"/>
    </row>
    <row r="184" spans="5:5">
      <c r="E184" s="574"/>
    </row>
    <row r="185" spans="5:5">
      <c r="E185" s="574"/>
    </row>
    <row r="186" spans="5:5">
      <c r="E186" s="574"/>
    </row>
    <row r="187" spans="5:5">
      <c r="E187" s="574"/>
    </row>
    <row r="188" spans="5:5">
      <c r="E188" s="574"/>
    </row>
    <row r="189" spans="5:5">
      <c r="E189" s="574"/>
    </row>
    <row r="190" spans="5:5">
      <c r="E190" s="574"/>
    </row>
    <row r="191" spans="5:5">
      <c r="E191" s="574"/>
    </row>
    <row r="192" spans="5:5">
      <c r="E192" s="574"/>
    </row>
    <row r="193" spans="5:5">
      <c r="E193" s="574"/>
    </row>
    <row r="194" spans="5:5">
      <c r="E194" s="574"/>
    </row>
    <row r="195" spans="5:5">
      <c r="E195" s="574"/>
    </row>
    <row r="196" spans="5:5">
      <c r="E196" s="574"/>
    </row>
    <row r="197" spans="5:5">
      <c r="E197" s="574"/>
    </row>
    <row r="198" spans="5:5">
      <c r="E198" s="574"/>
    </row>
    <row r="199" spans="5:5">
      <c r="E199" s="574"/>
    </row>
    <row r="200" spans="5:5">
      <c r="E200" s="574"/>
    </row>
    <row r="201" spans="5:5">
      <c r="E201" s="574"/>
    </row>
    <row r="202" spans="5:5">
      <c r="E202" s="574"/>
    </row>
    <row r="203" spans="5:5">
      <c r="E203" s="574"/>
    </row>
    <row r="204" spans="5:5">
      <c r="E204" s="574"/>
    </row>
    <row r="205" spans="5:5">
      <c r="E205" s="574"/>
    </row>
    <row r="206" spans="5:5">
      <c r="E206" s="574"/>
    </row>
    <row r="207" spans="5:5">
      <c r="E207" s="574"/>
    </row>
    <row r="208" spans="5:5">
      <c r="E208" s="574"/>
    </row>
    <row r="209" spans="5:5">
      <c r="E209" s="574"/>
    </row>
    <row r="210" spans="5:5">
      <c r="E210" s="574"/>
    </row>
  </sheetData>
  <mergeCells count="46">
    <mergeCell ref="I3:I6"/>
    <mergeCell ref="A3:C6"/>
    <mergeCell ref="E3:E6"/>
    <mergeCell ref="F3:F6"/>
    <mergeCell ref="G3:G6"/>
    <mergeCell ref="H3:H6"/>
    <mergeCell ref="AE4:AF5"/>
    <mergeCell ref="AG4:AG6"/>
    <mergeCell ref="S5:T5"/>
    <mergeCell ref="U5:W5"/>
    <mergeCell ref="N5:P5"/>
    <mergeCell ref="Q5:R5"/>
    <mergeCell ref="Z4:AD5"/>
    <mergeCell ref="J3:J6"/>
    <mergeCell ref="Y4:Y5"/>
    <mergeCell ref="Q3:R3"/>
    <mergeCell ref="K3:P3"/>
    <mergeCell ref="K4:M5"/>
    <mergeCell ref="N4:P4"/>
    <mergeCell ref="Q4:X4"/>
    <mergeCell ref="Q67:AG67"/>
    <mergeCell ref="A20:C20"/>
    <mergeCell ref="A27:C27"/>
    <mergeCell ref="A34:C34"/>
    <mergeCell ref="A45:C45"/>
    <mergeCell ref="A56:C56"/>
    <mergeCell ref="A67:P67"/>
    <mergeCell ref="A22:C22"/>
    <mergeCell ref="A23:C23"/>
    <mergeCell ref="A25:C25"/>
    <mergeCell ref="A24:C24"/>
    <mergeCell ref="A26:C26"/>
    <mergeCell ref="A19:C19"/>
    <mergeCell ref="A21:C21"/>
    <mergeCell ref="A17:C17"/>
    <mergeCell ref="A18:C18"/>
    <mergeCell ref="A7:C7"/>
    <mergeCell ref="A13:C13"/>
    <mergeCell ref="A14:C14"/>
    <mergeCell ref="A8:C8"/>
    <mergeCell ref="A9:C9"/>
    <mergeCell ref="A10:C10"/>
    <mergeCell ref="A11:C11"/>
    <mergeCell ref="A12:C12"/>
    <mergeCell ref="A15:C15"/>
    <mergeCell ref="A16:C1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6" max="59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C188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.7109375" style="531" hidden="1" customWidth="1"/>
    <col min="6" max="7" width="10" style="531" customWidth="1"/>
    <col min="8" max="14" width="9.140625" style="531" customWidth="1"/>
    <col min="15" max="16384" width="9.140625" style="531"/>
  </cols>
  <sheetData>
    <row r="1" spans="1:29" s="24" customFormat="1" ht="49.5" customHeight="1">
      <c r="A1" s="1447" t="s">
        <v>1164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</row>
    <row r="2" spans="1:29" ht="15.75" customHeight="1" thickBot="1">
      <c r="A2" s="531"/>
      <c r="B2" s="26"/>
      <c r="C2" s="26"/>
      <c r="D2" s="27"/>
      <c r="N2" s="265" t="s">
        <v>0</v>
      </c>
    </row>
    <row r="3" spans="1:29" s="268" customFormat="1" ht="27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326" t="s">
        <v>35</v>
      </c>
      <c r="I3" s="1329" t="s">
        <v>36</v>
      </c>
      <c r="J3" s="1329" t="s">
        <v>37</v>
      </c>
      <c r="K3" s="1329" t="s">
        <v>38</v>
      </c>
      <c r="L3" s="1329" t="s">
        <v>39</v>
      </c>
      <c r="M3" s="1326" t="s">
        <v>381</v>
      </c>
      <c r="N3" s="1329" t="s">
        <v>40</v>
      </c>
      <c r="O3" s="269"/>
    </row>
    <row r="4" spans="1:29" s="269" customFormat="1" ht="39.75" customHeight="1">
      <c r="A4" s="1129"/>
      <c r="B4" s="1129"/>
      <c r="C4" s="1129"/>
      <c r="D4" s="689"/>
      <c r="E4" s="1331"/>
      <c r="F4" s="1331"/>
      <c r="G4" s="1328"/>
      <c r="H4" s="1328"/>
      <c r="I4" s="1331"/>
      <c r="J4" s="1331"/>
      <c r="K4" s="1331"/>
      <c r="L4" s="1331"/>
      <c r="M4" s="1328"/>
      <c r="N4" s="1331"/>
    </row>
    <row r="5" spans="1:29" s="33" customFormat="1" ht="18.75" hidden="1" customHeight="1">
      <c r="A5" s="1247" t="s">
        <v>1157</v>
      </c>
      <c r="B5" s="1247"/>
      <c r="C5" s="1247"/>
      <c r="D5" s="277"/>
      <c r="E5" s="473"/>
      <c r="F5" s="471">
        <v>13884.21580122613</v>
      </c>
      <c r="G5" s="472">
        <v>100</v>
      </c>
      <c r="H5" s="472">
        <v>0.42139491149390423</v>
      </c>
      <c r="I5" s="472">
        <v>9.2319447887310453</v>
      </c>
      <c r="J5" s="472">
        <v>48.154577819596966</v>
      </c>
      <c r="K5" s="472">
        <v>16.944115449687914</v>
      </c>
      <c r="L5" s="472">
        <v>1.8360131495763587</v>
      </c>
      <c r="M5" s="472">
        <v>20.199192908265708</v>
      </c>
      <c r="N5" s="472">
        <v>3.2127609726487596</v>
      </c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s="33" customFormat="1" ht="18.75" hidden="1" customHeight="1">
      <c r="A6" s="1247" t="s">
        <v>1158</v>
      </c>
      <c r="B6" s="1247"/>
      <c r="C6" s="1247"/>
      <c r="D6" s="32"/>
      <c r="E6" s="473"/>
      <c r="F6" s="430">
        <v>0</v>
      </c>
      <c r="G6" s="409">
        <v>0</v>
      </c>
      <c r="H6" s="409">
        <v>0</v>
      </c>
      <c r="I6" s="409">
        <v>0</v>
      </c>
      <c r="J6" s="409">
        <v>0</v>
      </c>
      <c r="K6" s="409">
        <v>0</v>
      </c>
      <c r="L6" s="409">
        <v>0</v>
      </c>
      <c r="M6" s="409">
        <v>0</v>
      </c>
      <c r="N6" s="409">
        <v>0</v>
      </c>
    </row>
    <row r="7" spans="1:29" s="33" customFormat="1" ht="17.100000000000001" hidden="1" customHeight="1">
      <c r="A7" s="1247" t="s">
        <v>1159</v>
      </c>
      <c r="B7" s="1247"/>
      <c r="C7" s="1247"/>
      <c r="D7" s="277"/>
      <c r="E7" s="473"/>
      <c r="F7" s="471">
        <v>14412</v>
      </c>
      <c r="G7" s="472">
        <v>100</v>
      </c>
      <c r="H7" s="472">
        <v>0.79311397306039078</v>
      </c>
      <c r="I7" s="472">
        <v>5.467131714784653</v>
      </c>
      <c r="J7" s="472">
        <v>36.543936974220109</v>
      </c>
      <c r="K7" s="472">
        <v>25.908524580211484</v>
      </c>
      <c r="L7" s="472">
        <v>7.0296880287348058</v>
      </c>
      <c r="M7" s="472">
        <v>18.601791617152781</v>
      </c>
      <c r="N7" s="472">
        <v>5.6558131118357338</v>
      </c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</row>
    <row r="8" spans="1:29" s="33" customFormat="1" ht="17.100000000000001" hidden="1" customHeight="1">
      <c r="A8" s="1247" t="s">
        <v>1160</v>
      </c>
      <c r="B8" s="1247"/>
      <c r="C8" s="1247"/>
      <c r="D8" s="277"/>
      <c r="E8" s="473"/>
      <c r="F8" s="471">
        <v>14563.000000000737</v>
      </c>
      <c r="G8" s="472">
        <v>100</v>
      </c>
      <c r="H8" s="472">
        <v>0.68886261442818275</v>
      </c>
      <c r="I8" s="472">
        <v>7.5747378733465718</v>
      </c>
      <c r="J8" s="472">
        <v>42.111673630063088</v>
      </c>
      <c r="K8" s="472">
        <v>21.508866805823029</v>
      </c>
      <c r="L8" s="472">
        <v>3.8860622450915487</v>
      </c>
      <c r="M8" s="472">
        <v>19.541989972345259</v>
      </c>
      <c r="N8" s="472">
        <v>4.6878068589019719</v>
      </c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</row>
    <row r="9" spans="1:29" s="33" customFormat="1" ht="17.100000000000001" customHeight="1">
      <c r="A9" s="1247" t="s">
        <v>1161</v>
      </c>
      <c r="B9" s="1247"/>
      <c r="C9" s="1247"/>
      <c r="D9" s="32"/>
      <c r="E9" s="473"/>
      <c r="F9" s="471">
        <v>14821.000000244734</v>
      </c>
      <c r="G9" s="472">
        <v>100</v>
      </c>
      <c r="H9" s="472">
        <v>6.1513673860831487E-2</v>
      </c>
      <c r="I9" s="472">
        <v>3.6468208598314065</v>
      </c>
      <c r="J9" s="472">
        <v>41.704020987694257</v>
      </c>
      <c r="K9" s="472">
        <v>26.52244233475222</v>
      </c>
      <c r="L9" s="472">
        <v>6.5810995211255232</v>
      </c>
      <c r="M9" s="472">
        <v>17.683077194085957</v>
      </c>
      <c r="N9" s="472">
        <v>3.801025428649849</v>
      </c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</row>
    <row r="10" spans="1:29" s="33" customFormat="1" ht="17.100000000000001" customHeight="1">
      <c r="A10" s="1247" t="s">
        <v>1162</v>
      </c>
      <c r="B10" s="1247"/>
      <c r="C10" s="1247"/>
      <c r="D10" s="32"/>
      <c r="E10" s="473"/>
      <c r="F10" s="471">
        <v>14935.000010349095</v>
      </c>
      <c r="G10" s="472">
        <v>100</v>
      </c>
      <c r="H10" s="472">
        <v>0.13723118632652723</v>
      </c>
      <c r="I10" s="472">
        <v>3.3277568146116083</v>
      </c>
      <c r="J10" s="472">
        <v>33.662193205324549</v>
      </c>
      <c r="K10" s="472">
        <v>35.166208469259992</v>
      </c>
      <c r="L10" s="472">
        <v>7.4642329014216759</v>
      </c>
      <c r="M10" s="472">
        <v>15.900082261093575</v>
      </c>
      <c r="N10" s="472">
        <v>4.3422951619621628</v>
      </c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s="33" customFormat="1" ht="17.100000000000001" customHeight="1">
      <c r="A11" s="1247" t="s">
        <v>1163</v>
      </c>
      <c r="B11" s="1247"/>
      <c r="C11" s="1247"/>
      <c r="D11" s="32"/>
      <c r="E11" s="473"/>
      <c r="F11" s="471">
        <v>15207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472">
        <v>0</v>
      </c>
      <c r="M11" s="472">
        <v>0</v>
      </c>
      <c r="N11" s="472">
        <v>0</v>
      </c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s="33" customFormat="1" ht="17.100000000000001" customHeight="1">
      <c r="A12" s="1247" t="s">
        <v>1155</v>
      </c>
      <c r="B12" s="1247"/>
      <c r="C12" s="1247"/>
      <c r="D12" s="32"/>
      <c r="E12" s="473"/>
      <c r="F12" s="471">
        <v>15829.000000031147</v>
      </c>
      <c r="G12" s="472">
        <v>100</v>
      </c>
      <c r="H12" s="472">
        <v>0.7663540300884939</v>
      </c>
      <c r="I12" s="472">
        <v>3.611075909942338</v>
      </c>
      <c r="J12" s="472">
        <v>37.907836248418519</v>
      </c>
      <c r="K12" s="472">
        <v>26.660031755504761</v>
      </c>
      <c r="L12" s="472">
        <v>6.9586957648835472</v>
      </c>
      <c r="M12" s="472">
        <v>17.965887514358876</v>
      </c>
      <c r="N12" s="472">
        <v>6.1301187768039309</v>
      </c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s="33" customFormat="1" ht="17.100000000000001" customHeight="1">
      <c r="A13" s="1247" t="s">
        <v>1149</v>
      </c>
      <c r="B13" s="1247"/>
      <c r="C13" s="1247"/>
      <c r="D13" s="32"/>
      <c r="E13" s="473"/>
      <c r="F13" s="471">
        <v>15486.999999856676</v>
      </c>
      <c r="G13" s="472">
        <v>100</v>
      </c>
      <c r="H13" s="472">
        <v>0.60909195623294754</v>
      </c>
      <c r="I13" s="472">
        <v>5.8586455134923154</v>
      </c>
      <c r="J13" s="472">
        <v>42.055586786941241</v>
      </c>
      <c r="K13" s="472">
        <v>25.100211071886484</v>
      </c>
      <c r="L13" s="472">
        <v>4.0622681672727685</v>
      </c>
      <c r="M13" s="472">
        <v>16.488600192344173</v>
      </c>
      <c r="N13" s="472">
        <v>5.8255963118299174</v>
      </c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7.100000000000001" customHeight="1">
      <c r="A14" s="1247" t="s">
        <v>57</v>
      </c>
      <c r="B14" s="1247"/>
      <c r="C14" s="1247"/>
      <c r="D14" s="277"/>
      <c r="E14" s="473"/>
      <c r="F14" s="553"/>
      <c r="G14" s="567"/>
      <c r="H14" s="554"/>
      <c r="I14" s="554"/>
      <c r="J14" s="554"/>
      <c r="K14" s="554"/>
      <c r="L14" s="554"/>
      <c r="M14" s="554"/>
      <c r="N14" s="554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</row>
    <row r="15" spans="1:29" ht="17.100000000000001" customHeight="1">
      <c r="A15" s="34"/>
      <c r="B15" s="34" t="s">
        <v>58</v>
      </c>
      <c r="C15" s="34"/>
      <c r="D15" s="556"/>
      <c r="E15" s="557"/>
      <c r="F15" s="553">
        <v>10823.65074629825</v>
      </c>
      <c r="G15" s="541">
        <v>100</v>
      </c>
      <c r="H15" s="541">
        <v>0.50459863911406255</v>
      </c>
      <c r="I15" s="541">
        <v>6.7369559133969563</v>
      </c>
      <c r="J15" s="541">
        <v>42.782045430636693</v>
      </c>
      <c r="K15" s="541">
        <v>23.779157434490291</v>
      </c>
      <c r="L15" s="541">
        <v>3.8535633273315875</v>
      </c>
      <c r="M15" s="541">
        <v>16.387951894195549</v>
      </c>
      <c r="N15" s="541">
        <v>5.9557273608346426</v>
      </c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</row>
    <row r="16" spans="1:29" ht="17.100000000000001" customHeight="1">
      <c r="A16" s="34"/>
      <c r="B16" s="34" t="s">
        <v>20</v>
      </c>
      <c r="C16" s="34"/>
      <c r="D16" s="556"/>
      <c r="E16" s="557"/>
      <c r="F16" s="553">
        <v>4663.3492535584382</v>
      </c>
      <c r="G16" s="541">
        <v>100</v>
      </c>
      <c r="H16" s="541">
        <v>0.85162132907671828</v>
      </c>
      <c r="I16" s="541">
        <v>3.8200838492216533</v>
      </c>
      <c r="J16" s="541">
        <v>40.36947360659363</v>
      </c>
      <c r="K16" s="541">
        <v>28.166381416600046</v>
      </c>
      <c r="L16" s="541">
        <v>4.5466728673628722</v>
      </c>
      <c r="M16" s="541">
        <v>16.72220526203493</v>
      </c>
      <c r="N16" s="541">
        <v>5.5235616691100207</v>
      </c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</row>
    <row r="17" spans="1:29" ht="17.100000000000001" customHeight="1">
      <c r="A17" s="1247" t="s">
        <v>21</v>
      </c>
      <c r="B17" s="1247"/>
      <c r="C17" s="1247"/>
      <c r="D17" s="277"/>
      <c r="E17" s="557"/>
      <c r="F17" s="553"/>
      <c r="G17" s="541"/>
      <c r="H17" s="541"/>
      <c r="I17" s="541"/>
      <c r="J17" s="541"/>
      <c r="K17" s="541"/>
      <c r="L17" s="541"/>
      <c r="M17" s="541"/>
      <c r="N17" s="541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</row>
    <row r="18" spans="1:29" ht="17.100000000000001" customHeight="1">
      <c r="A18" s="34"/>
      <c r="B18" s="661" t="s">
        <v>71</v>
      </c>
      <c r="C18" s="34"/>
      <c r="D18" s="556"/>
      <c r="E18" s="557"/>
      <c r="F18" s="553">
        <v>2406.9999999774318</v>
      </c>
      <c r="G18" s="541">
        <v>100</v>
      </c>
      <c r="H18" s="541">
        <v>1.1424345553957638</v>
      </c>
      <c r="I18" s="541">
        <v>8.0265292065408538</v>
      </c>
      <c r="J18" s="541">
        <v>46.216498330872149</v>
      </c>
      <c r="K18" s="541">
        <v>19.832316563029622</v>
      </c>
      <c r="L18" s="541">
        <v>3.4189603615846123</v>
      </c>
      <c r="M18" s="541">
        <v>15.95106072203486</v>
      </c>
      <c r="N18" s="541">
        <v>5.4122002605420336</v>
      </c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</row>
    <row r="19" spans="1:29" ht="17.100000000000001" customHeight="1">
      <c r="A19" s="34"/>
      <c r="B19" s="661" t="s">
        <v>72</v>
      </c>
      <c r="C19" s="34"/>
      <c r="D19" s="556"/>
      <c r="E19" s="557"/>
      <c r="F19" s="553">
        <v>1060.9999999896243</v>
      </c>
      <c r="G19" s="541">
        <v>100</v>
      </c>
      <c r="H19" s="541">
        <v>0</v>
      </c>
      <c r="I19" s="541">
        <v>4.5742609930135165</v>
      </c>
      <c r="J19" s="541">
        <v>43.670384295631663</v>
      </c>
      <c r="K19" s="541">
        <v>22.343962465664681</v>
      </c>
      <c r="L19" s="541">
        <v>4.757395841425847</v>
      </c>
      <c r="M19" s="541">
        <v>19.014743579897882</v>
      </c>
      <c r="N19" s="541">
        <v>5.639252824366392</v>
      </c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</row>
    <row r="20" spans="1:29" ht="17.100000000000001" customHeight="1">
      <c r="A20" s="34"/>
      <c r="B20" s="661" t="s">
        <v>73</v>
      </c>
      <c r="C20" s="34"/>
      <c r="D20" s="556"/>
      <c r="E20" s="557"/>
      <c r="F20" s="553">
        <v>5725.0000000805139</v>
      </c>
      <c r="G20" s="541">
        <v>100</v>
      </c>
      <c r="H20" s="541">
        <v>0</v>
      </c>
      <c r="I20" s="541">
        <v>6.3428118212231643</v>
      </c>
      <c r="J20" s="541">
        <v>42.37952145264822</v>
      </c>
      <c r="K20" s="541">
        <v>25.388458143201742</v>
      </c>
      <c r="L20" s="541">
        <v>4.2646067982131202</v>
      </c>
      <c r="M20" s="541">
        <v>15.413277370127467</v>
      </c>
      <c r="N20" s="541">
        <v>6.2113244145863957</v>
      </c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</row>
    <row r="21" spans="1:29" ht="17.100000000000001" customHeight="1">
      <c r="A21" s="34"/>
      <c r="B21" s="661" t="s">
        <v>318</v>
      </c>
      <c r="C21" s="34"/>
      <c r="D21" s="556"/>
      <c r="E21" s="557"/>
      <c r="F21" s="553">
        <v>5874.9999998090852</v>
      </c>
      <c r="G21" s="541">
        <v>100</v>
      </c>
      <c r="H21" s="541">
        <v>1.035432706634591</v>
      </c>
      <c r="I21" s="541">
        <v>4.6888678599140636</v>
      </c>
      <c r="J21" s="541">
        <v>39.832293282133698</v>
      </c>
      <c r="K21" s="541">
        <v>27.750589933196494</v>
      </c>
      <c r="L21" s="541">
        <v>3.9864576355163037</v>
      </c>
      <c r="M21" s="541">
        <v>17.029632704484992</v>
      </c>
      <c r="N21" s="541">
        <v>5.676725878119961</v>
      </c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</row>
    <row r="22" spans="1:29" ht="17.100000000000001" customHeight="1">
      <c r="A22" s="34"/>
      <c r="B22" s="661" t="s">
        <v>317</v>
      </c>
      <c r="C22" s="34"/>
      <c r="D22" s="556"/>
      <c r="E22" s="557"/>
      <c r="F22" s="553">
        <v>419</v>
      </c>
      <c r="G22" s="541">
        <v>100</v>
      </c>
      <c r="H22" s="541">
        <v>1.431980906921241</v>
      </c>
      <c r="I22" s="541">
        <v>6.4439140811455857</v>
      </c>
      <c r="J22" s="541">
        <v>40.811455847255367</v>
      </c>
      <c r="K22" s="541">
        <v>21.241050119331742</v>
      </c>
      <c r="L22" s="541">
        <v>4.2959427207637226</v>
      </c>
      <c r="M22" s="541">
        <v>20.286396181384248</v>
      </c>
      <c r="N22" s="541">
        <v>5.4892601431980905</v>
      </c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</row>
    <row r="23" spans="1:29" ht="17.100000000000001" customHeight="1">
      <c r="A23" s="1247" t="s">
        <v>22</v>
      </c>
      <c r="B23" s="1247"/>
      <c r="C23" s="1247"/>
      <c r="D23" s="277"/>
      <c r="E23" s="557"/>
      <c r="F23" s="553"/>
      <c r="G23" s="541"/>
      <c r="H23" s="541"/>
      <c r="I23" s="541"/>
      <c r="J23" s="541"/>
      <c r="K23" s="541"/>
      <c r="L23" s="541"/>
      <c r="M23" s="541"/>
      <c r="N23" s="541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</row>
    <row r="24" spans="1:29" ht="17.100000000000001" customHeight="1">
      <c r="A24" s="1049" t="s">
        <v>59</v>
      </c>
      <c r="B24" s="1049"/>
      <c r="C24" s="35"/>
      <c r="D24" s="277"/>
      <c r="E24" s="557"/>
      <c r="F24" s="553">
        <v>15113.999999902675</v>
      </c>
      <c r="G24" s="541">
        <v>100</v>
      </c>
      <c r="H24" s="541">
        <v>0.6241238008570269</v>
      </c>
      <c r="I24" s="541">
        <v>5.8129637442003963</v>
      </c>
      <c r="J24" s="541">
        <v>42.080457558275782</v>
      </c>
      <c r="K24" s="541">
        <v>25.436772250778645</v>
      </c>
      <c r="L24" s="541">
        <v>4.0756578395990086</v>
      </c>
      <c r="M24" s="541">
        <v>16.120603371700184</v>
      </c>
      <c r="N24" s="541">
        <v>5.8494214345888498</v>
      </c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</row>
    <row r="25" spans="1:29" ht="17.100000000000001" customHeight="1">
      <c r="A25" s="7"/>
      <c r="B25" s="661" t="s">
        <v>23</v>
      </c>
      <c r="C25" s="35"/>
      <c r="D25" s="277"/>
      <c r="E25" s="557"/>
      <c r="F25" s="553">
        <v>4946.0000000516202</v>
      </c>
      <c r="G25" s="541">
        <v>100</v>
      </c>
      <c r="H25" s="541">
        <v>0.32667625166086978</v>
      </c>
      <c r="I25" s="541">
        <v>6.1934272113141366</v>
      </c>
      <c r="J25" s="541">
        <v>42.289897230635809</v>
      </c>
      <c r="K25" s="541">
        <v>21.978635716468023</v>
      </c>
      <c r="L25" s="541">
        <v>5.1522634861521581</v>
      </c>
      <c r="M25" s="541">
        <v>16.673704828294856</v>
      </c>
      <c r="N25" s="541">
        <v>7.3853952754740995</v>
      </c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</row>
    <row r="26" spans="1:29" ht="17.100000000000001" customHeight="1">
      <c r="A26" s="121"/>
      <c r="B26" s="121" t="s">
        <v>1150</v>
      </c>
      <c r="C26" s="542"/>
      <c r="D26" s="556"/>
      <c r="E26" s="557"/>
      <c r="F26" s="553">
        <v>1492.000000031793</v>
      </c>
      <c r="G26" s="541">
        <v>100</v>
      </c>
      <c r="H26" s="541">
        <v>0.41108132259453634</v>
      </c>
      <c r="I26" s="541">
        <v>9.8003788783471801</v>
      </c>
      <c r="J26" s="541">
        <v>43.968082378209353</v>
      </c>
      <c r="K26" s="541">
        <v>20.015243479439196</v>
      </c>
      <c r="L26" s="541">
        <v>4.6222249050204658</v>
      </c>
      <c r="M26" s="541">
        <v>13.894871317972642</v>
      </c>
      <c r="N26" s="541">
        <v>7.2881177184165775</v>
      </c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</row>
    <row r="27" spans="1:29" ht="17.100000000000001" customHeight="1">
      <c r="A27" s="121"/>
      <c r="B27" s="121" t="s">
        <v>1151</v>
      </c>
      <c r="C27" s="542"/>
      <c r="D27" s="556"/>
      <c r="E27" s="557"/>
      <c r="F27" s="553">
        <v>1019.999999999246</v>
      </c>
      <c r="G27" s="541">
        <v>100</v>
      </c>
      <c r="H27" s="541">
        <v>0.58333333333376447</v>
      </c>
      <c r="I27" s="541">
        <v>4.2991717604752484</v>
      </c>
      <c r="J27" s="541">
        <v>43.823106030561554</v>
      </c>
      <c r="K27" s="541">
        <v>24.995933776160154</v>
      </c>
      <c r="L27" s="541">
        <v>3.9449604402508309</v>
      </c>
      <c r="M27" s="541">
        <v>16.89141374051583</v>
      </c>
      <c r="N27" s="541">
        <v>5.4620809187026254</v>
      </c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</row>
    <row r="28" spans="1:29" ht="17.100000000000001" customHeight="1">
      <c r="A28" s="121"/>
      <c r="B28" s="121" t="s">
        <v>1152</v>
      </c>
      <c r="C28" s="542"/>
      <c r="D28" s="556"/>
      <c r="E28" s="557"/>
      <c r="F28" s="553">
        <v>1216.0000000707414</v>
      </c>
      <c r="G28" s="541">
        <v>100</v>
      </c>
      <c r="H28" s="541">
        <v>0.33503898633528478</v>
      </c>
      <c r="I28" s="541">
        <v>4.7326541180068959</v>
      </c>
      <c r="J28" s="541">
        <v>46.514850662739455</v>
      </c>
      <c r="K28" s="541">
        <v>18.653143274079849</v>
      </c>
      <c r="L28" s="541">
        <v>5.7366581855013719</v>
      </c>
      <c r="M28" s="541">
        <v>17.227610960505547</v>
      </c>
      <c r="N28" s="541">
        <v>6.8000438128316452</v>
      </c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</row>
    <row r="29" spans="1:29" s="561" customFormat="1" ht="17.100000000000001" customHeight="1">
      <c r="A29" s="558"/>
      <c r="B29" s="558" t="s">
        <v>1153</v>
      </c>
      <c r="C29" s="558"/>
      <c r="D29" s="559"/>
      <c r="E29" s="560"/>
      <c r="F29" s="553">
        <v>1217.9999999498373</v>
      </c>
      <c r="G29" s="541">
        <v>100</v>
      </c>
      <c r="H29" s="541">
        <v>0</v>
      </c>
      <c r="I29" s="541">
        <v>4.8197562376050316</v>
      </c>
      <c r="J29" s="541">
        <v>34.732205448803164</v>
      </c>
      <c r="K29" s="541">
        <v>25.176941141070273</v>
      </c>
      <c r="L29" s="541">
        <v>6.2291458469796028</v>
      </c>
      <c r="M29" s="541">
        <v>19.342347398369053</v>
      </c>
      <c r="N29" s="541">
        <v>9.6996039271728822</v>
      </c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</row>
    <row r="30" spans="1:29" ht="17.100000000000001" customHeight="1">
      <c r="A30" s="121"/>
      <c r="B30" s="661" t="s">
        <v>25</v>
      </c>
      <c r="C30" s="542"/>
      <c r="D30" s="556"/>
      <c r="E30" s="557"/>
      <c r="F30" s="553">
        <v>4607.999999930139</v>
      </c>
      <c r="G30" s="541">
        <v>100</v>
      </c>
      <c r="H30" s="541">
        <v>0.68036807408318012</v>
      </c>
      <c r="I30" s="541">
        <v>3.8671232494755765</v>
      </c>
      <c r="J30" s="541">
        <v>39.34884294144333</v>
      </c>
      <c r="K30" s="541">
        <v>32.192531594450244</v>
      </c>
      <c r="L30" s="541">
        <v>4.9430562135284726</v>
      </c>
      <c r="M30" s="541">
        <v>15.663038504564957</v>
      </c>
      <c r="N30" s="541">
        <v>3.3050394224544739</v>
      </c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</row>
    <row r="31" spans="1:29" s="552" customFormat="1" ht="17.100000000000001" customHeight="1">
      <c r="A31" s="121"/>
      <c r="B31" s="121" t="s">
        <v>1136</v>
      </c>
      <c r="C31" s="542"/>
      <c r="D31" s="556"/>
      <c r="E31" s="557"/>
      <c r="F31" s="553">
        <v>2229.9999999700453</v>
      </c>
      <c r="G31" s="541">
        <v>100</v>
      </c>
      <c r="H31" s="541">
        <v>0.45891328400238812</v>
      </c>
      <c r="I31" s="541">
        <v>4.268890127153786</v>
      </c>
      <c r="J31" s="541">
        <v>44.44249510147516</v>
      </c>
      <c r="K31" s="541">
        <v>28.696158619058732</v>
      </c>
      <c r="L31" s="541">
        <v>2.3968052783618918</v>
      </c>
      <c r="M31" s="541">
        <v>16.100669705692709</v>
      </c>
      <c r="N31" s="541">
        <v>3.6360678842553305</v>
      </c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5"/>
      <c r="AB31" s="555"/>
      <c r="AC31" s="555"/>
    </row>
    <row r="32" spans="1:29" ht="17.100000000000001" customHeight="1">
      <c r="A32" s="121"/>
      <c r="B32" s="121" t="s">
        <v>1137</v>
      </c>
      <c r="C32" s="542"/>
      <c r="D32" s="556"/>
      <c r="E32" s="557"/>
      <c r="F32" s="553">
        <v>2377.999999960105</v>
      </c>
      <c r="G32" s="541">
        <v>100</v>
      </c>
      <c r="H32" s="541">
        <v>0.88804014384003871</v>
      </c>
      <c r="I32" s="541">
        <v>3.4903612069081054</v>
      </c>
      <c r="J32" s="541">
        <v>34.572205297663096</v>
      </c>
      <c r="K32" s="541">
        <v>35.471300196278996</v>
      </c>
      <c r="L32" s="541">
        <v>7.3308356859592596</v>
      </c>
      <c r="M32" s="541">
        <v>15.252644232690132</v>
      </c>
      <c r="N32" s="541">
        <v>2.9946132366603546</v>
      </c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</row>
    <row r="33" spans="1:29" ht="17.100000000000001" customHeight="1">
      <c r="A33" s="121"/>
      <c r="B33" s="661" t="s">
        <v>26</v>
      </c>
      <c r="C33" s="542"/>
      <c r="D33" s="556"/>
      <c r="E33" s="557"/>
      <c r="F33" s="553">
        <v>4815.9999999663351</v>
      </c>
      <c r="G33" s="541">
        <v>100</v>
      </c>
      <c r="H33" s="541">
        <v>0.97220313539572356</v>
      </c>
      <c r="I33" s="541">
        <v>7.7239751210945728</v>
      </c>
      <c r="J33" s="541">
        <v>45.230099584150707</v>
      </c>
      <c r="K33" s="541">
        <v>22.569960693774561</v>
      </c>
      <c r="L33" s="541">
        <v>1.9906913944975002</v>
      </c>
      <c r="M33" s="541">
        <v>14.703051118337218</v>
      </c>
      <c r="N33" s="541">
        <v>6.8100189527498634</v>
      </c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</row>
    <row r="34" spans="1:29" ht="13.5" customHeight="1">
      <c r="A34" s="121"/>
      <c r="B34" s="121" t="s">
        <v>1138</v>
      </c>
      <c r="C34" s="35"/>
      <c r="D34" s="277"/>
      <c r="E34" s="557"/>
      <c r="F34" s="553">
        <v>1355.9999999543588</v>
      </c>
      <c r="G34" s="541">
        <v>100</v>
      </c>
      <c r="H34" s="541">
        <v>1.7699115045350333</v>
      </c>
      <c r="I34" s="541">
        <v>5.705869535958775</v>
      </c>
      <c r="J34" s="541">
        <v>38.060263237029233</v>
      </c>
      <c r="K34" s="541">
        <v>28.044455544111951</v>
      </c>
      <c r="L34" s="541">
        <v>1.922013274218757</v>
      </c>
      <c r="M34" s="541">
        <v>15.374146196030496</v>
      </c>
      <c r="N34" s="541">
        <v>9.1233407081156894</v>
      </c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</row>
    <row r="35" spans="1:29" ht="17.100000000000001" customHeight="1">
      <c r="A35" s="121"/>
      <c r="B35" s="121" t="s">
        <v>1139</v>
      </c>
      <c r="C35" s="35"/>
      <c r="D35" s="277"/>
      <c r="E35" s="557"/>
      <c r="F35" s="553">
        <v>1871.0000000228572</v>
      </c>
      <c r="G35" s="541">
        <v>100</v>
      </c>
      <c r="H35" s="541">
        <v>0.16196167988920729</v>
      </c>
      <c r="I35" s="541">
        <v>9.9267740396959372</v>
      </c>
      <c r="J35" s="541">
        <v>43.375138727578594</v>
      </c>
      <c r="K35" s="541">
        <v>19.523578149773037</v>
      </c>
      <c r="L35" s="541">
        <v>1.8424220828874884</v>
      </c>
      <c r="M35" s="541">
        <v>17.906791824814171</v>
      </c>
      <c r="N35" s="541">
        <v>7.2633334953615822</v>
      </c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</row>
    <row r="36" spans="1:29" ht="17.100000000000001" customHeight="1">
      <c r="A36" s="121"/>
      <c r="B36" s="121" t="s">
        <v>1140</v>
      </c>
      <c r="C36" s="35"/>
      <c r="D36" s="277"/>
      <c r="E36" s="557"/>
      <c r="F36" s="553">
        <v>1588.999999989127</v>
      </c>
      <c r="G36" s="541">
        <v>100</v>
      </c>
      <c r="H36" s="541">
        <v>1.2455003127133319</v>
      </c>
      <c r="I36" s="541">
        <v>6.8524297444985907</v>
      </c>
      <c r="J36" s="541">
        <v>53.532761540820403</v>
      </c>
      <c r="K36" s="541">
        <v>21.485232388599577</v>
      </c>
      <c r="L36" s="541">
        <v>2.2238817111262494</v>
      </c>
      <c r="M36" s="541">
        <v>10.358051881546524</v>
      </c>
      <c r="N36" s="541">
        <v>4.3021424206953123</v>
      </c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55"/>
    </row>
    <row r="37" spans="1:29" ht="17.100000000000001" customHeight="1">
      <c r="A37" s="121"/>
      <c r="B37" s="661" t="s">
        <v>28</v>
      </c>
      <c r="C37" s="35"/>
      <c r="D37" s="277"/>
      <c r="E37" s="557"/>
      <c r="F37" s="553">
        <v>743.99999995456085</v>
      </c>
      <c r="G37" s="541">
        <v>100</v>
      </c>
      <c r="H37" s="541">
        <v>0</v>
      </c>
      <c r="I37" s="541">
        <v>2.9651544700129486</v>
      </c>
      <c r="J37" s="541">
        <v>37.218516077016375</v>
      </c>
      <c r="K37" s="541">
        <v>25.141031259023698</v>
      </c>
      <c r="L37" s="541">
        <v>5.0425061792077033</v>
      </c>
      <c r="M37" s="541">
        <v>24.453601699534467</v>
      </c>
      <c r="N37" s="541">
        <v>5.1791903152048189</v>
      </c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</row>
    <row r="38" spans="1:29" ht="17.100000000000001" customHeight="1">
      <c r="A38" s="1049" t="s">
        <v>29</v>
      </c>
      <c r="B38" s="1049"/>
      <c r="C38" s="35"/>
      <c r="D38" s="277"/>
      <c r="E38" s="557"/>
      <c r="F38" s="553">
        <v>372.99999995399594</v>
      </c>
      <c r="G38" s="541">
        <v>100</v>
      </c>
      <c r="H38" s="541">
        <v>0</v>
      </c>
      <c r="I38" s="541">
        <v>7.7096757042666146</v>
      </c>
      <c r="J38" s="541">
        <v>41.047820465242147</v>
      </c>
      <c r="K38" s="541">
        <v>11.462716009230768</v>
      </c>
      <c r="L38" s="541">
        <v>3.5197172086603397</v>
      </c>
      <c r="M38" s="541">
        <v>31.399870830047906</v>
      </c>
      <c r="N38" s="541">
        <v>4.8601997825522103</v>
      </c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</row>
    <row r="39" spans="1:29" ht="18.75" customHeight="1">
      <c r="A39" s="1045" t="s">
        <v>152</v>
      </c>
      <c r="B39" s="1045"/>
      <c r="C39" s="1045"/>
      <c r="D39" s="556"/>
      <c r="E39" s="557"/>
      <c r="F39" s="553"/>
      <c r="G39" s="541"/>
      <c r="H39" s="541"/>
      <c r="I39" s="541"/>
      <c r="J39" s="541"/>
      <c r="K39" s="541"/>
      <c r="L39" s="541"/>
      <c r="M39" s="541"/>
      <c r="N39" s="541"/>
      <c r="P39" s="555"/>
      <c r="Q39" s="555"/>
      <c r="R39" s="555"/>
      <c r="S39" s="555"/>
      <c r="T39" s="555"/>
      <c r="U39" s="555"/>
      <c r="V39" s="555"/>
      <c r="W39" s="555"/>
      <c r="X39" s="555"/>
      <c r="Y39" s="555"/>
      <c r="Z39" s="555"/>
      <c r="AA39" s="555"/>
      <c r="AB39" s="555"/>
      <c r="AC39" s="555"/>
    </row>
    <row r="40" spans="1:29" ht="18.75" customHeight="1">
      <c r="A40" s="1049" t="s">
        <v>30</v>
      </c>
      <c r="B40" s="1049" t="s">
        <v>30</v>
      </c>
      <c r="C40" s="647"/>
      <c r="D40" s="556"/>
      <c r="E40" s="557"/>
      <c r="F40" s="553">
        <v>5399.0975168316691</v>
      </c>
      <c r="G40" s="541">
        <v>100</v>
      </c>
      <c r="H40" s="541">
        <v>0.47906291676190715</v>
      </c>
      <c r="I40" s="541">
        <v>5.5180220983214223</v>
      </c>
      <c r="J40" s="541">
        <v>38.822947224160956</v>
      </c>
      <c r="K40" s="541">
        <v>28.358725819101295</v>
      </c>
      <c r="L40" s="541">
        <v>3.7481274609950175</v>
      </c>
      <c r="M40" s="541">
        <v>17.26889938565208</v>
      </c>
      <c r="N40" s="541">
        <v>5.8042150950074411</v>
      </c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</row>
    <row r="41" spans="1:29" s="552" customFormat="1" ht="18.75" customHeight="1">
      <c r="A41" s="661"/>
      <c r="B41" s="661" t="s">
        <v>31</v>
      </c>
      <c r="C41" s="661"/>
      <c r="D41" s="556"/>
      <c r="E41" s="557"/>
      <c r="F41" s="553">
        <v>3744.1589521779106</v>
      </c>
      <c r="G41" s="541">
        <v>100</v>
      </c>
      <c r="H41" s="541">
        <v>5.3416535610397518E-2</v>
      </c>
      <c r="I41" s="541">
        <v>5.2317928030151615</v>
      </c>
      <c r="J41" s="541">
        <v>37.732788843541648</v>
      </c>
      <c r="K41" s="541">
        <v>28.744109347076481</v>
      </c>
      <c r="L41" s="541">
        <v>4.0857821505467777</v>
      </c>
      <c r="M41" s="541">
        <v>17.908272377187075</v>
      </c>
      <c r="N41" s="541">
        <v>6.2438379430225206</v>
      </c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</row>
    <row r="42" spans="1:29" ht="18.75" customHeight="1">
      <c r="A42" s="661"/>
      <c r="B42" s="661" t="s">
        <v>32</v>
      </c>
      <c r="C42" s="661"/>
      <c r="D42" s="556"/>
      <c r="E42" s="557"/>
      <c r="F42" s="553">
        <v>1069.1628777571552</v>
      </c>
      <c r="G42" s="541">
        <v>100</v>
      </c>
      <c r="H42" s="541">
        <v>2.1385959537726267</v>
      </c>
      <c r="I42" s="541">
        <v>5.1070937419501057</v>
      </c>
      <c r="J42" s="541">
        <v>44.482333673139948</v>
      </c>
      <c r="K42" s="541">
        <v>23.453358093668335</v>
      </c>
      <c r="L42" s="541">
        <v>2.120818115683385</v>
      </c>
      <c r="M42" s="541">
        <v>17.267945314695822</v>
      </c>
      <c r="N42" s="541">
        <v>5.4298551070898151</v>
      </c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</row>
    <row r="43" spans="1:29" ht="18.75" customHeight="1">
      <c r="A43" s="661"/>
      <c r="B43" s="661" t="s">
        <v>33</v>
      </c>
      <c r="C43" s="661"/>
      <c r="D43" s="556"/>
      <c r="E43" s="557"/>
      <c r="F43" s="553">
        <v>585.7756868966062</v>
      </c>
      <c r="G43" s="541">
        <v>100</v>
      </c>
      <c r="H43" s="541">
        <v>0.17071381116855869</v>
      </c>
      <c r="I43" s="541">
        <v>8.0975714996491366</v>
      </c>
      <c r="J43" s="541">
        <v>35.461456322285414</v>
      </c>
      <c r="K43" s="541">
        <v>34.848752586227441</v>
      </c>
      <c r="L43" s="541">
        <v>4.5600865856972455</v>
      </c>
      <c r="M43" s="541">
        <v>13.183898750912936</v>
      </c>
      <c r="N43" s="541">
        <v>3.6775204440592892</v>
      </c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</row>
    <row r="44" spans="1:29" ht="18.75" customHeight="1" thickBot="1">
      <c r="A44" s="1050" t="s">
        <v>34</v>
      </c>
      <c r="B44" s="1050"/>
      <c r="C44" s="662"/>
      <c r="D44" s="564"/>
      <c r="E44" s="565"/>
      <c r="F44" s="566">
        <v>10087.902483024985</v>
      </c>
      <c r="G44" s="551">
        <v>100</v>
      </c>
      <c r="H44" s="551">
        <v>0.67868416980811286</v>
      </c>
      <c r="I44" s="551">
        <v>6.0409489247434296</v>
      </c>
      <c r="J44" s="551">
        <v>43.785712178774624</v>
      </c>
      <c r="K44" s="551">
        <v>23.356237147688645</v>
      </c>
      <c r="L44" s="551">
        <v>4.230397895930837</v>
      </c>
      <c r="M44" s="551">
        <v>16.070980033538802</v>
      </c>
      <c r="N44" s="551">
        <v>5.837039649515571</v>
      </c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</row>
    <row r="45" spans="1:29" s="104" customFormat="1" ht="18" customHeight="1">
      <c r="B45" s="1074"/>
      <c r="C45" s="1074"/>
      <c r="D45" s="1074"/>
      <c r="E45" s="1074"/>
      <c r="F45" s="1074"/>
      <c r="G45" s="1074"/>
      <c r="H45" s="1074"/>
      <c r="I45" s="1074"/>
      <c r="J45" s="1074"/>
      <c r="K45" s="1074"/>
      <c r="L45" s="1074"/>
      <c r="M45" s="1074"/>
      <c r="N45" s="1074"/>
    </row>
    <row r="46" spans="1:29" ht="26.1" customHeight="1">
      <c r="E46" s="552"/>
    </row>
    <row r="47" spans="1:29" ht="26.1" customHeight="1">
      <c r="E47" s="552"/>
    </row>
    <row r="48" spans="1:29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</sheetData>
  <mergeCells count="30">
    <mergeCell ref="B45:N45"/>
    <mergeCell ref="A23:C23"/>
    <mergeCell ref="A44:B44"/>
    <mergeCell ref="A40:B40"/>
    <mergeCell ref="A39:C39"/>
    <mergeCell ref="A17:C17"/>
    <mergeCell ref="A24:B24"/>
    <mergeCell ref="A38:B38"/>
    <mergeCell ref="A6:C6"/>
    <mergeCell ref="G3:G4"/>
    <mergeCell ref="A14:C14"/>
    <mergeCell ref="A9:C9"/>
    <mergeCell ref="A8:C8"/>
    <mergeCell ref="A10:C10"/>
    <mergeCell ref="A12:C12"/>
    <mergeCell ref="A13:C13"/>
    <mergeCell ref="A11:C11"/>
    <mergeCell ref="A1:N1"/>
    <mergeCell ref="M3:M4"/>
    <mergeCell ref="A7:C7"/>
    <mergeCell ref="A5:C5"/>
    <mergeCell ref="E3:E4"/>
    <mergeCell ref="I3:I4"/>
    <mergeCell ref="N3:N4"/>
    <mergeCell ref="A3:C4"/>
    <mergeCell ref="J3:J4"/>
    <mergeCell ref="L3:L4"/>
    <mergeCell ref="F3:F4"/>
    <mergeCell ref="K3:K4"/>
    <mergeCell ref="H3:H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C197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6" width="9.85546875" style="531" customWidth="1"/>
    <col min="7" max="7" width="9.42578125" style="531" customWidth="1"/>
    <col min="8" max="8" width="10.140625" style="531" customWidth="1"/>
    <col min="9" max="14" width="9.140625" style="531" customWidth="1"/>
    <col min="15" max="16384" width="9.140625" style="531"/>
  </cols>
  <sheetData>
    <row r="1" spans="1:29" s="24" customFormat="1" ht="43.5" customHeight="1">
      <c r="A1" s="1447" t="s">
        <v>1156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</row>
    <row r="2" spans="1:29" ht="15.75" customHeight="1" thickBot="1">
      <c r="A2" s="531"/>
      <c r="B2" s="26"/>
      <c r="C2" s="26"/>
      <c r="D2" s="27"/>
      <c r="N2" s="265" t="s">
        <v>0</v>
      </c>
    </row>
    <row r="3" spans="1:29" s="268" customFormat="1" ht="27.75" customHeight="1">
      <c r="A3" s="1127" t="s">
        <v>1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326" t="s">
        <v>35</v>
      </c>
      <c r="I3" s="1329" t="s">
        <v>36</v>
      </c>
      <c r="J3" s="1329" t="s">
        <v>37</v>
      </c>
      <c r="K3" s="1329" t="s">
        <v>38</v>
      </c>
      <c r="L3" s="1329" t="s">
        <v>39</v>
      </c>
      <c r="M3" s="1326" t="s">
        <v>381</v>
      </c>
      <c r="N3" s="1329" t="s">
        <v>40</v>
      </c>
      <c r="O3" s="269"/>
    </row>
    <row r="4" spans="1:29" s="269" customFormat="1" ht="38.25" customHeight="1">
      <c r="A4" s="1129"/>
      <c r="B4" s="1129"/>
      <c r="C4" s="1129"/>
      <c r="D4" s="689"/>
      <c r="E4" s="1331"/>
      <c r="F4" s="1331"/>
      <c r="G4" s="1328"/>
      <c r="H4" s="1328"/>
      <c r="I4" s="1331"/>
      <c r="J4" s="1331"/>
      <c r="K4" s="1331"/>
      <c r="L4" s="1331"/>
      <c r="M4" s="1328"/>
      <c r="N4" s="1331"/>
    </row>
    <row r="5" spans="1:29" s="33" customFormat="1" ht="15" hidden="1" customHeight="1">
      <c r="A5" s="1247" t="s">
        <v>1157</v>
      </c>
      <c r="B5" s="1247"/>
      <c r="C5" s="1247"/>
      <c r="D5" s="277"/>
      <c r="E5" s="473"/>
      <c r="F5" s="471">
        <v>13884.21580122613</v>
      </c>
      <c r="G5" s="472">
        <v>100</v>
      </c>
      <c r="H5" s="472">
        <v>0.42139491149390423</v>
      </c>
      <c r="I5" s="472">
        <v>9.2319447887310453</v>
      </c>
      <c r="J5" s="472">
        <v>48.154577819596966</v>
      </c>
      <c r="K5" s="472">
        <v>16.944115449687914</v>
      </c>
      <c r="L5" s="472">
        <v>1.8360131495763587</v>
      </c>
      <c r="M5" s="472">
        <v>20.199192908265708</v>
      </c>
      <c r="N5" s="472">
        <v>3.2127609726487596</v>
      </c>
      <c r="P5" s="474"/>
      <c r="Q5" s="474"/>
      <c r="R5" s="474"/>
    </row>
    <row r="6" spans="1:29" s="33" customFormat="1" ht="15" hidden="1" customHeight="1">
      <c r="A6" s="1247" t="s">
        <v>1158</v>
      </c>
      <c r="B6" s="1247"/>
      <c r="C6" s="1247"/>
      <c r="D6" s="32"/>
      <c r="E6" s="476"/>
      <c r="F6" s="430">
        <v>0</v>
      </c>
      <c r="G6" s="430">
        <v>0</v>
      </c>
      <c r="H6" s="430">
        <v>0</v>
      </c>
      <c r="I6" s="430">
        <v>0</v>
      </c>
      <c r="J6" s="430">
        <v>0</v>
      </c>
      <c r="K6" s="430">
        <v>0</v>
      </c>
      <c r="L6" s="430">
        <v>0</v>
      </c>
      <c r="M6" s="430">
        <v>0</v>
      </c>
      <c r="N6" s="430">
        <v>0</v>
      </c>
      <c r="O6" s="396"/>
      <c r="P6" s="396"/>
      <c r="Q6" s="396"/>
      <c r="R6" s="396"/>
      <c r="S6" s="396"/>
      <c r="T6" s="396"/>
      <c r="U6" s="396"/>
      <c r="V6" s="396"/>
    </row>
    <row r="7" spans="1:29" s="33" customFormat="1" ht="15" hidden="1" customHeight="1">
      <c r="A7" s="1247" t="s">
        <v>1159</v>
      </c>
      <c r="B7" s="1247"/>
      <c r="C7" s="1247"/>
      <c r="D7" s="32"/>
      <c r="E7" s="476"/>
      <c r="F7" s="477">
        <v>14412</v>
      </c>
      <c r="G7" s="472">
        <v>100</v>
      </c>
      <c r="H7" s="472">
        <v>0.79311397306039078</v>
      </c>
      <c r="I7" s="472">
        <v>5.467131714784653</v>
      </c>
      <c r="J7" s="472">
        <v>36.543936974220109</v>
      </c>
      <c r="K7" s="472">
        <v>25.908524580211484</v>
      </c>
      <c r="L7" s="472">
        <v>7.0296880287348058</v>
      </c>
      <c r="M7" s="472">
        <v>18.601791617152781</v>
      </c>
      <c r="N7" s="472">
        <v>5.6558131118357338</v>
      </c>
      <c r="P7" s="474"/>
      <c r="Q7" s="474"/>
      <c r="R7" s="474"/>
    </row>
    <row r="8" spans="1:29" s="33" customFormat="1" ht="15" hidden="1" customHeight="1">
      <c r="A8" s="1247" t="s">
        <v>1160</v>
      </c>
      <c r="B8" s="1247"/>
      <c r="C8" s="1247"/>
      <c r="D8" s="32"/>
      <c r="E8" s="476"/>
      <c r="F8" s="477">
        <v>14563.000000000737</v>
      </c>
      <c r="G8" s="472">
        <v>100</v>
      </c>
      <c r="H8" s="472">
        <v>0.68886261442818275</v>
      </c>
      <c r="I8" s="472">
        <v>7.5747378733465718</v>
      </c>
      <c r="J8" s="472">
        <v>42.111673630063088</v>
      </c>
      <c r="K8" s="472">
        <v>21.508866805823029</v>
      </c>
      <c r="L8" s="472">
        <v>3.8860622450915487</v>
      </c>
      <c r="M8" s="472">
        <v>19.541989972345259</v>
      </c>
      <c r="N8" s="472">
        <v>4.6878068589019719</v>
      </c>
      <c r="P8" s="474"/>
      <c r="Q8" s="474"/>
      <c r="R8" s="474"/>
    </row>
    <row r="9" spans="1:29" s="33" customFormat="1" ht="15" customHeight="1">
      <c r="A9" s="1247" t="s">
        <v>1161</v>
      </c>
      <c r="B9" s="1247"/>
      <c r="C9" s="1247"/>
      <c r="D9" s="32"/>
      <c r="E9" s="476"/>
      <c r="F9" s="477">
        <v>14821.000000244734</v>
      </c>
      <c r="G9" s="472">
        <v>100</v>
      </c>
      <c r="H9" s="472">
        <v>6.1513673860831487E-2</v>
      </c>
      <c r="I9" s="472">
        <v>3.6468208598314065</v>
      </c>
      <c r="J9" s="472">
        <v>41.704020987694257</v>
      </c>
      <c r="K9" s="472">
        <v>26.52244233475222</v>
      </c>
      <c r="L9" s="472">
        <v>6.5810995211255232</v>
      </c>
      <c r="M9" s="472">
        <v>17.683077194085957</v>
      </c>
      <c r="N9" s="472">
        <v>3.801025428649849</v>
      </c>
      <c r="P9" s="474"/>
      <c r="Q9" s="474"/>
      <c r="R9" s="474"/>
    </row>
    <row r="10" spans="1:29" s="33" customFormat="1" ht="18.75" customHeight="1">
      <c r="A10" s="1247" t="s">
        <v>1162</v>
      </c>
      <c r="B10" s="1247"/>
      <c r="C10" s="1247"/>
      <c r="D10" s="32"/>
      <c r="E10" s="473"/>
      <c r="F10" s="471">
        <v>14935.000010349095</v>
      </c>
      <c r="G10" s="472">
        <v>100</v>
      </c>
      <c r="H10" s="472">
        <v>0.13723118632652723</v>
      </c>
      <c r="I10" s="472">
        <v>3.3277568146116083</v>
      </c>
      <c r="J10" s="472">
        <v>33.662193205324549</v>
      </c>
      <c r="K10" s="472">
        <v>35.166208469259992</v>
      </c>
      <c r="L10" s="472">
        <v>7.4642329014216759</v>
      </c>
      <c r="M10" s="472">
        <v>15.900082261093575</v>
      </c>
      <c r="N10" s="472">
        <v>4.3422951619621628</v>
      </c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s="33" customFormat="1" ht="18.75" customHeight="1">
      <c r="A11" s="1247" t="s">
        <v>1163</v>
      </c>
      <c r="B11" s="1247"/>
      <c r="C11" s="1247"/>
      <c r="D11" s="32"/>
      <c r="E11" s="476"/>
      <c r="F11" s="471">
        <v>15207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472">
        <v>0</v>
      </c>
      <c r="M11" s="472">
        <v>0</v>
      </c>
      <c r="N11" s="472">
        <v>0</v>
      </c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s="33" customFormat="1" ht="15.75" customHeight="1">
      <c r="A12" s="1247" t="s">
        <v>1155</v>
      </c>
      <c r="B12" s="1247"/>
      <c r="C12" s="1247"/>
      <c r="D12" s="32"/>
      <c r="E12" s="476"/>
      <c r="F12" s="471">
        <v>15829.000000031147</v>
      </c>
      <c r="G12" s="472">
        <v>100</v>
      </c>
      <c r="H12" s="472">
        <v>0.7663540300884939</v>
      </c>
      <c r="I12" s="472">
        <v>3.611075909942338</v>
      </c>
      <c r="J12" s="472">
        <v>37.907836248418519</v>
      </c>
      <c r="K12" s="472">
        <v>26.660031755504761</v>
      </c>
      <c r="L12" s="472">
        <v>6.9586957648835472</v>
      </c>
      <c r="M12" s="472">
        <v>17.965887514358876</v>
      </c>
      <c r="N12" s="472">
        <v>6.1301187768039309</v>
      </c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s="33" customFormat="1">
      <c r="A13" s="1247" t="s">
        <v>1149</v>
      </c>
      <c r="B13" s="1247"/>
      <c r="C13" s="1247"/>
      <c r="D13" s="32"/>
      <c r="E13" s="476"/>
      <c r="F13" s="478">
        <v>15486.999999856676</v>
      </c>
      <c r="G13" s="472">
        <v>100</v>
      </c>
      <c r="H13" s="472">
        <v>0.60909195623294754</v>
      </c>
      <c r="I13" s="472">
        <v>5.8586455134923154</v>
      </c>
      <c r="J13" s="472">
        <v>42.055586786941248</v>
      </c>
      <c r="K13" s="472">
        <v>25.100211071886484</v>
      </c>
      <c r="L13" s="472">
        <v>4.0622681672727685</v>
      </c>
      <c r="M13" s="472">
        <v>16.488600192344173</v>
      </c>
      <c r="N13" s="472">
        <v>5.8255963118299174</v>
      </c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5.6" customHeight="1">
      <c r="A14" s="1247" t="s">
        <v>12</v>
      </c>
      <c r="B14" s="1247"/>
      <c r="C14" s="1247"/>
      <c r="D14" s="32"/>
      <c r="E14" s="292"/>
      <c r="F14" s="475"/>
      <c r="G14" s="472"/>
      <c r="H14" s="472"/>
      <c r="I14" s="472"/>
      <c r="J14" s="472"/>
      <c r="K14" s="472"/>
      <c r="L14" s="472"/>
      <c r="M14" s="472"/>
      <c r="N14" s="541"/>
      <c r="O14" s="50"/>
      <c r="P14" s="50"/>
    </row>
    <row r="15" spans="1:29" ht="15.6" customHeight="1">
      <c r="A15" s="34"/>
      <c r="B15" s="542" t="s">
        <v>1154</v>
      </c>
      <c r="C15" s="34"/>
      <c r="D15" s="543"/>
      <c r="E15" s="544">
        <f t="shared" ref="E15:E20" si="0">O15/N15*100</f>
        <v>0</v>
      </c>
      <c r="F15" s="545">
        <v>12662.874730958139</v>
      </c>
      <c r="G15" s="541">
        <v>100</v>
      </c>
      <c r="H15" s="541">
        <v>0.56815935879803914</v>
      </c>
      <c r="I15" s="541">
        <v>4.7551833390555798</v>
      </c>
      <c r="J15" s="541">
        <v>41.938347631177145</v>
      </c>
      <c r="K15" s="541">
        <v>25.293025156490906</v>
      </c>
      <c r="L15" s="541">
        <v>4.3266044359292932</v>
      </c>
      <c r="M15" s="541">
        <v>16.932684930542028</v>
      </c>
      <c r="N15" s="541">
        <v>6.1859951480070015</v>
      </c>
      <c r="O15" s="540"/>
      <c r="P15" s="540"/>
    </row>
    <row r="16" spans="1:29" ht="15.6" customHeight="1">
      <c r="A16" s="34"/>
      <c r="B16" s="542" t="s">
        <v>1144</v>
      </c>
      <c r="C16" s="34"/>
      <c r="D16" s="543"/>
      <c r="E16" s="544">
        <f t="shared" si="0"/>
        <v>0</v>
      </c>
      <c r="F16" s="545">
        <v>1710.2564193616968</v>
      </c>
      <c r="G16" s="541">
        <v>100</v>
      </c>
      <c r="H16" s="541">
        <v>0.89955887374215215</v>
      </c>
      <c r="I16" s="541">
        <v>11.182948621928649</v>
      </c>
      <c r="J16" s="541">
        <v>39.749981948050525</v>
      </c>
      <c r="K16" s="541">
        <v>25.188280495627875</v>
      </c>
      <c r="L16" s="541">
        <v>3.5075234717002663</v>
      </c>
      <c r="M16" s="541">
        <v>15.619537732486521</v>
      </c>
      <c r="N16" s="541">
        <v>3.8521688564640293</v>
      </c>
      <c r="O16" s="540"/>
      <c r="P16" s="540"/>
    </row>
    <row r="17" spans="1:16" ht="15.6" customHeight="1">
      <c r="A17" s="34"/>
      <c r="B17" s="542" t="s">
        <v>1145</v>
      </c>
      <c r="C17" s="34"/>
      <c r="D17" s="543"/>
      <c r="E17" s="544">
        <f t="shared" si="0"/>
        <v>0</v>
      </c>
      <c r="F17" s="545">
        <v>849.02766834275133</v>
      </c>
      <c r="G17" s="541">
        <v>100</v>
      </c>
      <c r="H17" s="541">
        <v>0.58890895861611747</v>
      </c>
      <c r="I17" s="541">
        <v>10.817830404870293</v>
      </c>
      <c r="J17" s="541">
        <v>45.276995832037194</v>
      </c>
      <c r="K17" s="541">
        <v>25.238846499537949</v>
      </c>
      <c r="L17" s="541">
        <v>1.9155236637081519</v>
      </c>
      <c r="M17" s="541">
        <v>11.821244675254954</v>
      </c>
      <c r="N17" s="541">
        <v>4.3406499659753823</v>
      </c>
      <c r="O17" s="540"/>
      <c r="P17" s="540"/>
    </row>
    <row r="18" spans="1:16" ht="15.6" customHeight="1">
      <c r="A18" s="34"/>
      <c r="B18" s="542" t="s">
        <v>1146</v>
      </c>
      <c r="C18" s="34"/>
      <c r="D18" s="543"/>
      <c r="E18" s="544">
        <f t="shared" si="0"/>
        <v>0</v>
      </c>
      <c r="F18" s="545">
        <v>154.48591803607366</v>
      </c>
      <c r="G18" s="541">
        <v>100</v>
      </c>
      <c r="H18" s="541">
        <v>0.64730819010085583</v>
      </c>
      <c r="I18" s="541">
        <v>8.4681189381315427</v>
      </c>
      <c r="J18" s="541">
        <v>56.446696789097487</v>
      </c>
      <c r="K18" s="541">
        <v>14.484571578069541</v>
      </c>
      <c r="L18" s="541">
        <v>2.5892327604034233</v>
      </c>
      <c r="M18" s="541">
        <v>12.832914413491153</v>
      </c>
      <c r="N18" s="541">
        <v>4.5311573307059909</v>
      </c>
      <c r="O18" s="540"/>
      <c r="P18" s="540"/>
    </row>
    <row r="19" spans="1:16" ht="15.6" customHeight="1">
      <c r="A19" s="34"/>
      <c r="B19" s="542" t="s">
        <v>1147</v>
      </c>
      <c r="C19" s="34"/>
      <c r="D19" s="543"/>
      <c r="E19" s="544">
        <f t="shared" si="0"/>
        <v>0</v>
      </c>
      <c r="F19" s="545">
        <v>82.35526315800017</v>
      </c>
      <c r="G19" s="541">
        <v>100</v>
      </c>
      <c r="H19" s="541">
        <v>1.21425147787031</v>
      </c>
      <c r="I19" s="541">
        <v>8.4997603450921702</v>
      </c>
      <c r="J19" s="541">
        <v>47.483623581981071</v>
      </c>
      <c r="K19" s="541">
        <v>16.99952069018434</v>
      </c>
      <c r="L19" s="541">
        <v>1.21425147787031</v>
      </c>
      <c r="M19" s="541">
        <v>14.692442882230752</v>
      </c>
      <c r="N19" s="541">
        <v>9.8961495447710561</v>
      </c>
      <c r="O19" s="540"/>
      <c r="P19" s="540"/>
    </row>
    <row r="20" spans="1:16" ht="15.6" customHeight="1">
      <c r="A20" s="34"/>
      <c r="B20" s="542" t="s">
        <v>1148</v>
      </c>
      <c r="C20" s="34"/>
      <c r="D20" s="543"/>
      <c r="E20" s="544">
        <f t="shared" si="0"/>
        <v>0</v>
      </c>
      <c r="F20" s="545">
        <v>28</v>
      </c>
      <c r="G20" s="541">
        <v>100</v>
      </c>
      <c r="H20" s="541">
        <v>0</v>
      </c>
      <c r="I20" s="541">
        <v>7.1428571428571423</v>
      </c>
      <c r="J20" s="541">
        <v>42.857142857142854</v>
      </c>
      <c r="K20" s="541">
        <v>10.714285714285714</v>
      </c>
      <c r="L20" s="541">
        <v>0</v>
      </c>
      <c r="M20" s="541">
        <v>35.714285714285715</v>
      </c>
      <c r="N20" s="541">
        <v>3.5714285714285712</v>
      </c>
      <c r="O20" s="540"/>
      <c r="P20" s="540"/>
    </row>
    <row r="21" spans="1:16" ht="15.6" customHeight="1">
      <c r="A21" s="1045" t="s">
        <v>13</v>
      </c>
      <c r="B21" s="1045"/>
      <c r="C21" s="1045"/>
      <c r="D21" s="2"/>
      <c r="E21" s="544"/>
      <c r="F21" s="546"/>
      <c r="G21" s="541"/>
      <c r="H21" s="541"/>
      <c r="I21" s="541"/>
      <c r="J21" s="541"/>
      <c r="K21" s="541"/>
      <c r="L21" s="541"/>
      <c r="M21" s="541"/>
      <c r="N21" s="541"/>
      <c r="O21" s="540"/>
      <c r="P21" s="540"/>
    </row>
    <row r="22" spans="1:16" ht="15.6" customHeight="1">
      <c r="A22" s="661"/>
      <c r="B22" s="62" t="s">
        <v>455</v>
      </c>
      <c r="C22" s="661"/>
      <c r="D22" s="122"/>
      <c r="E22" s="544">
        <f t="shared" ref="E22:E31" si="1">O22/N22*100</f>
        <v>0</v>
      </c>
      <c r="F22" s="545">
        <v>6358.3963791770602</v>
      </c>
      <c r="G22" s="541">
        <v>100</v>
      </c>
      <c r="H22" s="541">
        <v>0.75478037323136837</v>
      </c>
      <c r="I22" s="541">
        <v>4.7239149673865537</v>
      </c>
      <c r="J22" s="541">
        <v>38.65292569061252</v>
      </c>
      <c r="K22" s="541">
        <v>28.51871065490857</v>
      </c>
      <c r="L22" s="541">
        <v>3.4180172974546146</v>
      </c>
      <c r="M22" s="541">
        <v>16.766349788634386</v>
      </c>
      <c r="N22" s="541">
        <v>7.1653012277721402</v>
      </c>
      <c r="O22" s="540"/>
      <c r="P22" s="540"/>
    </row>
    <row r="23" spans="1:16" ht="15.6" customHeight="1">
      <c r="A23" s="661"/>
      <c r="B23" s="62" t="s">
        <v>456</v>
      </c>
      <c r="C23" s="661"/>
      <c r="D23" s="122"/>
      <c r="E23" s="544">
        <f t="shared" si="1"/>
        <v>0</v>
      </c>
      <c r="F23" s="545">
        <v>1999.1372680519769</v>
      </c>
      <c r="G23" s="541">
        <v>100</v>
      </c>
      <c r="H23" s="541">
        <v>5.0021577606545846E-2</v>
      </c>
      <c r="I23" s="541">
        <v>4.7769091190443476</v>
      </c>
      <c r="J23" s="541">
        <v>37.738791382728053</v>
      </c>
      <c r="K23" s="541">
        <v>28.739807974688485</v>
      </c>
      <c r="L23" s="541">
        <v>7.5614095972896465</v>
      </c>
      <c r="M23" s="541">
        <v>16.367114224473831</v>
      </c>
      <c r="N23" s="541">
        <v>4.7659461241690435</v>
      </c>
      <c r="O23" s="540"/>
      <c r="P23" s="540"/>
    </row>
    <row r="24" spans="1:16" ht="15.6" customHeight="1">
      <c r="A24" s="121"/>
      <c r="B24" s="62" t="s">
        <v>457</v>
      </c>
      <c r="C24" s="121"/>
      <c r="D24" s="122"/>
      <c r="E24" s="544">
        <f t="shared" si="1"/>
        <v>0</v>
      </c>
      <c r="F24" s="545">
        <v>2818.8980912644447</v>
      </c>
      <c r="G24" s="541">
        <v>100</v>
      </c>
      <c r="H24" s="541">
        <v>0.84974267174673657</v>
      </c>
      <c r="I24" s="541">
        <v>5.3544832134411138</v>
      </c>
      <c r="J24" s="541">
        <v>49.926936274233782</v>
      </c>
      <c r="K24" s="541">
        <v>22.501380373978861</v>
      </c>
      <c r="L24" s="541">
        <v>4.1736134609004818</v>
      </c>
      <c r="M24" s="541">
        <v>13.515540053536998</v>
      </c>
      <c r="N24" s="541">
        <v>3.6783039521620124</v>
      </c>
      <c r="O24" s="540"/>
      <c r="P24" s="540"/>
    </row>
    <row r="25" spans="1:16" ht="15.6" customHeight="1">
      <c r="A25" s="121"/>
      <c r="B25" s="62" t="s">
        <v>458</v>
      </c>
      <c r="C25" s="121"/>
      <c r="D25" s="122"/>
      <c r="E25" s="544">
        <f t="shared" si="1"/>
        <v>0</v>
      </c>
      <c r="F25" s="545">
        <v>2273.1924257380215</v>
      </c>
      <c r="G25" s="541">
        <v>100</v>
      </c>
      <c r="H25" s="541">
        <v>0.22321357473407516</v>
      </c>
      <c r="I25" s="541">
        <v>8.9677523359612437</v>
      </c>
      <c r="J25" s="541">
        <v>39.14740034503027</v>
      </c>
      <c r="K25" s="541">
        <v>20.766223508896168</v>
      </c>
      <c r="L25" s="541">
        <v>4.2131080818890538</v>
      </c>
      <c r="M25" s="541">
        <v>21.182738631826023</v>
      </c>
      <c r="N25" s="541">
        <v>5.4995635216632595</v>
      </c>
      <c r="O25" s="540"/>
      <c r="P25" s="540"/>
    </row>
    <row r="26" spans="1:16" ht="15.6" customHeight="1">
      <c r="A26" s="121"/>
      <c r="B26" s="62" t="s">
        <v>459</v>
      </c>
      <c r="C26" s="121"/>
      <c r="D26" s="122"/>
      <c r="E26" s="544">
        <f t="shared" si="1"/>
        <v>0</v>
      </c>
      <c r="F26" s="545">
        <v>1018.064135244258</v>
      </c>
      <c r="G26" s="541">
        <v>100</v>
      </c>
      <c r="H26" s="541">
        <v>1.1109996824831827</v>
      </c>
      <c r="I26" s="541">
        <v>4.9736584814389158</v>
      </c>
      <c r="J26" s="541">
        <v>49.844040790554452</v>
      </c>
      <c r="K26" s="541">
        <v>21.439402160137856</v>
      </c>
      <c r="L26" s="541">
        <v>2.4418546321332744</v>
      </c>
      <c r="M26" s="541">
        <v>15.188481715736069</v>
      </c>
      <c r="N26" s="541">
        <v>5.0015625375162873</v>
      </c>
      <c r="O26" s="540"/>
      <c r="P26" s="540"/>
    </row>
    <row r="27" spans="1:16" ht="15.6" customHeight="1">
      <c r="A27" s="121"/>
      <c r="B27" s="62" t="s">
        <v>460</v>
      </c>
      <c r="C27" s="121"/>
      <c r="D27" s="122"/>
      <c r="E27" s="544">
        <f t="shared" si="1"/>
        <v>0</v>
      </c>
      <c r="F27" s="545">
        <v>734.67539119687797</v>
      </c>
      <c r="G27" s="541">
        <v>100</v>
      </c>
      <c r="H27" s="541">
        <v>0.13611453602262016</v>
      </c>
      <c r="I27" s="541">
        <v>8.7101778440016453</v>
      </c>
      <c r="J27" s="541">
        <v>49.763687742439807</v>
      </c>
      <c r="K27" s="541">
        <v>18.559992485699876</v>
      </c>
      <c r="L27" s="541">
        <v>2.4974043928512581</v>
      </c>
      <c r="M27" s="541">
        <v>11.932773642507435</v>
      </c>
      <c r="N27" s="541">
        <v>8.39984935647737</v>
      </c>
      <c r="O27" s="540"/>
      <c r="P27" s="540"/>
    </row>
    <row r="28" spans="1:16" ht="15.6" customHeight="1">
      <c r="A28" s="121"/>
      <c r="B28" s="62" t="s">
        <v>461</v>
      </c>
      <c r="C28" s="121"/>
      <c r="D28" s="122"/>
      <c r="E28" s="544">
        <f t="shared" si="1"/>
        <v>0</v>
      </c>
      <c r="F28" s="545">
        <v>134.88964474491416</v>
      </c>
      <c r="G28" s="541">
        <v>100</v>
      </c>
      <c r="H28" s="541">
        <v>1.4826935038506039</v>
      </c>
      <c r="I28" s="541">
        <v>20.051919994748456</v>
      </c>
      <c r="J28" s="541">
        <v>48.198308399412845</v>
      </c>
      <c r="K28" s="541">
        <v>11.430860870094195</v>
      </c>
      <c r="L28" s="541">
        <v>1.4826935038506039</v>
      </c>
      <c r="M28" s="541">
        <v>15.870830224192717</v>
      </c>
      <c r="N28" s="541">
        <v>1.4826935038506039</v>
      </c>
      <c r="O28" s="540"/>
      <c r="P28" s="540"/>
    </row>
    <row r="29" spans="1:16" ht="15.6" customHeight="1">
      <c r="A29" s="121"/>
      <c r="B29" s="62" t="s">
        <v>462</v>
      </c>
      <c r="C29" s="121"/>
      <c r="D29" s="122"/>
      <c r="E29" s="544">
        <f t="shared" si="1"/>
        <v>0</v>
      </c>
      <c r="F29" s="545">
        <v>81.746664439103398</v>
      </c>
      <c r="G29" s="541">
        <v>100</v>
      </c>
      <c r="H29" s="541">
        <v>0</v>
      </c>
      <c r="I29" s="541">
        <v>11.009623526235114</v>
      </c>
      <c r="J29" s="541">
        <v>46.052844721583028</v>
      </c>
      <c r="K29" s="541">
        <v>14.679498034980149</v>
      </c>
      <c r="L29" s="541">
        <v>2.4465830058300253</v>
      </c>
      <c r="M29" s="541">
        <v>22.141576202626666</v>
      </c>
      <c r="N29" s="541">
        <v>3.6698745087450373</v>
      </c>
      <c r="O29" s="540"/>
      <c r="P29" s="540"/>
    </row>
    <row r="30" spans="1:16" ht="15.6" customHeight="1">
      <c r="A30" s="121"/>
      <c r="B30" s="62" t="s">
        <v>463</v>
      </c>
      <c r="C30" s="121"/>
      <c r="D30" s="122"/>
      <c r="E30" s="544">
        <f t="shared" si="1"/>
        <v>0</v>
      </c>
      <c r="F30" s="545">
        <v>56</v>
      </c>
      <c r="G30" s="541">
        <v>100</v>
      </c>
      <c r="H30" s="541">
        <v>3.5714285714285712</v>
      </c>
      <c r="I30" s="541">
        <v>10.714285714285714</v>
      </c>
      <c r="J30" s="541">
        <v>37.5</v>
      </c>
      <c r="K30" s="541">
        <v>19.642857142857142</v>
      </c>
      <c r="L30" s="541">
        <v>0</v>
      </c>
      <c r="M30" s="541">
        <v>19.642857142857142</v>
      </c>
      <c r="N30" s="541">
        <v>8.9285714285714288</v>
      </c>
      <c r="O30" s="540"/>
      <c r="P30" s="540"/>
    </row>
    <row r="31" spans="1:16" ht="15.6" customHeight="1">
      <c r="A31" s="121"/>
      <c r="B31" s="62" t="s">
        <v>403</v>
      </c>
      <c r="C31" s="121"/>
      <c r="D31" s="122"/>
      <c r="E31" s="544" t="e">
        <f t="shared" si="1"/>
        <v>#DIV/0!</v>
      </c>
      <c r="F31" s="545">
        <v>12</v>
      </c>
      <c r="G31" s="541">
        <v>100</v>
      </c>
      <c r="H31" s="541">
        <v>0</v>
      </c>
      <c r="I31" s="541">
        <v>0</v>
      </c>
      <c r="J31" s="541">
        <v>58.333333333333336</v>
      </c>
      <c r="K31" s="541">
        <v>0</v>
      </c>
      <c r="L31" s="541">
        <v>0</v>
      </c>
      <c r="M31" s="541">
        <v>41.666666666666671</v>
      </c>
      <c r="N31" s="541">
        <v>0</v>
      </c>
      <c r="O31" s="540"/>
      <c r="P31" s="540"/>
    </row>
    <row r="32" spans="1:16" ht="15.6" customHeight="1">
      <c r="A32" s="1045" t="s">
        <v>14</v>
      </c>
      <c r="B32" s="1045"/>
      <c r="C32" s="1045"/>
      <c r="D32" s="122"/>
      <c r="E32" s="544"/>
      <c r="F32" s="546"/>
      <c r="G32" s="541"/>
      <c r="H32" s="541"/>
      <c r="I32" s="541"/>
      <c r="J32" s="541"/>
      <c r="K32" s="541"/>
      <c r="L32" s="541"/>
      <c r="M32" s="541"/>
      <c r="N32" s="541"/>
      <c r="O32" s="540"/>
      <c r="P32" s="540"/>
    </row>
    <row r="33" spans="1:16" ht="15.6" customHeight="1">
      <c r="A33" s="121"/>
      <c r="B33" s="62" t="s">
        <v>455</v>
      </c>
      <c r="C33" s="121"/>
      <c r="D33" s="122"/>
      <c r="E33" s="544">
        <f t="shared" ref="E33:E42" si="2">O33/N33*100</f>
        <v>0</v>
      </c>
      <c r="F33" s="545">
        <v>6177.2941802960904</v>
      </c>
      <c r="G33" s="541">
        <v>100</v>
      </c>
      <c r="H33" s="541">
        <v>0.79309688825495028</v>
      </c>
      <c r="I33" s="541">
        <v>4.6680917099973094</v>
      </c>
      <c r="J33" s="541">
        <v>38.33970579905273</v>
      </c>
      <c r="K33" s="541">
        <v>28.565905453426861</v>
      </c>
      <c r="L33" s="541">
        <v>3.1888842164645754</v>
      </c>
      <c r="M33" s="541">
        <v>17.344592189678487</v>
      </c>
      <c r="N33" s="541">
        <v>7.0997237431252618</v>
      </c>
      <c r="O33" s="540"/>
      <c r="P33" s="540"/>
    </row>
    <row r="34" spans="1:16" ht="13.5" customHeight="1">
      <c r="A34" s="121"/>
      <c r="B34" s="62" t="s">
        <v>456</v>
      </c>
      <c r="C34" s="121"/>
      <c r="D34" s="122"/>
      <c r="E34" s="544">
        <f t="shared" si="2"/>
        <v>0</v>
      </c>
      <c r="F34" s="545">
        <v>1961.4754205119775</v>
      </c>
      <c r="G34" s="541">
        <v>100</v>
      </c>
      <c r="H34" s="541">
        <v>0</v>
      </c>
      <c r="I34" s="541">
        <v>5.5182090822942298</v>
      </c>
      <c r="J34" s="541">
        <v>38.259458928369398</v>
      </c>
      <c r="K34" s="541">
        <v>27.033287613300878</v>
      </c>
      <c r="L34" s="541">
        <v>8.6910198435561945</v>
      </c>
      <c r="M34" s="541">
        <v>14.664131940684749</v>
      </c>
      <c r="N34" s="541">
        <v>5.8338925917945428</v>
      </c>
      <c r="O34" s="540"/>
      <c r="P34" s="540"/>
    </row>
    <row r="35" spans="1:16" ht="15.6" customHeight="1">
      <c r="A35" s="121"/>
      <c r="B35" s="62" t="s">
        <v>457</v>
      </c>
      <c r="C35" s="121"/>
      <c r="D35" s="122"/>
      <c r="E35" s="544">
        <f t="shared" si="2"/>
        <v>0</v>
      </c>
      <c r="F35" s="545">
        <v>2944.8163724395281</v>
      </c>
      <c r="G35" s="541">
        <v>100</v>
      </c>
      <c r="H35" s="541">
        <v>0.81340827152101614</v>
      </c>
      <c r="I35" s="541">
        <v>5.3075472993719748</v>
      </c>
      <c r="J35" s="541">
        <v>47.666845026255231</v>
      </c>
      <c r="K35" s="541">
        <v>24.298157446936798</v>
      </c>
      <c r="L35" s="541">
        <v>3.8221053381135723</v>
      </c>
      <c r="M35" s="541">
        <v>14.507739125337782</v>
      </c>
      <c r="N35" s="541">
        <v>3.5841974924635709</v>
      </c>
      <c r="O35" s="540"/>
      <c r="P35" s="540"/>
    </row>
    <row r="36" spans="1:16" ht="15.6" customHeight="1">
      <c r="A36" s="661"/>
      <c r="B36" s="62" t="s">
        <v>458</v>
      </c>
      <c r="C36" s="661"/>
      <c r="D36" s="122"/>
      <c r="E36" s="544">
        <f t="shared" si="2"/>
        <v>0</v>
      </c>
      <c r="F36" s="545">
        <v>2298.3926942339513</v>
      </c>
      <c r="G36" s="541">
        <v>100</v>
      </c>
      <c r="H36" s="541">
        <v>0.35524752514296037</v>
      </c>
      <c r="I36" s="541">
        <v>8.1250474591790738</v>
      </c>
      <c r="J36" s="541">
        <v>42.219019751517031</v>
      </c>
      <c r="K36" s="541">
        <v>19.66233369673165</v>
      </c>
      <c r="L36" s="541">
        <v>3.8927472500268552</v>
      </c>
      <c r="M36" s="541">
        <v>20.269746647599447</v>
      </c>
      <c r="N36" s="541">
        <v>5.4758576698030863</v>
      </c>
      <c r="O36" s="540"/>
      <c r="P36" s="540"/>
    </row>
    <row r="37" spans="1:16" ht="15.6" customHeight="1">
      <c r="A37" s="661"/>
      <c r="B37" s="62" t="s">
        <v>459</v>
      </c>
      <c r="C37" s="661"/>
      <c r="D37" s="122"/>
      <c r="E37" s="544">
        <f t="shared" si="2"/>
        <v>0</v>
      </c>
      <c r="F37" s="545">
        <v>1040.9414432552708</v>
      </c>
      <c r="G37" s="541">
        <v>100</v>
      </c>
      <c r="H37" s="541">
        <v>0.78964866593023886</v>
      </c>
      <c r="I37" s="541">
        <v>5.4297811708109105</v>
      </c>
      <c r="J37" s="541">
        <v>48.3006655492185</v>
      </c>
      <c r="K37" s="541">
        <v>22.482025663501606</v>
      </c>
      <c r="L37" s="541">
        <v>2.9771742733497386</v>
      </c>
      <c r="M37" s="541">
        <v>15.299963083630145</v>
      </c>
      <c r="N37" s="541">
        <v>4.7207415935589232</v>
      </c>
      <c r="O37" s="540"/>
      <c r="P37" s="540"/>
    </row>
    <row r="38" spans="1:16" ht="15.6" customHeight="1">
      <c r="A38" s="661"/>
      <c r="B38" s="62" t="s">
        <v>460</v>
      </c>
      <c r="C38" s="661"/>
      <c r="D38" s="122"/>
      <c r="E38" s="544">
        <f t="shared" si="2"/>
        <v>0</v>
      </c>
      <c r="F38" s="545">
        <v>802.90763882404906</v>
      </c>
      <c r="G38" s="541">
        <v>100</v>
      </c>
      <c r="H38" s="541">
        <v>0.12454732669683097</v>
      </c>
      <c r="I38" s="541">
        <v>8.6082794343562181</v>
      </c>
      <c r="J38" s="541">
        <v>49.466539145250906</v>
      </c>
      <c r="K38" s="541">
        <v>19.369706327181014</v>
      </c>
      <c r="L38" s="541">
        <v>2.9454509778525924</v>
      </c>
      <c r="M38" s="541">
        <v>11.92993688111822</v>
      </c>
      <c r="N38" s="541">
        <v>7.5555399075442384</v>
      </c>
      <c r="O38" s="540"/>
      <c r="P38" s="540"/>
    </row>
    <row r="39" spans="1:16" ht="15.6" customHeight="1">
      <c r="A39" s="661"/>
      <c r="B39" s="62" t="s">
        <v>461</v>
      </c>
      <c r="C39" s="661"/>
      <c r="D39" s="122"/>
      <c r="E39" s="544">
        <f t="shared" si="2"/>
        <v>0</v>
      </c>
      <c r="F39" s="545">
        <v>126.68653601002421</v>
      </c>
      <c r="G39" s="541">
        <v>100</v>
      </c>
      <c r="H39" s="541">
        <v>1.5786997284713409</v>
      </c>
      <c r="I39" s="541">
        <v>20.560956567152118</v>
      </c>
      <c r="J39" s="541">
        <v>46.488385112082568</v>
      </c>
      <c r="K39" s="541">
        <v>13.749722873137177</v>
      </c>
      <c r="L39" s="541">
        <v>1.5786997284713409</v>
      </c>
      <c r="M39" s="541">
        <v>13.675486397978453</v>
      </c>
      <c r="N39" s="541">
        <v>2.368049592707012</v>
      </c>
      <c r="O39" s="540"/>
      <c r="P39" s="540"/>
    </row>
    <row r="40" spans="1:16" ht="15.6" customHeight="1">
      <c r="A40" s="661"/>
      <c r="B40" s="62" t="s">
        <v>462</v>
      </c>
      <c r="C40" s="661"/>
      <c r="D40" s="122"/>
      <c r="E40" s="544">
        <f t="shared" si="2"/>
        <v>0</v>
      </c>
      <c r="F40" s="545">
        <v>75.485714285764516</v>
      </c>
      <c r="G40" s="541">
        <v>100</v>
      </c>
      <c r="H40" s="541">
        <v>1.3247539742610412</v>
      </c>
      <c r="I40" s="541">
        <v>15.897047691132496</v>
      </c>
      <c r="J40" s="541">
        <v>42.969341408135314</v>
      </c>
      <c r="K40" s="541">
        <v>11.922785768349371</v>
      </c>
      <c r="L40" s="541">
        <v>3.974261922783124</v>
      </c>
      <c r="M40" s="541">
        <v>19.937547312555541</v>
      </c>
      <c r="N40" s="541">
        <v>3.974261922783124</v>
      </c>
      <c r="O40" s="540"/>
      <c r="P40" s="540"/>
    </row>
    <row r="41" spans="1:16" ht="15.6" customHeight="1">
      <c r="A41" s="661"/>
      <c r="B41" s="62" t="s">
        <v>463</v>
      </c>
      <c r="C41" s="661"/>
      <c r="D41" s="122"/>
      <c r="E41" s="544">
        <f t="shared" si="2"/>
        <v>0</v>
      </c>
      <c r="F41" s="545">
        <v>46</v>
      </c>
      <c r="G41" s="541">
        <v>100</v>
      </c>
      <c r="H41" s="541">
        <v>2.1739130434782608</v>
      </c>
      <c r="I41" s="541">
        <v>8.695652173913043</v>
      </c>
      <c r="J41" s="541">
        <v>45.652173913043477</v>
      </c>
      <c r="K41" s="541">
        <v>19.565217391304348</v>
      </c>
      <c r="L41" s="541">
        <v>0</v>
      </c>
      <c r="M41" s="541">
        <v>19.565217391304348</v>
      </c>
      <c r="N41" s="541">
        <v>4.3478260869565215</v>
      </c>
      <c r="O41" s="540"/>
      <c r="P41" s="540"/>
    </row>
    <row r="42" spans="1:16" ht="15.6" customHeight="1">
      <c r="A42" s="661"/>
      <c r="B42" s="62" t="s">
        <v>403</v>
      </c>
      <c r="C42" s="661"/>
      <c r="D42" s="122"/>
      <c r="E42" s="544" t="e">
        <f t="shared" si="2"/>
        <v>#DIV/0!</v>
      </c>
      <c r="F42" s="545">
        <v>13</v>
      </c>
      <c r="G42" s="541">
        <v>100</v>
      </c>
      <c r="H42" s="541">
        <v>0</v>
      </c>
      <c r="I42" s="541">
        <v>0</v>
      </c>
      <c r="J42" s="541">
        <v>61.53846153846154</v>
      </c>
      <c r="K42" s="541">
        <v>0</v>
      </c>
      <c r="L42" s="541">
        <v>0</v>
      </c>
      <c r="M42" s="541">
        <v>38.461538461538467</v>
      </c>
      <c r="N42" s="541">
        <v>0</v>
      </c>
      <c r="O42" s="540"/>
      <c r="P42" s="540"/>
    </row>
    <row r="43" spans="1:16" ht="15.6" customHeight="1">
      <c r="A43" s="1045" t="s">
        <v>15</v>
      </c>
      <c r="B43" s="1045"/>
      <c r="C43" s="1045"/>
      <c r="D43" s="2"/>
      <c r="E43" s="544"/>
      <c r="F43" s="546"/>
      <c r="G43" s="541"/>
      <c r="H43" s="541"/>
      <c r="I43" s="541"/>
      <c r="J43" s="541"/>
      <c r="K43" s="541"/>
      <c r="L43" s="541"/>
      <c r="M43" s="541"/>
      <c r="N43" s="541"/>
      <c r="O43" s="540"/>
      <c r="P43" s="540"/>
    </row>
    <row r="44" spans="1:16" ht="15.6" customHeight="1">
      <c r="A44" s="108"/>
      <c r="B44" s="62" t="s">
        <v>455</v>
      </c>
      <c r="C44" s="108"/>
      <c r="D44" s="123"/>
      <c r="E44" s="547">
        <f t="shared" ref="E44:E53" si="3">O44/N44*100</f>
        <v>0</v>
      </c>
      <c r="F44" s="545">
        <v>4308.2800843161876</v>
      </c>
      <c r="G44" s="541">
        <v>100</v>
      </c>
      <c r="H44" s="541">
        <v>0.94501926745335429</v>
      </c>
      <c r="I44" s="541">
        <v>3.037490122706747</v>
      </c>
      <c r="J44" s="541">
        <v>41.545632348962044</v>
      </c>
      <c r="K44" s="541">
        <v>26.889515631258178</v>
      </c>
      <c r="L44" s="541">
        <v>3.2180411682562795</v>
      </c>
      <c r="M44" s="541">
        <v>18.871835948238854</v>
      </c>
      <c r="N44" s="541">
        <v>5.4924655131245528</v>
      </c>
      <c r="O44" s="540"/>
      <c r="P44" s="540"/>
    </row>
    <row r="45" spans="1:16" ht="15.6" customHeight="1">
      <c r="A45" s="6"/>
      <c r="B45" s="62" t="s">
        <v>456</v>
      </c>
      <c r="C45" s="6"/>
      <c r="D45" s="2"/>
      <c r="E45" s="547">
        <f t="shared" si="3"/>
        <v>0</v>
      </c>
      <c r="F45" s="545">
        <v>2507.4067555835909</v>
      </c>
      <c r="G45" s="541">
        <v>100</v>
      </c>
      <c r="H45" s="541">
        <v>0</v>
      </c>
      <c r="I45" s="541">
        <v>5.3636080776930939</v>
      </c>
      <c r="J45" s="541">
        <v>40.223044744604195</v>
      </c>
      <c r="K45" s="541">
        <v>30.120780886137204</v>
      </c>
      <c r="L45" s="541">
        <v>5.5955771037519568</v>
      </c>
      <c r="M45" s="541">
        <v>15.173489578686745</v>
      </c>
      <c r="N45" s="541">
        <v>3.5234996091267741</v>
      </c>
      <c r="O45" s="540"/>
      <c r="P45" s="540"/>
    </row>
    <row r="46" spans="1:16" ht="15.6" customHeight="1">
      <c r="A46" s="661"/>
      <c r="B46" s="62" t="s">
        <v>457</v>
      </c>
      <c r="C46" s="661"/>
      <c r="D46" s="122"/>
      <c r="E46" s="547">
        <f t="shared" si="3"/>
        <v>0</v>
      </c>
      <c r="F46" s="545">
        <v>2874.6093311559193</v>
      </c>
      <c r="G46" s="541">
        <v>100</v>
      </c>
      <c r="H46" s="541">
        <v>0.73462485462920846</v>
      </c>
      <c r="I46" s="541">
        <v>6.6242289308123006</v>
      </c>
      <c r="J46" s="541">
        <v>39.24636564562136</v>
      </c>
      <c r="K46" s="541">
        <v>24.464721501667285</v>
      </c>
      <c r="L46" s="541">
        <v>3.9745049141680227</v>
      </c>
      <c r="M46" s="541">
        <v>18.169113821707715</v>
      </c>
      <c r="N46" s="541">
        <v>6.7864403313942336</v>
      </c>
      <c r="O46" s="540"/>
      <c r="P46" s="540"/>
    </row>
    <row r="47" spans="1:16" ht="15.6" customHeight="1">
      <c r="A47" s="661"/>
      <c r="B47" s="62" t="s">
        <v>458</v>
      </c>
      <c r="C47" s="661"/>
      <c r="D47" s="122"/>
      <c r="E47" s="547">
        <f t="shared" si="3"/>
        <v>0</v>
      </c>
      <c r="F47" s="545">
        <v>2415.0051352035043</v>
      </c>
      <c r="G47" s="541">
        <v>100</v>
      </c>
      <c r="H47" s="541">
        <v>0.16869836070682998</v>
      </c>
      <c r="I47" s="541">
        <v>6.0283208539618203</v>
      </c>
      <c r="J47" s="541">
        <v>45.084084215215462</v>
      </c>
      <c r="K47" s="541">
        <v>23.750683709979114</v>
      </c>
      <c r="L47" s="541">
        <v>5.6058507053206252</v>
      </c>
      <c r="M47" s="541">
        <v>11.302539220130578</v>
      </c>
      <c r="N47" s="541">
        <v>8.0598229346856112</v>
      </c>
      <c r="O47" s="540"/>
      <c r="P47" s="540"/>
    </row>
    <row r="48" spans="1:16" ht="15.6" customHeight="1">
      <c r="A48" s="661"/>
      <c r="B48" s="62" t="s">
        <v>459</v>
      </c>
      <c r="C48" s="661"/>
      <c r="D48" s="122"/>
      <c r="E48" s="547">
        <f t="shared" si="3"/>
        <v>0</v>
      </c>
      <c r="F48" s="545">
        <v>1197.2231011138097</v>
      </c>
      <c r="G48" s="541">
        <v>100</v>
      </c>
      <c r="H48" s="548">
        <v>0.42876998685253365</v>
      </c>
      <c r="I48" s="541">
        <v>8.5500443765789758</v>
      </c>
      <c r="J48" s="541">
        <v>37.949798429724318</v>
      </c>
      <c r="K48" s="541">
        <v>25.622516416369901</v>
      </c>
      <c r="L48" s="541">
        <v>2.7424281001878161</v>
      </c>
      <c r="M48" s="541">
        <v>19.846331529880697</v>
      </c>
      <c r="N48" s="541">
        <v>4.8601111604057428</v>
      </c>
      <c r="O48" s="540"/>
      <c r="P48" s="540"/>
    </row>
    <row r="49" spans="1:16" ht="15.6" customHeight="1">
      <c r="A49" s="661"/>
      <c r="B49" s="62" t="s">
        <v>460</v>
      </c>
      <c r="C49" s="661"/>
      <c r="D49" s="122"/>
      <c r="E49" s="547">
        <f t="shared" si="3"/>
        <v>0</v>
      </c>
      <c r="F49" s="545">
        <v>1276.711464963985</v>
      </c>
      <c r="G49" s="541">
        <v>100</v>
      </c>
      <c r="H49" s="541">
        <v>0.86716634297124007</v>
      </c>
      <c r="I49" s="541">
        <v>8.766965125834604</v>
      </c>
      <c r="J49" s="541">
        <v>48.475396904892875</v>
      </c>
      <c r="K49" s="541">
        <v>17.772908309052504</v>
      </c>
      <c r="L49" s="541">
        <v>3.8754479925301863</v>
      </c>
      <c r="M49" s="541">
        <v>14.380705474376269</v>
      </c>
      <c r="N49" s="541">
        <v>5.8614098503423246</v>
      </c>
      <c r="O49" s="540"/>
      <c r="P49" s="540"/>
    </row>
    <row r="50" spans="1:16" ht="15.6" customHeight="1">
      <c r="A50" s="661"/>
      <c r="B50" s="62" t="s">
        <v>461</v>
      </c>
      <c r="C50" s="661"/>
      <c r="D50" s="122"/>
      <c r="E50" s="547">
        <f t="shared" si="3"/>
        <v>0</v>
      </c>
      <c r="F50" s="545">
        <v>325.02253700388098</v>
      </c>
      <c r="G50" s="541">
        <v>100</v>
      </c>
      <c r="H50" s="548">
        <v>1.2543508873276672</v>
      </c>
      <c r="I50" s="541">
        <v>5.1220635783886292</v>
      </c>
      <c r="J50" s="541">
        <v>44.985527151725499</v>
      </c>
      <c r="K50" s="541">
        <v>22.292051853332307</v>
      </c>
      <c r="L50" s="541">
        <v>2.5330621512170928</v>
      </c>
      <c r="M50" s="541">
        <v>14.779796383082363</v>
      </c>
      <c r="N50" s="541">
        <v>9.033147994926443</v>
      </c>
      <c r="O50" s="540"/>
      <c r="P50" s="540"/>
    </row>
    <row r="51" spans="1:16" ht="15.6" customHeight="1">
      <c r="A51" s="661"/>
      <c r="B51" s="62" t="s">
        <v>462</v>
      </c>
      <c r="C51" s="661"/>
      <c r="D51" s="122"/>
      <c r="E51" s="547">
        <f t="shared" si="3"/>
        <v>0</v>
      </c>
      <c r="F51" s="545">
        <v>287.7496927997035</v>
      </c>
      <c r="G51" s="541">
        <v>100</v>
      </c>
      <c r="H51" s="541">
        <v>2.1347919030214415</v>
      </c>
      <c r="I51" s="541">
        <v>13.723230039257173</v>
      </c>
      <c r="J51" s="541">
        <v>51.735658490271206</v>
      </c>
      <c r="K51" s="541">
        <v>10.998109217387064</v>
      </c>
      <c r="L51" s="541">
        <v>1.7376213164128014</v>
      </c>
      <c r="M51" s="541">
        <v>15.440308566897462</v>
      </c>
      <c r="N51" s="541">
        <v>4.2302804667528076</v>
      </c>
      <c r="O51" s="540"/>
      <c r="P51" s="540"/>
    </row>
    <row r="52" spans="1:16" ht="12" customHeight="1">
      <c r="A52" s="661"/>
      <c r="B52" s="62" t="s">
        <v>463</v>
      </c>
      <c r="C52" s="661"/>
      <c r="D52" s="122"/>
      <c r="E52" s="547">
        <f t="shared" si="3"/>
        <v>0</v>
      </c>
      <c r="F52" s="545">
        <v>201.04317976736283</v>
      </c>
      <c r="G52" s="541">
        <v>100</v>
      </c>
      <c r="H52" s="541">
        <v>0.49740558279925251</v>
      </c>
      <c r="I52" s="541">
        <v>14.69537422419058</v>
      </c>
      <c r="J52" s="541">
        <v>42.981581649027319</v>
      </c>
      <c r="K52" s="541">
        <v>21.353366589740023</v>
      </c>
      <c r="L52" s="541">
        <v>1.98962233119701</v>
      </c>
      <c r="M52" s="541">
        <v>15.025680822590997</v>
      </c>
      <c r="N52" s="541">
        <v>3.4569688004548045</v>
      </c>
      <c r="O52" s="540"/>
      <c r="P52" s="540"/>
    </row>
    <row r="53" spans="1:16" ht="15.6" customHeight="1" thickBot="1">
      <c r="A53" s="662"/>
      <c r="B53" s="63" t="s">
        <v>403</v>
      </c>
      <c r="C53" s="662"/>
      <c r="D53" s="124"/>
      <c r="E53" s="549">
        <f t="shared" si="3"/>
        <v>0</v>
      </c>
      <c r="F53" s="550">
        <v>93.948717948717942</v>
      </c>
      <c r="G53" s="551">
        <v>100</v>
      </c>
      <c r="H53" s="548">
        <v>1.064410480349345</v>
      </c>
      <c r="I53" s="551">
        <v>6.3864628820960707</v>
      </c>
      <c r="J53" s="551">
        <v>45.769650655021834</v>
      </c>
      <c r="K53" s="551">
        <v>17.030567685589521</v>
      </c>
      <c r="L53" s="551">
        <v>1.064410480349345</v>
      </c>
      <c r="M53" s="551">
        <v>22.298034934497817</v>
      </c>
      <c r="N53" s="551">
        <v>6.3864628820960707</v>
      </c>
      <c r="O53" s="540"/>
      <c r="P53" s="540"/>
    </row>
    <row r="54" spans="1:16" s="104" customFormat="1" ht="12.75" customHeight="1">
      <c r="B54" s="1074"/>
      <c r="C54" s="1074"/>
      <c r="D54" s="1074"/>
      <c r="E54" s="1074"/>
      <c r="F54" s="1074"/>
      <c r="G54" s="1074"/>
      <c r="H54" s="1074"/>
      <c r="I54" s="1074"/>
      <c r="J54" s="1074"/>
      <c r="K54" s="1074"/>
      <c r="L54" s="1074"/>
      <c r="M54" s="1074"/>
      <c r="N54" s="1074"/>
    </row>
    <row r="55" spans="1:16" ht="26.1" customHeight="1">
      <c r="E55" s="552"/>
    </row>
    <row r="56" spans="1:16" ht="26.1" customHeight="1">
      <c r="E56" s="552"/>
    </row>
    <row r="57" spans="1:16" ht="26.1" customHeight="1">
      <c r="E57" s="552"/>
    </row>
    <row r="58" spans="1:16" ht="26.1" customHeight="1">
      <c r="E58" s="552"/>
    </row>
    <row r="59" spans="1:16" ht="26.1" customHeight="1">
      <c r="E59" s="552"/>
    </row>
    <row r="60" spans="1:16" ht="26.1" customHeight="1">
      <c r="E60" s="552"/>
    </row>
    <row r="61" spans="1:16" ht="26.1" customHeight="1">
      <c r="E61" s="552"/>
    </row>
    <row r="62" spans="1:16" ht="26.1" customHeight="1">
      <c r="E62" s="552"/>
    </row>
    <row r="63" spans="1:16" ht="26.1" customHeight="1">
      <c r="E63" s="552"/>
    </row>
    <row r="64" spans="1:16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 ht="26.1" customHeight="1">
      <c r="E68" s="552"/>
    </row>
    <row r="69" spans="5:5" ht="26.1" customHeight="1">
      <c r="E69" s="552"/>
    </row>
    <row r="70" spans="5:5" ht="26.1" customHeight="1">
      <c r="E70" s="552"/>
    </row>
    <row r="71" spans="5:5" ht="26.1" customHeight="1">
      <c r="E71" s="552"/>
    </row>
    <row r="72" spans="5:5" ht="26.1" customHeight="1">
      <c r="E72" s="552"/>
    </row>
    <row r="73" spans="5:5" ht="26.1" customHeight="1">
      <c r="E73" s="552"/>
    </row>
    <row r="74" spans="5:5" ht="26.1" customHeight="1">
      <c r="E74" s="552"/>
    </row>
    <row r="75" spans="5:5" ht="26.1" customHeight="1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  <row r="190" spans="5:5">
      <c r="E190" s="552"/>
    </row>
    <row r="191" spans="5:5">
      <c r="E191" s="552"/>
    </row>
    <row r="192" spans="5:5">
      <c r="E192" s="552"/>
    </row>
    <row r="193" spans="5:5">
      <c r="E193" s="552"/>
    </row>
    <row r="194" spans="5:5">
      <c r="E194" s="552"/>
    </row>
    <row r="195" spans="5:5">
      <c r="E195" s="552"/>
    </row>
    <row r="196" spans="5:5">
      <c r="E196" s="552"/>
    </row>
    <row r="197" spans="5:5">
      <c r="E197" s="552"/>
    </row>
  </sheetData>
  <mergeCells count="26">
    <mergeCell ref="A13:C13"/>
    <mergeCell ref="A12:C12"/>
    <mergeCell ref="A10:C10"/>
    <mergeCell ref="A1:N1"/>
    <mergeCell ref="M3:M4"/>
    <mergeCell ref="A5:C5"/>
    <mergeCell ref="K3:K4"/>
    <mergeCell ref="A3:C4"/>
    <mergeCell ref="I3:I4"/>
    <mergeCell ref="A11:C11"/>
    <mergeCell ref="B54:N54"/>
    <mergeCell ref="A32:C32"/>
    <mergeCell ref="A14:C14"/>
    <mergeCell ref="E3:E4"/>
    <mergeCell ref="L3:L4"/>
    <mergeCell ref="A21:C21"/>
    <mergeCell ref="A6:C6"/>
    <mergeCell ref="A9:C9"/>
    <mergeCell ref="A7:C7"/>
    <mergeCell ref="N3:N4"/>
    <mergeCell ref="A8:C8"/>
    <mergeCell ref="H3:H4"/>
    <mergeCell ref="G3:G4"/>
    <mergeCell ref="A43:C43"/>
    <mergeCell ref="F3:F4"/>
    <mergeCell ref="J3:J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3.85546875" style="531" customWidth="1"/>
    <col min="12" max="16384" width="9.140625" style="531"/>
  </cols>
  <sheetData>
    <row r="1" spans="1:26" s="24" customFormat="1" ht="49.5" customHeight="1">
      <c r="A1" s="1416" t="s">
        <v>808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265" t="s">
        <v>0</v>
      </c>
      <c r="L2" s="552"/>
    </row>
    <row r="3" spans="1:26" s="268" customFormat="1" ht="27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449">
        <v>0</v>
      </c>
      <c r="I3" s="1449" t="s">
        <v>816</v>
      </c>
      <c r="J3" s="1449" t="s">
        <v>817</v>
      </c>
      <c r="K3" s="1451" t="s">
        <v>818</v>
      </c>
      <c r="L3" s="269"/>
    </row>
    <row r="4" spans="1:26" s="269" customFormat="1" ht="43.5" customHeight="1">
      <c r="A4" s="1129"/>
      <c r="B4" s="1129"/>
      <c r="C4" s="1129"/>
      <c r="D4" s="689"/>
      <c r="E4" s="1331"/>
      <c r="F4" s="1331"/>
      <c r="G4" s="1328"/>
      <c r="H4" s="1450"/>
      <c r="I4" s="1450"/>
      <c r="J4" s="1450"/>
      <c r="K4" s="1452"/>
    </row>
    <row r="5" spans="1:26" s="33" customFormat="1" ht="20.25" customHeight="1">
      <c r="A5" s="1247" t="s">
        <v>1155</v>
      </c>
      <c r="B5" s="1247"/>
      <c r="C5" s="1247"/>
      <c r="D5" s="277"/>
      <c r="E5" s="473"/>
      <c r="F5" s="471">
        <v>15829.000000031147</v>
      </c>
      <c r="G5" s="472">
        <v>100</v>
      </c>
      <c r="H5" s="472">
        <v>98.288681712267831</v>
      </c>
      <c r="I5" s="472">
        <v>0.99232868667867913</v>
      </c>
      <c r="J5" s="472">
        <v>0.43103345816308586</v>
      </c>
      <c r="K5" s="472">
        <v>0.28795614289042376</v>
      </c>
      <c r="L5" s="40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20.25" customHeight="1">
      <c r="A6" s="1247" t="s">
        <v>1149</v>
      </c>
      <c r="B6" s="1247"/>
      <c r="C6" s="1247"/>
      <c r="D6" s="277"/>
      <c r="E6" s="473"/>
      <c r="F6" s="471">
        <v>15486.999999856676</v>
      </c>
      <c r="G6" s="472">
        <v>100</v>
      </c>
      <c r="H6" s="472">
        <v>98.765389263918607</v>
      </c>
      <c r="I6" s="472">
        <v>0.987352667097675</v>
      </c>
      <c r="J6" s="472">
        <v>0.22142995508153948</v>
      </c>
      <c r="K6" s="472">
        <v>2.5828113902221329E-2</v>
      </c>
      <c r="L6" s="40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0.25" customHeight="1">
      <c r="A7" s="1247" t="s">
        <v>57</v>
      </c>
      <c r="B7" s="1247"/>
      <c r="C7" s="1247"/>
      <c r="D7" s="277"/>
      <c r="E7" s="473"/>
      <c r="F7" s="553"/>
      <c r="G7" s="567"/>
      <c r="H7" s="554"/>
      <c r="I7" s="554"/>
      <c r="J7" s="554"/>
      <c r="K7" s="554"/>
      <c r="L7" s="552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</row>
    <row r="8" spans="1:26" ht="20.25" customHeight="1">
      <c r="A8" s="34"/>
      <c r="B8" s="34" t="s">
        <v>58</v>
      </c>
      <c r="C8" s="34"/>
      <c r="D8" s="556"/>
      <c r="E8" s="557"/>
      <c r="F8" s="553">
        <v>10823.65074629825</v>
      </c>
      <c r="G8" s="541">
        <v>100</v>
      </c>
      <c r="H8" s="541">
        <v>98.607452702514152</v>
      </c>
      <c r="I8" s="541">
        <v>1.0387585616819124</v>
      </c>
      <c r="J8" s="541">
        <v>0.31683262835221299</v>
      </c>
      <c r="K8" s="541">
        <v>3.695610745171192E-2</v>
      </c>
      <c r="L8" s="552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</row>
    <row r="9" spans="1:26" ht="20.25" customHeight="1">
      <c r="A9" s="34"/>
      <c r="B9" s="34" t="s">
        <v>20</v>
      </c>
      <c r="C9" s="34"/>
      <c r="D9" s="556"/>
      <c r="E9" s="557"/>
      <c r="F9" s="553">
        <v>4663.3492535584382</v>
      </c>
      <c r="G9" s="541">
        <v>100</v>
      </c>
      <c r="H9" s="541">
        <v>99.131960603049563</v>
      </c>
      <c r="I9" s="541">
        <v>0.86803939695041921</v>
      </c>
      <c r="J9" s="541">
        <v>0</v>
      </c>
      <c r="K9" s="541">
        <v>0</v>
      </c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</row>
    <row r="10" spans="1:26" ht="20.25" customHeight="1">
      <c r="A10" s="1247" t="s">
        <v>21</v>
      </c>
      <c r="B10" s="1247"/>
      <c r="C10" s="1247"/>
      <c r="D10" s="277"/>
      <c r="E10" s="557"/>
      <c r="F10" s="553"/>
      <c r="G10" s="541"/>
      <c r="H10" s="541"/>
      <c r="I10" s="541"/>
      <c r="J10" s="541"/>
      <c r="K10" s="541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</row>
    <row r="11" spans="1:26" ht="20.25" customHeight="1">
      <c r="A11" s="34"/>
      <c r="B11" s="661" t="s">
        <v>71</v>
      </c>
      <c r="C11" s="34"/>
      <c r="D11" s="556"/>
      <c r="E11" s="557"/>
      <c r="F11" s="553">
        <v>2406.9999999774318</v>
      </c>
      <c r="G11" s="541">
        <v>100</v>
      </c>
      <c r="H11" s="541">
        <v>97.862057275209153</v>
      </c>
      <c r="I11" s="541">
        <v>1.2948659843109447</v>
      </c>
      <c r="J11" s="541">
        <v>0.71844026353646862</v>
      </c>
      <c r="K11" s="541">
        <v>0.12463647694342037</v>
      </c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</row>
    <row r="12" spans="1:26" ht="20.25" customHeight="1">
      <c r="A12" s="34"/>
      <c r="B12" s="661" t="s">
        <v>72</v>
      </c>
      <c r="C12" s="34"/>
      <c r="D12" s="556"/>
      <c r="E12" s="557"/>
      <c r="F12" s="553">
        <v>1060.9999999896243</v>
      </c>
      <c r="G12" s="541">
        <v>100</v>
      </c>
      <c r="H12" s="541">
        <v>98.019399192096628</v>
      </c>
      <c r="I12" s="541">
        <v>1.9806008079033532</v>
      </c>
      <c r="J12" s="541">
        <v>0</v>
      </c>
      <c r="K12" s="541">
        <v>0</v>
      </c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</row>
    <row r="13" spans="1:26" ht="20.25" customHeight="1">
      <c r="A13" s="34"/>
      <c r="B13" s="661" t="s">
        <v>73</v>
      </c>
      <c r="C13" s="34"/>
      <c r="D13" s="556"/>
      <c r="E13" s="557"/>
      <c r="F13" s="553">
        <v>5725.0000000805139</v>
      </c>
      <c r="G13" s="541">
        <v>100</v>
      </c>
      <c r="H13" s="541">
        <v>99.506550218347556</v>
      </c>
      <c r="I13" s="541">
        <v>0.49344978165244902</v>
      </c>
      <c r="J13" s="541">
        <v>0</v>
      </c>
      <c r="K13" s="541">
        <v>0</v>
      </c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</row>
    <row r="14" spans="1:26" ht="20.25" customHeight="1">
      <c r="A14" s="34"/>
      <c r="B14" s="661" t="s">
        <v>318</v>
      </c>
      <c r="C14" s="34"/>
      <c r="D14" s="556"/>
      <c r="E14" s="557"/>
      <c r="F14" s="553">
        <v>5874.9999998090852</v>
      </c>
      <c r="G14" s="541">
        <v>100</v>
      </c>
      <c r="H14" s="541">
        <v>99.310983681028148</v>
      </c>
      <c r="I14" s="541">
        <v>0.68901631897184645</v>
      </c>
      <c r="J14" s="541">
        <v>0</v>
      </c>
      <c r="K14" s="541">
        <v>0</v>
      </c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</row>
    <row r="15" spans="1:26" ht="20.25" customHeight="1">
      <c r="A15" s="34"/>
      <c r="B15" s="661" t="s">
        <v>317</v>
      </c>
      <c r="C15" s="34"/>
      <c r="D15" s="556"/>
      <c r="E15" s="557"/>
      <c r="F15" s="553">
        <v>419</v>
      </c>
      <c r="G15" s="541">
        <v>100</v>
      </c>
      <c r="H15" s="541">
        <v>88.066825775656326</v>
      </c>
      <c r="I15" s="541">
        <v>7.6372315035799527</v>
      </c>
      <c r="J15" s="541">
        <v>4.0572792362768499</v>
      </c>
      <c r="K15" s="541">
        <v>0.23866348448687352</v>
      </c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</row>
    <row r="16" spans="1:26" ht="20.25" customHeight="1">
      <c r="A16" s="1247" t="s">
        <v>22</v>
      </c>
      <c r="B16" s="1247"/>
      <c r="C16" s="1247"/>
      <c r="D16" s="277"/>
      <c r="E16" s="557"/>
      <c r="F16" s="553"/>
      <c r="G16" s="541"/>
      <c r="H16" s="541"/>
      <c r="I16" s="541"/>
      <c r="J16" s="541"/>
      <c r="K16" s="541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</row>
    <row r="17" spans="1:26" ht="20.25" customHeight="1">
      <c r="A17" s="1049" t="s">
        <v>59</v>
      </c>
      <c r="B17" s="1049"/>
      <c r="C17" s="35"/>
      <c r="D17" s="277"/>
      <c r="E17" s="557"/>
      <c r="F17" s="553">
        <v>15113.999999902675</v>
      </c>
      <c r="G17" s="541">
        <v>100</v>
      </c>
      <c r="H17" s="541">
        <v>98.734920175358013</v>
      </c>
      <c r="I17" s="541">
        <v>1.0117196476974095</v>
      </c>
      <c r="J17" s="541">
        <v>0.22689464829549746</v>
      </c>
      <c r="K17" s="541">
        <v>2.6465528649105185E-2</v>
      </c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</row>
    <row r="18" spans="1:26" ht="20.25" customHeight="1">
      <c r="A18" s="7"/>
      <c r="B18" s="661" t="s">
        <v>23</v>
      </c>
      <c r="C18" s="35"/>
      <c r="D18" s="277"/>
      <c r="E18" s="557"/>
      <c r="F18" s="553">
        <v>4946.0000000516202</v>
      </c>
      <c r="G18" s="541">
        <v>100</v>
      </c>
      <c r="H18" s="541">
        <v>98.198913343481735</v>
      </c>
      <c r="I18" s="541">
        <v>1.3331760794294798</v>
      </c>
      <c r="J18" s="541">
        <v>0.42747386055063813</v>
      </c>
      <c r="K18" s="541">
        <v>4.0436716538195035E-2</v>
      </c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</row>
    <row r="19" spans="1:26" ht="20.25" customHeight="1">
      <c r="A19" s="121"/>
      <c r="B19" s="121" t="s">
        <v>1150</v>
      </c>
      <c r="C19" s="542"/>
      <c r="D19" s="556"/>
      <c r="E19" s="557"/>
      <c r="F19" s="553">
        <v>1492.000000031793</v>
      </c>
      <c r="G19" s="541">
        <v>100</v>
      </c>
      <c r="H19" s="541">
        <v>97.455982169474126</v>
      </c>
      <c r="I19" s="541">
        <v>2.0652740541918866</v>
      </c>
      <c r="J19" s="541">
        <v>0.47874377633398224</v>
      </c>
      <c r="K19" s="541">
        <v>0</v>
      </c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</row>
    <row r="20" spans="1:26" ht="20.25" customHeight="1">
      <c r="A20" s="121"/>
      <c r="B20" s="121" t="s">
        <v>1151</v>
      </c>
      <c r="C20" s="542"/>
      <c r="D20" s="556"/>
      <c r="E20" s="557"/>
      <c r="F20" s="553">
        <v>1019.999999999246</v>
      </c>
      <c r="G20" s="541">
        <v>100</v>
      </c>
      <c r="H20" s="541">
        <v>97.156862745095935</v>
      </c>
      <c r="I20" s="541">
        <v>2.1568627450996334</v>
      </c>
      <c r="J20" s="541">
        <v>0.58823529411808184</v>
      </c>
      <c r="K20" s="541">
        <v>9.8039215686346978E-2</v>
      </c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</row>
    <row r="21" spans="1:26" ht="20.25" customHeight="1">
      <c r="A21" s="121"/>
      <c r="B21" s="121" t="s">
        <v>1152</v>
      </c>
      <c r="C21" s="542"/>
      <c r="D21" s="556"/>
      <c r="E21" s="557"/>
      <c r="F21" s="553">
        <v>1216.0000000707414</v>
      </c>
      <c r="G21" s="541">
        <v>100</v>
      </c>
      <c r="H21" s="541">
        <v>98.509457236922998</v>
      </c>
      <c r="I21" s="541">
        <v>0.99712171047412201</v>
      </c>
      <c r="J21" s="541">
        <v>0.41118421050239495</v>
      </c>
      <c r="K21" s="541">
        <v>8.2236842100478991E-2</v>
      </c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</row>
    <row r="22" spans="1:26" s="561" customFormat="1" ht="20.25" customHeight="1">
      <c r="A22" s="558"/>
      <c r="B22" s="558" t="s">
        <v>1153</v>
      </c>
      <c r="C22" s="558"/>
      <c r="D22" s="559"/>
      <c r="E22" s="560"/>
      <c r="F22" s="553">
        <v>1217.9999999498373</v>
      </c>
      <c r="G22" s="541">
        <v>100</v>
      </c>
      <c r="H22" s="541">
        <v>99.671592775027534</v>
      </c>
      <c r="I22" s="541">
        <v>8.2101806243118594E-2</v>
      </c>
      <c r="J22" s="541">
        <v>0.2463054187293558</v>
      </c>
      <c r="K22" s="541">
        <v>0</v>
      </c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</row>
    <row r="23" spans="1:26" ht="20.25" customHeight="1">
      <c r="A23" s="121"/>
      <c r="B23" s="661" t="s">
        <v>25</v>
      </c>
      <c r="C23" s="542"/>
      <c r="D23" s="556"/>
      <c r="E23" s="557"/>
      <c r="F23" s="553">
        <v>4607.999999930139</v>
      </c>
      <c r="G23" s="541">
        <v>100</v>
      </c>
      <c r="H23" s="541">
        <v>99.223223531908303</v>
      </c>
      <c r="I23" s="541">
        <v>0.6899709125348269</v>
      </c>
      <c r="J23" s="541">
        <v>8.6805555556871597E-2</v>
      </c>
      <c r="K23" s="541">
        <v>0</v>
      </c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</row>
    <row r="24" spans="1:26" s="552" customFormat="1" ht="20.25" customHeight="1">
      <c r="A24" s="121"/>
      <c r="B24" s="121" t="s">
        <v>1136</v>
      </c>
      <c r="C24" s="542"/>
      <c r="D24" s="556"/>
      <c r="E24" s="557"/>
      <c r="F24" s="553">
        <v>2229.9999999700453</v>
      </c>
      <c r="G24" s="541">
        <v>100</v>
      </c>
      <c r="H24" s="541">
        <v>98.484580284772377</v>
      </c>
      <c r="I24" s="541">
        <v>1.3360475179158302</v>
      </c>
      <c r="J24" s="541">
        <v>0.17937219731182646</v>
      </c>
      <c r="K24" s="541">
        <v>0</v>
      </c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</row>
    <row r="25" spans="1:26" ht="20.25" customHeight="1">
      <c r="A25" s="121"/>
      <c r="B25" s="121" t="s">
        <v>1137</v>
      </c>
      <c r="C25" s="542"/>
      <c r="D25" s="556"/>
      <c r="E25" s="557"/>
      <c r="F25" s="553">
        <v>2377.999999960105</v>
      </c>
      <c r="G25" s="541">
        <v>100</v>
      </c>
      <c r="H25" s="541">
        <v>99.915895710679834</v>
      </c>
      <c r="I25" s="541">
        <v>8.4104289320166239E-2</v>
      </c>
      <c r="J25" s="541">
        <v>0</v>
      </c>
      <c r="K25" s="541">
        <v>0</v>
      </c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</row>
    <row r="26" spans="1:26" ht="20.25" customHeight="1">
      <c r="A26" s="121"/>
      <c r="B26" s="661" t="s">
        <v>26</v>
      </c>
      <c r="C26" s="542"/>
      <c r="D26" s="556"/>
      <c r="E26" s="557"/>
      <c r="F26" s="553">
        <v>4815.9999999663351</v>
      </c>
      <c r="G26" s="541">
        <v>100</v>
      </c>
      <c r="H26" s="541">
        <v>98.622745867645804</v>
      </c>
      <c r="I26" s="541">
        <v>1.1457341987955663</v>
      </c>
      <c r="J26" s="541">
        <v>0.18999169435567692</v>
      </c>
      <c r="K26" s="541">
        <v>4.1528239202948097E-2</v>
      </c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</row>
    <row r="27" spans="1:26" ht="20.25" customHeight="1">
      <c r="A27" s="121"/>
      <c r="B27" s="121" t="s">
        <v>1138</v>
      </c>
      <c r="C27" s="35"/>
      <c r="D27" s="277"/>
      <c r="E27" s="557"/>
      <c r="F27" s="553">
        <v>1355.9999999543588</v>
      </c>
      <c r="G27" s="541">
        <v>100</v>
      </c>
      <c r="H27" s="541">
        <v>98.285956914161247</v>
      </c>
      <c r="I27" s="541">
        <v>1.640296773151896</v>
      </c>
      <c r="J27" s="541">
        <v>0</v>
      </c>
      <c r="K27" s="541">
        <v>7.374631268684799E-2</v>
      </c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</row>
    <row r="28" spans="1:26" ht="20.25" customHeight="1">
      <c r="A28" s="121"/>
      <c r="B28" s="121" t="s">
        <v>1139</v>
      </c>
      <c r="C28" s="35"/>
      <c r="D28" s="277"/>
      <c r="E28" s="557"/>
      <c r="F28" s="553">
        <v>1871.0000000228572</v>
      </c>
      <c r="G28" s="541">
        <v>100</v>
      </c>
      <c r="H28" s="541">
        <v>99.190272581511479</v>
      </c>
      <c r="I28" s="541">
        <v>0.32068412613183866</v>
      </c>
      <c r="J28" s="541">
        <v>0.43559593800138291</v>
      </c>
      <c r="K28" s="541">
        <v>5.344735435530644E-2</v>
      </c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</row>
    <row r="29" spans="1:26" ht="20.25" customHeight="1">
      <c r="A29" s="121"/>
      <c r="B29" s="121" t="s">
        <v>1140</v>
      </c>
      <c r="C29" s="35"/>
      <c r="D29" s="277"/>
      <c r="E29" s="557"/>
      <c r="F29" s="553">
        <v>1588.999999989127</v>
      </c>
      <c r="G29" s="541">
        <v>100</v>
      </c>
      <c r="H29" s="541">
        <v>98.241904671453185</v>
      </c>
      <c r="I29" s="541">
        <v>1.6951626664947774</v>
      </c>
      <c r="J29" s="541">
        <v>6.2932662052035404E-2</v>
      </c>
      <c r="K29" s="541">
        <v>0</v>
      </c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</row>
    <row r="30" spans="1:26" ht="20.25" customHeight="1">
      <c r="A30" s="121"/>
      <c r="B30" s="661" t="s">
        <v>28</v>
      </c>
      <c r="C30" s="35"/>
      <c r="D30" s="277"/>
      <c r="E30" s="557"/>
      <c r="F30" s="553">
        <v>743.99999995456085</v>
      </c>
      <c r="G30" s="541">
        <v>100</v>
      </c>
      <c r="H30" s="541">
        <v>100</v>
      </c>
      <c r="I30" s="541">
        <v>0</v>
      </c>
      <c r="J30" s="541">
        <v>0</v>
      </c>
      <c r="K30" s="541">
        <v>0</v>
      </c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</row>
    <row r="31" spans="1:26" ht="20.25" customHeight="1">
      <c r="A31" s="1049" t="s">
        <v>29</v>
      </c>
      <c r="B31" s="1049"/>
      <c r="C31" s="35"/>
      <c r="D31" s="277"/>
      <c r="E31" s="557"/>
      <c r="F31" s="553">
        <v>372.99999995399594</v>
      </c>
      <c r="G31" s="541">
        <v>100</v>
      </c>
      <c r="H31" s="541">
        <v>100</v>
      </c>
      <c r="I31" s="541">
        <v>0</v>
      </c>
      <c r="J31" s="541">
        <v>0</v>
      </c>
      <c r="K31" s="541">
        <v>0</v>
      </c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</row>
    <row r="32" spans="1:26" ht="20.25" customHeight="1">
      <c r="A32" s="1045" t="s">
        <v>152</v>
      </c>
      <c r="B32" s="1045"/>
      <c r="C32" s="1045"/>
      <c r="D32" s="556"/>
      <c r="E32" s="557"/>
      <c r="F32" s="553"/>
      <c r="G32" s="541"/>
      <c r="H32" s="541"/>
      <c r="I32" s="541"/>
      <c r="J32" s="541"/>
      <c r="K32" s="541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</row>
    <row r="33" spans="1:26" ht="20.25" customHeight="1">
      <c r="A33" s="1049" t="s">
        <v>30</v>
      </c>
      <c r="B33" s="1049" t="s">
        <v>30</v>
      </c>
      <c r="C33" s="647"/>
      <c r="D33" s="556"/>
      <c r="E33" s="557"/>
      <c r="F33" s="553">
        <v>5399.0975168316691</v>
      </c>
      <c r="G33" s="541">
        <v>100</v>
      </c>
      <c r="H33" s="541">
        <v>97.723002319108758</v>
      </c>
      <c r="I33" s="541">
        <v>1.8085331446551494</v>
      </c>
      <c r="J33" s="541">
        <v>0.41289969432229645</v>
      </c>
      <c r="K33" s="541">
        <v>5.5564841913810774E-2</v>
      </c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</row>
    <row r="34" spans="1:26" s="552" customFormat="1" ht="13.5" customHeight="1">
      <c r="A34" s="661"/>
      <c r="B34" s="661" t="s">
        <v>31</v>
      </c>
      <c r="C34" s="661"/>
      <c r="D34" s="556"/>
      <c r="E34" s="557"/>
      <c r="F34" s="553">
        <v>3744.1589521779106</v>
      </c>
      <c r="G34" s="541">
        <v>100</v>
      </c>
      <c r="H34" s="541">
        <v>98.756600899548516</v>
      </c>
      <c r="I34" s="541">
        <v>0.88836991197568693</v>
      </c>
      <c r="J34" s="541">
        <v>0.32832092067058549</v>
      </c>
      <c r="K34" s="541">
        <v>2.6708267805198759E-2</v>
      </c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</row>
    <row r="35" spans="1:26" ht="20.25" customHeight="1">
      <c r="A35" s="661"/>
      <c r="B35" s="661" t="s">
        <v>32</v>
      </c>
      <c r="C35" s="661"/>
      <c r="D35" s="556"/>
      <c r="E35" s="557"/>
      <c r="F35" s="553">
        <v>1069.1628777571552</v>
      </c>
      <c r="G35" s="541">
        <v>100</v>
      </c>
      <c r="H35" s="541">
        <v>96.067095663540343</v>
      </c>
      <c r="I35" s="541">
        <v>3.2781865057504107</v>
      </c>
      <c r="J35" s="541">
        <v>0.56118671203648096</v>
      </c>
      <c r="K35" s="541">
        <v>9.3531118672746827E-2</v>
      </c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</row>
    <row r="36" spans="1:26" ht="20.25" customHeight="1">
      <c r="A36" s="661"/>
      <c r="B36" s="661" t="s">
        <v>33</v>
      </c>
      <c r="C36" s="661"/>
      <c r="D36" s="556"/>
      <c r="E36" s="557"/>
      <c r="F36" s="553">
        <v>585.7756868966062</v>
      </c>
      <c r="G36" s="541">
        <v>100</v>
      </c>
      <c r="H36" s="541">
        <v>94.138825816546174</v>
      </c>
      <c r="I36" s="541">
        <v>5.0076051276110558</v>
      </c>
      <c r="J36" s="541">
        <v>0.68285524467423475</v>
      </c>
      <c r="K36" s="541">
        <v>0.17071381116855869</v>
      </c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</row>
    <row r="37" spans="1:26" ht="20.25" customHeight="1" thickBot="1">
      <c r="A37" s="1050" t="s">
        <v>34</v>
      </c>
      <c r="B37" s="1050"/>
      <c r="C37" s="662"/>
      <c r="D37" s="564"/>
      <c r="E37" s="565"/>
      <c r="F37" s="566">
        <v>10087.902483024985</v>
      </c>
      <c r="G37" s="551">
        <v>100</v>
      </c>
      <c r="H37" s="551">
        <v>99.323280141112363</v>
      </c>
      <c r="I37" s="551">
        <v>0.54785263379425042</v>
      </c>
      <c r="J37" s="551">
        <v>0.11895436162465409</v>
      </c>
      <c r="K37" s="551">
        <v>9.9128634687211739E-3</v>
      </c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</row>
    <row r="38" spans="1:26" s="104" customFormat="1" ht="18" customHeight="1">
      <c r="B38" s="1074" t="s">
        <v>804</v>
      </c>
      <c r="C38" s="1074"/>
      <c r="D38" s="1074"/>
      <c r="E38" s="1074"/>
      <c r="F38" s="1074"/>
      <c r="G38" s="1074"/>
      <c r="H38" s="1074"/>
      <c r="I38" s="1074"/>
      <c r="J38" s="1074"/>
      <c r="K38" s="1074"/>
    </row>
    <row r="39" spans="1:26" ht="26.1" customHeight="1">
      <c r="E39" s="552"/>
    </row>
    <row r="40" spans="1:26" ht="26.1" customHeight="1">
      <c r="E40" s="552"/>
    </row>
    <row r="41" spans="1:26" ht="26.1" customHeight="1">
      <c r="E41" s="552"/>
    </row>
    <row r="42" spans="1:26" ht="26.1" customHeight="1">
      <c r="E42" s="552"/>
    </row>
    <row r="43" spans="1:26" ht="26.1" customHeight="1">
      <c r="E43" s="552"/>
    </row>
    <row r="44" spans="1:26" ht="26.1" customHeight="1">
      <c r="E44" s="552"/>
    </row>
    <row r="45" spans="1:26" ht="26.1" customHeight="1">
      <c r="E45" s="552"/>
    </row>
    <row r="46" spans="1:26" ht="26.1" customHeight="1">
      <c r="E46" s="552"/>
    </row>
    <row r="47" spans="1:26" ht="26.1" customHeight="1">
      <c r="E47" s="552"/>
    </row>
    <row r="48" spans="1:26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>
      <c r="E60" s="552"/>
    </row>
    <row r="61" spans="5:5">
      <c r="E61" s="552"/>
    </row>
    <row r="62" spans="5:5">
      <c r="E62" s="552"/>
    </row>
    <row r="63" spans="5:5">
      <c r="E63" s="552"/>
    </row>
    <row r="64" spans="5:5">
      <c r="E64" s="552"/>
    </row>
    <row r="65" spans="5:5">
      <c r="E65" s="552"/>
    </row>
    <row r="66" spans="5:5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</sheetData>
  <mergeCells count="20">
    <mergeCell ref="A32:C32"/>
    <mergeCell ref="A33:B33"/>
    <mergeCell ref="A37:B37"/>
    <mergeCell ref="B38:K38"/>
    <mergeCell ref="A5:C5"/>
    <mergeCell ref="A7:C7"/>
    <mergeCell ref="A10:C10"/>
    <mergeCell ref="A16:C16"/>
    <mergeCell ref="A17:B17"/>
    <mergeCell ref="A31:B31"/>
    <mergeCell ref="A6:C6"/>
    <mergeCell ref="A1:K1"/>
    <mergeCell ref="A3:C4"/>
    <mergeCell ref="E3:E4"/>
    <mergeCell ref="F3:F4"/>
    <mergeCell ref="G3:G4"/>
    <mergeCell ref="H3:H4"/>
    <mergeCell ref="I3:I4"/>
    <mergeCell ref="J3:J4"/>
    <mergeCell ref="K3:K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3.5703125" style="531" customWidth="1"/>
    <col min="12" max="16384" width="9.140625" style="531"/>
  </cols>
  <sheetData>
    <row r="1" spans="1:26" s="24" customFormat="1" ht="43.5" customHeight="1">
      <c r="A1" s="1416" t="s">
        <v>809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265" t="s">
        <v>0</v>
      </c>
    </row>
    <row r="3" spans="1:26" s="268" customFormat="1" ht="27.75" customHeight="1">
      <c r="A3" s="1127" t="s">
        <v>1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449">
        <v>0</v>
      </c>
      <c r="I3" s="1453" t="s">
        <v>816</v>
      </c>
      <c r="J3" s="1453" t="s">
        <v>817</v>
      </c>
      <c r="K3" s="1454" t="s">
        <v>819</v>
      </c>
      <c r="L3" s="269"/>
    </row>
    <row r="4" spans="1:26" s="269" customFormat="1" ht="52.5" customHeight="1">
      <c r="A4" s="1129"/>
      <c r="B4" s="1129"/>
      <c r="C4" s="1129"/>
      <c r="D4" s="689"/>
      <c r="E4" s="1331"/>
      <c r="F4" s="1331"/>
      <c r="G4" s="1328"/>
      <c r="H4" s="1450"/>
      <c r="I4" s="1450"/>
      <c r="J4" s="1450"/>
      <c r="K4" s="1452"/>
    </row>
    <row r="5" spans="1:26" s="33" customFormat="1" ht="18.75" customHeight="1">
      <c r="A5" s="1247" t="s">
        <v>1155</v>
      </c>
      <c r="B5" s="1247"/>
      <c r="C5" s="1247"/>
      <c r="D5" s="32"/>
      <c r="E5" s="476"/>
      <c r="F5" s="471">
        <v>15829.000000031168</v>
      </c>
      <c r="G5" s="472">
        <v>100</v>
      </c>
      <c r="H5" s="472">
        <v>98.288681712267845</v>
      </c>
      <c r="I5" s="472">
        <v>0.9923286866786778</v>
      </c>
      <c r="J5" s="472">
        <v>0.43103345816308525</v>
      </c>
      <c r="K5" s="472">
        <v>0.28795614289042337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18.75" customHeight="1">
      <c r="A6" s="1247" t="s">
        <v>1149</v>
      </c>
      <c r="B6" s="1247"/>
      <c r="C6" s="1247"/>
      <c r="D6" s="32"/>
      <c r="E6" s="476"/>
      <c r="F6" s="478">
        <v>15486.999999856676</v>
      </c>
      <c r="G6" s="472">
        <v>100</v>
      </c>
      <c r="H6" s="472">
        <v>98.765389263918607</v>
      </c>
      <c r="I6" s="472">
        <v>0.987352667097675</v>
      </c>
      <c r="J6" s="472">
        <v>0.22142995508153948</v>
      </c>
      <c r="K6" s="472">
        <v>2.5828113902221329E-2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15.6" customHeight="1">
      <c r="A7" s="1247" t="s">
        <v>12</v>
      </c>
      <c r="B7" s="1247"/>
      <c r="C7" s="1247"/>
      <c r="D7" s="32"/>
      <c r="E7" s="292"/>
      <c r="F7" s="475"/>
      <c r="G7" s="472"/>
      <c r="H7" s="472"/>
      <c r="I7" s="472"/>
      <c r="J7" s="472"/>
      <c r="K7" s="541"/>
      <c r="L7" s="50"/>
      <c r="M7" s="50"/>
    </row>
    <row r="8" spans="1:26" ht="15.6" customHeight="1">
      <c r="A8" s="34"/>
      <c r="B8" s="542" t="s">
        <v>1154</v>
      </c>
      <c r="C8" s="34"/>
      <c r="D8" s="543"/>
      <c r="E8" s="544">
        <f t="shared" ref="E8:E13" si="0">L8/K8*100</f>
        <v>0</v>
      </c>
      <c r="F8" s="545">
        <v>12662.874730958136</v>
      </c>
      <c r="G8" s="541">
        <v>100</v>
      </c>
      <c r="H8" s="541">
        <v>99.598623861829211</v>
      </c>
      <c r="I8" s="541">
        <v>0.35399353250280985</v>
      </c>
      <c r="J8" s="541">
        <v>3.9485504723315502E-2</v>
      </c>
      <c r="K8" s="541">
        <v>7.8971009446631001E-3</v>
      </c>
      <c r="L8" s="540"/>
      <c r="M8" s="540"/>
    </row>
    <row r="9" spans="1:26" ht="15.6" customHeight="1">
      <c r="A9" s="34"/>
      <c r="B9" s="542" t="s">
        <v>1144</v>
      </c>
      <c r="C9" s="34"/>
      <c r="D9" s="543"/>
      <c r="E9" s="544" t="e">
        <f t="shared" si="0"/>
        <v>#DIV/0!</v>
      </c>
      <c r="F9" s="545">
        <v>1710.2564193616968</v>
      </c>
      <c r="G9" s="541">
        <v>100</v>
      </c>
      <c r="H9" s="541">
        <v>96.684578055089233</v>
      </c>
      <c r="I9" s="541">
        <v>3.1984804162979685</v>
      </c>
      <c r="J9" s="541">
        <v>0.11694152861279371</v>
      </c>
      <c r="K9" s="541">
        <v>0</v>
      </c>
      <c r="L9" s="540"/>
      <c r="M9" s="540"/>
    </row>
    <row r="10" spans="1:26" ht="15.6" customHeight="1">
      <c r="A10" s="34"/>
      <c r="B10" s="542" t="s">
        <v>1145</v>
      </c>
      <c r="C10" s="34"/>
      <c r="D10" s="543"/>
      <c r="E10" s="544" t="e">
        <f t="shared" si="0"/>
        <v>#DIV/0!</v>
      </c>
      <c r="F10" s="545">
        <v>849.02766834275144</v>
      </c>
      <c r="G10" s="541">
        <v>100</v>
      </c>
      <c r="H10" s="541">
        <v>96.522352382884847</v>
      </c>
      <c r="I10" s="541">
        <v>2.2830037296134007</v>
      </c>
      <c r="J10" s="541">
        <v>1.1946438875017396</v>
      </c>
      <c r="K10" s="541">
        <v>0</v>
      </c>
      <c r="L10" s="540"/>
      <c r="M10" s="540"/>
    </row>
    <row r="11" spans="1:26" ht="15.6" customHeight="1">
      <c r="A11" s="34"/>
      <c r="B11" s="542" t="s">
        <v>1146</v>
      </c>
      <c r="C11" s="34"/>
      <c r="D11" s="543"/>
      <c r="E11" s="544">
        <f t="shared" si="0"/>
        <v>0</v>
      </c>
      <c r="F11" s="545">
        <v>154.48591803607363</v>
      </c>
      <c r="G11" s="541">
        <v>100</v>
      </c>
      <c r="H11" s="541">
        <v>88.898664539702082</v>
      </c>
      <c r="I11" s="541">
        <v>5.1784655208068475</v>
      </c>
      <c r="J11" s="541">
        <v>5.2755617493902278</v>
      </c>
      <c r="K11" s="541">
        <v>0.64730819010085594</v>
      </c>
      <c r="L11" s="540"/>
      <c r="M11" s="540"/>
    </row>
    <row r="12" spans="1:26" ht="15.6" customHeight="1">
      <c r="A12" s="34"/>
      <c r="B12" s="542" t="s">
        <v>1147</v>
      </c>
      <c r="C12" s="34"/>
      <c r="D12" s="543"/>
      <c r="E12" s="544">
        <f t="shared" si="0"/>
        <v>0</v>
      </c>
      <c r="F12" s="545">
        <v>82.355263158000184</v>
      </c>
      <c r="G12" s="541">
        <v>100</v>
      </c>
      <c r="H12" s="541">
        <v>75.71497044259381</v>
      </c>
      <c r="I12" s="541">
        <v>19.428023645924959</v>
      </c>
      <c r="J12" s="541">
        <v>3.6427544336109294</v>
      </c>
      <c r="K12" s="541">
        <v>1.21425147787031</v>
      </c>
      <c r="L12" s="540"/>
      <c r="M12" s="540"/>
    </row>
    <row r="13" spans="1:26" ht="15.6" customHeight="1">
      <c r="A13" s="34"/>
      <c r="B13" s="542" t="s">
        <v>1148</v>
      </c>
      <c r="C13" s="34"/>
      <c r="D13" s="543"/>
      <c r="E13" s="544">
        <f t="shared" si="0"/>
        <v>0</v>
      </c>
      <c r="F13" s="545">
        <v>28</v>
      </c>
      <c r="G13" s="541">
        <v>100</v>
      </c>
      <c r="H13" s="541">
        <v>39.285714285714285</v>
      </c>
      <c r="I13" s="541">
        <v>35.714285714285715</v>
      </c>
      <c r="J13" s="541">
        <v>21.428571428571427</v>
      </c>
      <c r="K13" s="541">
        <v>3.5714285714285712</v>
      </c>
      <c r="L13" s="540"/>
      <c r="M13" s="540"/>
    </row>
    <row r="14" spans="1:26" ht="15.6" customHeight="1">
      <c r="A14" s="1045" t="s">
        <v>13</v>
      </c>
      <c r="B14" s="1045"/>
      <c r="C14" s="1045"/>
      <c r="D14" s="2"/>
      <c r="E14" s="544"/>
      <c r="F14" s="546"/>
      <c r="G14" s="541"/>
      <c r="H14" s="541"/>
      <c r="I14" s="541"/>
      <c r="J14" s="541"/>
      <c r="K14" s="541"/>
      <c r="L14" s="540"/>
      <c r="M14" s="540"/>
    </row>
    <row r="15" spans="1:26" ht="15.6" customHeight="1">
      <c r="A15" s="661"/>
      <c r="B15" s="62" t="s">
        <v>455</v>
      </c>
      <c r="C15" s="661"/>
      <c r="D15" s="122"/>
      <c r="E15" s="544" t="e">
        <f t="shared" ref="E15:E24" si="1">L15/K15*100</f>
        <v>#DIV/0!</v>
      </c>
      <c r="F15" s="545">
        <v>6358.3963791770602</v>
      </c>
      <c r="G15" s="541">
        <v>100</v>
      </c>
      <c r="H15" s="541">
        <v>99.665796236460011</v>
      </c>
      <c r="I15" s="541">
        <v>0.28702205574610651</v>
      </c>
      <c r="J15" s="541">
        <v>4.718170779388052E-2</v>
      </c>
      <c r="K15" s="541">
        <v>0</v>
      </c>
      <c r="L15" s="540"/>
      <c r="M15" s="540"/>
    </row>
    <row r="16" spans="1:26" ht="15.6" customHeight="1">
      <c r="A16" s="661"/>
      <c r="B16" s="62" t="s">
        <v>456</v>
      </c>
      <c r="C16" s="661"/>
      <c r="D16" s="122"/>
      <c r="E16" s="544">
        <f t="shared" si="1"/>
        <v>0</v>
      </c>
      <c r="F16" s="545">
        <v>1999.1372680519769</v>
      </c>
      <c r="G16" s="541">
        <v>100</v>
      </c>
      <c r="H16" s="541">
        <v>99.849935267180371</v>
      </c>
      <c r="I16" s="541">
        <v>0.10004315521309169</v>
      </c>
      <c r="J16" s="541">
        <v>0</v>
      </c>
      <c r="K16" s="541">
        <v>5.0021577606545846E-2</v>
      </c>
      <c r="L16" s="540"/>
      <c r="M16" s="540"/>
    </row>
    <row r="17" spans="1:13" ht="15.6" customHeight="1">
      <c r="A17" s="121"/>
      <c r="B17" s="62" t="s">
        <v>457</v>
      </c>
      <c r="C17" s="121"/>
      <c r="D17" s="122"/>
      <c r="E17" s="544" t="e">
        <f t="shared" si="1"/>
        <v>#DIV/0!</v>
      </c>
      <c r="F17" s="545">
        <v>2818.8980912644447</v>
      </c>
      <c r="G17" s="541">
        <v>100</v>
      </c>
      <c r="H17" s="541">
        <v>98.351139089337153</v>
      </c>
      <c r="I17" s="541">
        <v>1.54243634677752</v>
      </c>
      <c r="J17" s="541">
        <v>0.10642456388532727</v>
      </c>
      <c r="K17" s="541">
        <v>0</v>
      </c>
      <c r="L17" s="540"/>
      <c r="M17" s="540"/>
    </row>
    <row r="18" spans="1:13" ht="15.6" customHeight="1">
      <c r="A18" s="121"/>
      <c r="B18" s="62" t="s">
        <v>458</v>
      </c>
      <c r="C18" s="121"/>
      <c r="D18" s="122"/>
      <c r="E18" s="544" t="e">
        <f t="shared" si="1"/>
        <v>#DIV/0!</v>
      </c>
      <c r="F18" s="545">
        <v>2273.1924257380215</v>
      </c>
      <c r="G18" s="541">
        <v>100</v>
      </c>
      <c r="H18" s="541">
        <v>99.411168133696265</v>
      </c>
      <c r="I18" s="541">
        <v>0.45057444878509695</v>
      </c>
      <c r="J18" s="541">
        <v>0.13825741751866222</v>
      </c>
      <c r="K18" s="541">
        <v>0</v>
      </c>
      <c r="L18" s="540"/>
      <c r="M18" s="540"/>
    </row>
    <row r="19" spans="1:13" ht="15.6" customHeight="1">
      <c r="A19" s="121"/>
      <c r="B19" s="62" t="s">
        <v>459</v>
      </c>
      <c r="C19" s="121"/>
      <c r="D19" s="122"/>
      <c r="E19" s="544" t="e">
        <f t="shared" si="1"/>
        <v>#DIV/0!</v>
      </c>
      <c r="F19" s="545">
        <v>1018.064135244258</v>
      </c>
      <c r="G19" s="541">
        <v>100</v>
      </c>
      <c r="H19" s="541">
        <v>97.562611851992671</v>
      </c>
      <c r="I19" s="541">
        <v>2.3391625092306514</v>
      </c>
      <c r="J19" s="541">
        <v>9.8225638776684346E-2</v>
      </c>
      <c r="K19" s="541">
        <v>0</v>
      </c>
      <c r="L19" s="540"/>
      <c r="M19" s="540"/>
    </row>
    <row r="20" spans="1:13" ht="15.6" customHeight="1">
      <c r="A20" s="121"/>
      <c r="B20" s="62" t="s">
        <v>460</v>
      </c>
      <c r="C20" s="121"/>
      <c r="D20" s="122"/>
      <c r="E20" s="544">
        <f t="shared" si="1"/>
        <v>0</v>
      </c>
      <c r="F20" s="545">
        <v>734.67539119687797</v>
      </c>
      <c r="G20" s="541">
        <v>100</v>
      </c>
      <c r="H20" s="541">
        <v>95.355091458218467</v>
      </c>
      <c r="I20" s="541">
        <v>3.5559922536005755</v>
      </c>
      <c r="J20" s="541">
        <v>0.95280175215834118</v>
      </c>
      <c r="K20" s="541">
        <v>0.13611453602262016</v>
      </c>
      <c r="L20" s="540"/>
      <c r="M20" s="540"/>
    </row>
    <row r="21" spans="1:13" ht="15.6" customHeight="1">
      <c r="A21" s="121"/>
      <c r="B21" s="62" t="s">
        <v>461</v>
      </c>
      <c r="C21" s="121"/>
      <c r="D21" s="122"/>
      <c r="E21" s="544" t="e">
        <f t="shared" si="1"/>
        <v>#DIV/0!</v>
      </c>
      <c r="F21" s="545">
        <v>134.88964474491416</v>
      </c>
      <c r="G21" s="541">
        <v>100</v>
      </c>
      <c r="H21" s="541">
        <v>92.586532480746996</v>
      </c>
      <c r="I21" s="541">
        <v>3.70673375962651</v>
      </c>
      <c r="J21" s="541">
        <v>3.70673375962651</v>
      </c>
      <c r="K21" s="541">
        <v>0</v>
      </c>
      <c r="L21" s="540"/>
      <c r="M21" s="540"/>
    </row>
    <row r="22" spans="1:13" ht="15.6" customHeight="1">
      <c r="A22" s="121"/>
      <c r="B22" s="62" t="s">
        <v>462</v>
      </c>
      <c r="C22" s="121"/>
      <c r="D22" s="122"/>
      <c r="E22" s="544" t="e">
        <f t="shared" si="1"/>
        <v>#DIV/0!</v>
      </c>
      <c r="F22" s="545">
        <v>81.746664439103412</v>
      </c>
      <c r="G22" s="541">
        <v>100</v>
      </c>
      <c r="H22" s="541">
        <v>90.030174251113664</v>
      </c>
      <c r="I22" s="541">
        <v>6.1164575145750613</v>
      </c>
      <c r="J22" s="541">
        <v>3.8533682343112718</v>
      </c>
      <c r="K22" s="541">
        <v>0</v>
      </c>
      <c r="L22" s="540"/>
      <c r="M22" s="540"/>
    </row>
    <row r="23" spans="1:13" ht="15.6" customHeight="1">
      <c r="A23" s="121"/>
      <c r="B23" s="62" t="s">
        <v>463</v>
      </c>
      <c r="C23" s="121"/>
      <c r="D23" s="122"/>
      <c r="E23" s="544">
        <f t="shared" si="1"/>
        <v>0</v>
      </c>
      <c r="F23" s="545">
        <v>56</v>
      </c>
      <c r="G23" s="541">
        <v>100</v>
      </c>
      <c r="H23" s="541">
        <v>55.357142857142861</v>
      </c>
      <c r="I23" s="541">
        <v>30.357142857142854</v>
      </c>
      <c r="J23" s="541">
        <v>12.5</v>
      </c>
      <c r="K23" s="541">
        <v>1.7857142857142856</v>
      </c>
      <c r="L23" s="540"/>
      <c r="M23" s="540"/>
    </row>
    <row r="24" spans="1:13" ht="15.6" customHeight="1">
      <c r="A24" s="121"/>
      <c r="B24" s="62" t="s">
        <v>403</v>
      </c>
      <c r="C24" s="121"/>
      <c r="D24" s="122"/>
      <c r="E24" s="544">
        <f t="shared" si="1"/>
        <v>0</v>
      </c>
      <c r="F24" s="545">
        <v>12</v>
      </c>
      <c r="G24" s="541">
        <v>100</v>
      </c>
      <c r="H24" s="541">
        <v>58.333333333333336</v>
      </c>
      <c r="I24" s="541">
        <v>16.666666666666664</v>
      </c>
      <c r="J24" s="541">
        <v>16.666666666666664</v>
      </c>
      <c r="K24" s="541">
        <v>8.3333333333333321</v>
      </c>
      <c r="L24" s="540"/>
      <c r="M24" s="540"/>
    </row>
    <row r="25" spans="1:13" ht="15.6" customHeight="1">
      <c r="A25" s="1045" t="s">
        <v>14</v>
      </c>
      <c r="B25" s="1045"/>
      <c r="C25" s="1045"/>
      <c r="D25" s="122"/>
      <c r="E25" s="544"/>
      <c r="F25" s="546"/>
      <c r="G25" s="541"/>
      <c r="H25" s="541"/>
      <c r="I25" s="541"/>
      <c r="J25" s="541"/>
      <c r="K25" s="541"/>
      <c r="L25" s="540"/>
      <c r="M25" s="540"/>
    </row>
    <row r="26" spans="1:13" ht="15.6" customHeight="1">
      <c r="A26" s="121"/>
      <c r="B26" s="62" t="s">
        <v>455</v>
      </c>
      <c r="C26" s="121"/>
      <c r="D26" s="122"/>
      <c r="E26" s="544" t="e">
        <f t="shared" ref="E26:E35" si="2">L26/K26*100</f>
        <v>#DIV/0!</v>
      </c>
      <c r="F26" s="545">
        <v>6177.2941802960904</v>
      </c>
      <c r="G26" s="541">
        <v>100</v>
      </c>
      <c r="H26" s="541">
        <v>99.886681776912496</v>
      </c>
      <c r="I26" s="541">
        <v>6.4753270335722812E-2</v>
      </c>
      <c r="J26" s="541">
        <v>4.8564952751792109E-2</v>
      </c>
      <c r="K26" s="541">
        <v>0</v>
      </c>
      <c r="L26" s="540"/>
      <c r="M26" s="540"/>
    </row>
    <row r="27" spans="1:13" ht="15.6" customHeight="1">
      <c r="A27" s="121"/>
      <c r="B27" s="62" t="s">
        <v>456</v>
      </c>
      <c r="C27" s="121"/>
      <c r="D27" s="122"/>
      <c r="E27" s="544">
        <f t="shared" si="2"/>
        <v>0</v>
      </c>
      <c r="F27" s="545">
        <v>1961.4754205119775</v>
      </c>
      <c r="G27" s="541">
        <v>100</v>
      </c>
      <c r="H27" s="541">
        <v>99.273506063293908</v>
      </c>
      <c r="I27" s="541">
        <v>0.67551190606005818</v>
      </c>
      <c r="J27" s="541">
        <v>0</v>
      </c>
      <c r="K27" s="541">
        <v>5.098203064604212E-2</v>
      </c>
      <c r="L27" s="540"/>
      <c r="M27" s="540"/>
    </row>
    <row r="28" spans="1:13" ht="15.6" customHeight="1">
      <c r="A28" s="121"/>
      <c r="B28" s="62" t="s">
        <v>457</v>
      </c>
      <c r="C28" s="121"/>
      <c r="D28" s="122"/>
      <c r="E28" s="544" t="e">
        <f t="shared" si="2"/>
        <v>#DIV/0!</v>
      </c>
      <c r="F28" s="545">
        <v>2944.8163724395281</v>
      </c>
      <c r="G28" s="541">
        <v>100</v>
      </c>
      <c r="H28" s="541">
        <v>98.421643224573074</v>
      </c>
      <c r="I28" s="541">
        <v>1.5104408259396125</v>
      </c>
      <c r="J28" s="541">
        <v>6.7915949487307808E-2</v>
      </c>
      <c r="K28" s="541">
        <v>0</v>
      </c>
      <c r="L28" s="540"/>
      <c r="M28" s="540"/>
    </row>
    <row r="29" spans="1:13" ht="15.6" customHeight="1">
      <c r="A29" s="661"/>
      <c r="B29" s="62" t="s">
        <v>458</v>
      </c>
      <c r="C29" s="661"/>
      <c r="D29" s="122"/>
      <c r="E29" s="544" t="e">
        <f t="shared" si="2"/>
        <v>#DIV/0!</v>
      </c>
      <c r="F29" s="545">
        <v>2298.3926942339513</v>
      </c>
      <c r="G29" s="541">
        <v>100</v>
      </c>
      <c r="H29" s="541">
        <v>99.28709826539847</v>
      </c>
      <c r="I29" s="541">
        <v>0.53265154700528816</v>
      </c>
      <c r="J29" s="541">
        <v>0.18025018759625089</v>
      </c>
      <c r="K29" s="541">
        <v>0</v>
      </c>
      <c r="L29" s="540"/>
      <c r="M29" s="540"/>
    </row>
    <row r="30" spans="1:13" ht="15.6" customHeight="1">
      <c r="A30" s="661"/>
      <c r="B30" s="62" t="s">
        <v>459</v>
      </c>
      <c r="C30" s="661"/>
      <c r="D30" s="122"/>
      <c r="E30" s="544" t="e">
        <f t="shared" si="2"/>
        <v>#DIV/0!</v>
      </c>
      <c r="F30" s="545">
        <v>1040.9414432552708</v>
      </c>
      <c r="G30" s="541">
        <v>100</v>
      </c>
      <c r="H30" s="541">
        <v>98.217398167961861</v>
      </c>
      <c r="I30" s="541">
        <v>1.5904680657289301</v>
      </c>
      <c r="J30" s="541">
        <v>0.19213376630922924</v>
      </c>
      <c r="K30" s="541">
        <v>0</v>
      </c>
      <c r="L30" s="540"/>
      <c r="M30" s="540"/>
    </row>
    <row r="31" spans="1:13" ht="15.6" customHeight="1">
      <c r="A31" s="661"/>
      <c r="B31" s="62" t="s">
        <v>460</v>
      </c>
      <c r="C31" s="661"/>
      <c r="D31" s="122"/>
      <c r="E31" s="544">
        <f t="shared" si="2"/>
        <v>0</v>
      </c>
      <c r="F31" s="545">
        <v>802.90763882404906</v>
      </c>
      <c r="G31" s="541">
        <v>100</v>
      </c>
      <c r="H31" s="541">
        <v>94.845816463481981</v>
      </c>
      <c r="I31" s="541">
        <v>4.1578049229433729</v>
      </c>
      <c r="J31" s="541">
        <v>0.87183128687781686</v>
      </c>
      <c r="K31" s="541">
        <v>0.12454732669683097</v>
      </c>
      <c r="L31" s="540"/>
      <c r="M31" s="540"/>
    </row>
    <row r="32" spans="1:13" ht="15.6" customHeight="1">
      <c r="A32" s="661"/>
      <c r="B32" s="62" t="s">
        <v>461</v>
      </c>
      <c r="C32" s="661"/>
      <c r="D32" s="122"/>
      <c r="E32" s="544" t="e">
        <f t="shared" si="2"/>
        <v>#DIV/0!</v>
      </c>
      <c r="F32" s="545">
        <v>126.68653601002423</v>
      </c>
      <c r="G32" s="541">
        <v>100</v>
      </c>
      <c r="H32" s="541">
        <v>92.106501357643296</v>
      </c>
      <c r="I32" s="541">
        <v>3.946749321178352</v>
      </c>
      <c r="J32" s="541">
        <v>3.946749321178352</v>
      </c>
      <c r="K32" s="541">
        <v>0</v>
      </c>
      <c r="L32" s="540"/>
      <c r="M32" s="540"/>
    </row>
    <row r="33" spans="1:13" ht="15.6" customHeight="1">
      <c r="A33" s="661"/>
      <c r="B33" s="62" t="s">
        <v>462</v>
      </c>
      <c r="C33" s="661"/>
      <c r="D33" s="122"/>
      <c r="E33" s="544" t="e">
        <f t="shared" si="2"/>
        <v>#DIV/0!</v>
      </c>
      <c r="F33" s="545">
        <v>75.485714285764516</v>
      </c>
      <c r="G33" s="541">
        <v>100</v>
      </c>
      <c r="H33" s="541">
        <v>87.878501135371806</v>
      </c>
      <c r="I33" s="541">
        <v>7.9485238455662479</v>
      </c>
      <c r="J33" s="541">
        <v>4.172975019061961</v>
      </c>
      <c r="K33" s="541">
        <v>0</v>
      </c>
      <c r="L33" s="540"/>
      <c r="M33" s="540"/>
    </row>
    <row r="34" spans="1:13" ht="13.5" customHeight="1">
      <c r="A34" s="661"/>
      <c r="B34" s="62" t="s">
        <v>463</v>
      </c>
      <c r="C34" s="661"/>
      <c r="D34" s="122"/>
      <c r="E34" s="544">
        <f t="shared" si="2"/>
        <v>0</v>
      </c>
      <c r="F34" s="545">
        <v>46</v>
      </c>
      <c r="G34" s="541">
        <v>100</v>
      </c>
      <c r="H34" s="541">
        <v>54.347826086956516</v>
      </c>
      <c r="I34" s="541">
        <v>32.608695652173914</v>
      </c>
      <c r="J34" s="541">
        <v>10.869565217391305</v>
      </c>
      <c r="K34" s="541">
        <v>2.1739130434782608</v>
      </c>
      <c r="L34" s="540"/>
      <c r="M34" s="540"/>
    </row>
    <row r="35" spans="1:13" ht="15.6" customHeight="1">
      <c r="A35" s="661"/>
      <c r="B35" s="62" t="s">
        <v>403</v>
      </c>
      <c r="C35" s="661"/>
      <c r="D35" s="122"/>
      <c r="E35" s="544">
        <f t="shared" si="2"/>
        <v>0</v>
      </c>
      <c r="F35" s="545">
        <v>13</v>
      </c>
      <c r="G35" s="541">
        <v>100</v>
      </c>
      <c r="H35" s="541">
        <v>46.153846153846153</v>
      </c>
      <c r="I35" s="541">
        <v>23.076923076923077</v>
      </c>
      <c r="J35" s="541">
        <v>23.076923076923077</v>
      </c>
      <c r="K35" s="541">
        <v>7.6923076923076925</v>
      </c>
      <c r="L35" s="540"/>
      <c r="M35" s="540"/>
    </row>
    <row r="36" spans="1:13" ht="15.6" customHeight="1">
      <c r="A36" s="1045" t="s">
        <v>15</v>
      </c>
      <c r="B36" s="1045"/>
      <c r="C36" s="1045"/>
      <c r="D36" s="2"/>
      <c r="E36" s="544"/>
      <c r="F36" s="546"/>
      <c r="G36" s="541"/>
      <c r="H36" s="541"/>
      <c r="I36" s="541"/>
      <c r="J36" s="541"/>
      <c r="K36" s="541"/>
      <c r="L36" s="540"/>
      <c r="M36" s="540"/>
    </row>
    <row r="37" spans="1:13" ht="15.6" customHeight="1">
      <c r="A37" s="108"/>
      <c r="B37" s="62" t="s">
        <v>455</v>
      </c>
      <c r="C37" s="108"/>
      <c r="D37" s="123"/>
      <c r="E37" s="547" t="e">
        <f t="shared" ref="E37:E46" si="3">L37/K37*100</f>
        <v>#DIV/0!</v>
      </c>
      <c r="F37" s="545">
        <v>4308.2800843161876</v>
      </c>
      <c r="G37" s="541">
        <v>100</v>
      </c>
      <c r="H37" s="541">
        <v>99.86073328839872</v>
      </c>
      <c r="I37" s="541">
        <v>6.9633355800639909E-2</v>
      </c>
      <c r="J37" s="541">
        <v>6.9633355800639909E-2</v>
      </c>
      <c r="K37" s="541">
        <v>0</v>
      </c>
      <c r="L37" s="540"/>
      <c r="M37" s="540"/>
    </row>
    <row r="38" spans="1:13" ht="15.6" customHeight="1">
      <c r="A38" s="6"/>
      <c r="B38" s="62" t="s">
        <v>456</v>
      </c>
      <c r="C38" s="6"/>
      <c r="D38" s="2"/>
      <c r="E38" s="547" t="e">
        <f t="shared" si="3"/>
        <v>#DIV/0!</v>
      </c>
      <c r="F38" s="545">
        <v>2507.4067555835909</v>
      </c>
      <c r="G38" s="541">
        <v>100</v>
      </c>
      <c r="H38" s="541">
        <v>99.165506229249388</v>
      </c>
      <c r="I38" s="541">
        <v>0.83449377075060804</v>
      </c>
      <c r="J38" s="541">
        <v>0</v>
      </c>
      <c r="K38" s="541">
        <v>0</v>
      </c>
      <c r="L38" s="540"/>
      <c r="M38" s="540"/>
    </row>
    <row r="39" spans="1:13" ht="15.6" customHeight="1">
      <c r="A39" s="661"/>
      <c r="B39" s="62" t="s">
        <v>457</v>
      </c>
      <c r="C39" s="661"/>
      <c r="D39" s="122"/>
      <c r="E39" s="547">
        <f t="shared" si="3"/>
        <v>0</v>
      </c>
      <c r="F39" s="545">
        <v>2874.6093311559193</v>
      </c>
      <c r="G39" s="541">
        <v>100</v>
      </c>
      <c r="H39" s="541">
        <v>99.284926987025074</v>
      </c>
      <c r="I39" s="541">
        <v>0.68028567720859656</v>
      </c>
      <c r="J39" s="541">
        <v>0</v>
      </c>
      <c r="K39" s="541">
        <v>3.4787335766348688E-2</v>
      </c>
      <c r="L39" s="540"/>
      <c r="M39" s="540"/>
    </row>
    <row r="40" spans="1:13" ht="15.6" customHeight="1">
      <c r="A40" s="661"/>
      <c r="B40" s="62" t="s">
        <v>458</v>
      </c>
      <c r="C40" s="661"/>
      <c r="D40" s="122"/>
      <c r="E40" s="547" t="e">
        <f t="shared" si="3"/>
        <v>#DIV/0!</v>
      </c>
      <c r="F40" s="545">
        <v>2415.0051352035048</v>
      </c>
      <c r="G40" s="541">
        <v>100</v>
      </c>
      <c r="H40" s="541">
        <v>99.106282093573583</v>
      </c>
      <c r="I40" s="541">
        <v>0.81090234753395263</v>
      </c>
      <c r="J40" s="541">
        <v>8.2815558892443783E-2</v>
      </c>
      <c r="K40" s="541">
        <v>0</v>
      </c>
      <c r="L40" s="540"/>
      <c r="M40" s="540"/>
    </row>
    <row r="41" spans="1:13" ht="15.6" customHeight="1">
      <c r="A41" s="661"/>
      <c r="B41" s="62" t="s">
        <v>459</v>
      </c>
      <c r="C41" s="661"/>
      <c r="D41" s="122"/>
      <c r="E41" s="547" t="e">
        <f t="shared" si="3"/>
        <v>#DIV/0!</v>
      </c>
      <c r="F41" s="545">
        <v>1197.2231011138097</v>
      </c>
      <c r="G41" s="541">
        <v>100</v>
      </c>
      <c r="H41" s="548">
        <v>98.123580130998505</v>
      </c>
      <c r="I41" s="541">
        <v>1.7093666273676773</v>
      </c>
      <c r="J41" s="541">
        <v>0.16705324163385626</v>
      </c>
      <c r="K41" s="541">
        <v>0</v>
      </c>
      <c r="L41" s="540"/>
      <c r="M41" s="540"/>
    </row>
    <row r="42" spans="1:13" ht="15.6" customHeight="1">
      <c r="A42" s="661"/>
      <c r="B42" s="62" t="s">
        <v>460</v>
      </c>
      <c r="C42" s="661"/>
      <c r="D42" s="122"/>
      <c r="E42" s="547" t="e">
        <f t="shared" si="3"/>
        <v>#DIV/0!</v>
      </c>
      <c r="F42" s="545">
        <v>1275.7114649639843</v>
      </c>
      <c r="G42" s="541">
        <v>100</v>
      </c>
      <c r="H42" s="541">
        <v>97.470599110405502</v>
      </c>
      <c r="I42" s="541">
        <v>2.0478768685472613</v>
      </c>
      <c r="J42" s="541">
        <v>0.4815240210472394</v>
      </c>
      <c r="K42" s="541">
        <v>0</v>
      </c>
      <c r="L42" s="540"/>
      <c r="M42" s="540"/>
    </row>
    <row r="43" spans="1:13" ht="15.6" customHeight="1">
      <c r="A43" s="661"/>
      <c r="B43" s="62" t="s">
        <v>461</v>
      </c>
      <c r="C43" s="661"/>
      <c r="D43" s="122"/>
      <c r="E43" s="547" t="e">
        <f t="shared" si="3"/>
        <v>#DIV/0!</v>
      </c>
      <c r="F43" s="545">
        <v>326.02253700388087</v>
      </c>
      <c r="G43" s="541">
        <v>100</v>
      </c>
      <c r="H43" s="548">
        <v>96.546762246323539</v>
      </c>
      <c r="I43" s="541">
        <v>2.8397832304463266</v>
      </c>
      <c r="J43" s="541">
        <v>0.61345452323015093</v>
      </c>
      <c r="K43" s="541">
        <v>0</v>
      </c>
      <c r="L43" s="540"/>
      <c r="M43" s="540"/>
    </row>
    <row r="44" spans="1:13" ht="15.6" customHeight="1">
      <c r="A44" s="661"/>
      <c r="B44" s="62" t="s">
        <v>462</v>
      </c>
      <c r="C44" s="661"/>
      <c r="D44" s="122"/>
      <c r="E44" s="547" t="e">
        <f t="shared" si="3"/>
        <v>#DIV/0!</v>
      </c>
      <c r="F44" s="545">
        <v>287.7496927997035</v>
      </c>
      <c r="G44" s="541">
        <v>100</v>
      </c>
      <c r="H44" s="541">
        <v>96.872281630456953</v>
      </c>
      <c r="I44" s="541">
        <v>2.0851455796953617</v>
      </c>
      <c r="J44" s="541">
        <v>1.0425727898476809</v>
      </c>
      <c r="K44" s="541">
        <v>0</v>
      </c>
      <c r="L44" s="540"/>
      <c r="M44" s="540"/>
    </row>
    <row r="45" spans="1:13" ht="12" customHeight="1">
      <c r="A45" s="661"/>
      <c r="B45" s="62" t="s">
        <v>463</v>
      </c>
      <c r="C45" s="661"/>
      <c r="D45" s="122"/>
      <c r="E45" s="547">
        <f t="shared" si="3"/>
        <v>0</v>
      </c>
      <c r="F45" s="545">
        <v>201.0431797673628</v>
      </c>
      <c r="G45" s="541">
        <v>100</v>
      </c>
      <c r="H45" s="541">
        <v>90.474683089341852</v>
      </c>
      <c r="I45" s="541">
        <v>5.4714614107917789</v>
      </c>
      <c r="J45" s="541">
        <v>3.5564499170671025</v>
      </c>
      <c r="K45" s="541">
        <v>0.49740558279925257</v>
      </c>
      <c r="L45" s="540"/>
      <c r="M45" s="540"/>
    </row>
    <row r="46" spans="1:13" ht="15.6" customHeight="1" thickBot="1">
      <c r="A46" s="662"/>
      <c r="B46" s="63" t="s">
        <v>403</v>
      </c>
      <c r="C46" s="662"/>
      <c r="D46" s="124"/>
      <c r="E46" s="549">
        <f t="shared" si="3"/>
        <v>0</v>
      </c>
      <c r="F46" s="550">
        <v>93.948717948717942</v>
      </c>
      <c r="G46" s="551">
        <v>100</v>
      </c>
      <c r="H46" s="548">
        <v>70.196506550218345</v>
      </c>
      <c r="I46" s="551">
        <v>18.094978165938866</v>
      </c>
      <c r="J46" s="551">
        <v>9.5796943231441052</v>
      </c>
      <c r="K46" s="551">
        <v>2.1288209606986901</v>
      </c>
      <c r="L46" s="540"/>
      <c r="M46" s="540"/>
    </row>
    <row r="47" spans="1:13" s="104" customFormat="1" ht="12.75" customHeight="1">
      <c r="B47" s="1074"/>
      <c r="C47" s="1074"/>
      <c r="D47" s="1074"/>
      <c r="E47" s="1074"/>
      <c r="F47" s="1074"/>
      <c r="G47" s="1074"/>
      <c r="H47" s="1074"/>
      <c r="I47" s="1074"/>
      <c r="J47" s="1074"/>
      <c r="K47" s="1074"/>
    </row>
    <row r="48" spans="1:13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 ht="26.1" customHeight="1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  <row r="190" spans="5:5">
      <c r="E190" s="552"/>
    </row>
  </sheetData>
  <mergeCells count="16">
    <mergeCell ref="B47:K47"/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5:C5"/>
    <mergeCell ref="A7:C7"/>
    <mergeCell ref="A14:C14"/>
    <mergeCell ref="A25:C25"/>
    <mergeCell ref="A36:C36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3.85546875" style="531" customWidth="1"/>
    <col min="12" max="16384" width="9.140625" style="531"/>
  </cols>
  <sheetData>
    <row r="1" spans="1:26" s="24" customFormat="1" ht="49.5" customHeight="1">
      <c r="A1" s="1416" t="s">
        <v>811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265" t="s">
        <v>0</v>
      </c>
    </row>
    <row r="3" spans="1:26" s="268" customFormat="1" ht="27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326" t="s">
        <v>812</v>
      </c>
      <c r="I3" s="1329" t="s">
        <v>813</v>
      </c>
      <c r="J3" s="1329" t="s">
        <v>814</v>
      </c>
      <c r="K3" s="1329" t="s">
        <v>815</v>
      </c>
      <c r="L3" s="269"/>
    </row>
    <row r="4" spans="1:26" s="269" customFormat="1" ht="29.25" customHeight="1">
      <c r="A4" s="1129"/>
      <c r="B4" s="1129"/>
      <c r="C4" s="1129"/>
      <c r="D4" s="689"/>
      <c r="E4" s="1331"/>
      <c r="F4" s="1331"/>
      <c r="G4" s="1328"/>
      <c r="H4" s="1328"/>
      <c r="I4" s="1331"/>
      <c r="J4" s="1331"/>
      <c r="K4" s="1331"/>
    </row>
    <row r="5" spans="1:26" s="33" customFormat="1" ht="20.25" customHeight="1">
      <c r="A5" s="1247" t="s">
        <v>1155</v>
      </c>
      <c r="B5" s="1247"/>
      <c r="C5" s="1247"/>
      <c r="D5" s="277"/>
      <c r="E5" s="473"/>
      <c r="F5" s="471">
        <v>15829.000000031147</v>
      </c>
      <c r="G5" s="472">
        <v>100</v>
      </c>
      <c r="H5" s="472">
        <v>26.408172937590901</v>
      </c>
      <c r="I5" s="472">
        <v>2.5783498510241998</v>
      </c>
      <c r="J5" s="472">
        <v>63.712678521849057</v>
      </c>
      <c r="K5" s="472">
        <v>7.3007986895359327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20.25" customHeight="1">
      <c r="A6" s="1247" t="s">
        <v>1149</v>
      </c>
      <c r="B6" s="1247"/>
      <c r="C6" s="1247"/>
      <c r="D6" s="277"/>
      <c r="E6" s="473"/>
      <c r="F6" s="471">
        <v>15486.999999856676</v>
      </c>
      <c r="G6" s="472">
        <v>100</v>
      </c>
      <c r="H6" s="472">
        <v>42.945441426038627</v>
      </c>
      <c r="I6" s="472">
        <v>1.3397054754184776</v>
      </c>
      <c r="J6" s="472">
        <v>50.776550855218098</v>
      </c>
      <c r="K6" s="472">
        <v>4.9383022433246069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0.25" customHeight="1">
      <c r="A7" s="1247" t="s">
        <v>57</v>
      </c>
      <c r="B7" s="1247"/>
      <c r="C7" s="1247"/>
      <c r="D7" s="277"/>
      <c r="E7" s="473"/>
      <c r="F7" s="553"/>
      <c r="G7" s="567"/>
      <c r="H7" s="554"/>
      <c r="I7" s="554"/>
      <c r="J7" s="554"/>
      <c r="K7" s="554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</row>
    <row r="8" spans="1:26" ht="20.25" customHeight="1">
      <c r="A8" s="34"/>
      <c r="B8" s="34" t="s">
        <v>58</v>
      </c>
      <c r="C8" s="34"/>
      <c r="D8" s="556"/>
      <c r="E8" s="557"/>
      <c r="F8" s="553">
        <v>10823.65074629825</v>
      </c>
      <c r="G8" s="541">
        <v>100</v>
      </c>
      <c r="H8" s="541">
        <v>45.278281806187579</v>
      </c>
      <c r="I8" s="541">
        <v>1.5441963306802056</v>
      </c>
      <c r="J8" s="541">
        <v>47.759119789701749</v>
      </c>
      <c r="K8" s="541">
        <v>5.4184020734301814</v>
      </c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</row>
    <row r="9" spans="1:26" ht="20.25" customHeight="1">
      <c r="A9" s="34"/>
      <c r="B9" s="34" t="s">
        <v>20</v>
      </c>
      <c r="C9" s="34"/>
      <c r="D9" s="556"/>
      <c r="E9" s="557"/>
      <c r="F9" s="553">
        <v>4663.3492535584382</v>
      </c>
      <c r="G9" s="541">
        <v>100</v>
      </c>
      <c r="H9" s="541">
        <v>37.530910335036452</v>
      </c>
      <c r="I9" s="541">
        <v>0.86508144924761654</v>
      </c>
      <c r="J9" s="541">
        <v>57.780019441504649</v>
      </c>
      <c r="K9" s="541">
        <v>3.8239887742112408</v>
      </c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</row>
    <row r="10" spans="1:26" ht="20.25" customHeight="1">
      <c r="A10" s="1247" t="s">
        <v>21</v>
      </c>
      <c r="B10" s="1247"/>
      <c r="C10" s="1247"/>
      <c r="D10" s="277"/>
      <c r="E10" s="557"/>
      <c r="F10" s="553"/>
      <c r="G10" s="541"/>
      <c r="H10" s="541"/>
      <c r="I10" s="541"/>
      <c r="J10" s="541"/>
      <c r="K10" s="541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</row>
    <row r="11" spans="1:26" ht="20.25" customHeight="1">
      <c r="A11" s="34"/>
      <c r="B11" s="661" t="s">
        <v>71</v>
      </c>
      <c r="C11" s="34"/>
      <c r="D11" s="556"/>
      <c r="E11" s="557"/>
      <c r="F11" s="553">
        <v>2406.9999999774318</v>
      </c>
      <c r="G11" s="541">
        <v>100</v>
      </c>
      <c r="H11" s="541">
        <v>49.519956979756422</v>
      </c>
      <c r="I11" s="541">
        <v>1.1383584711440979</v>
      </c>
      <c r="J11" s="541">
        <v>43.144039175454679</v>
      </c>
      <c r="K11" s="541">
        <v>6.1976453736446722</v>
      </c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</row>
    <row r="12" spans="1:26" ht="20.25" customHeight="1">
      <c r="A12" s="34"/>
      <c r="B12" s="661" t="s">
        <v>72</v>
      </c>
      <c r="C12" s="34"/>
      <c r="D12" s="556"/>
      <c r="E12" s="557"/>
      <c r="F12" s="553">
        <v>1060.9999999896243</v>
      </c>
      <c r="G12" s="541">
        <v>100</v>
      </c>
      <c r="H12" s="541">
        <v>42.458838303137483</v>
      </c>
      <c r="I12" s="541">
        <v>3.4633337577782539</v>
      </c>
      <c r="J12" s="541">
        <v>49.405565719802055</v>
      </c>
      <c r="K12" s="541">
        <v>4.6722622192821524</v>
      </c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</row>
    <row r="13" spans="1:26" ht="20.25" customHeight="1">
      <c r="A13" s="34"/>
      <c r="B13" s="661" t="s">
        <v>73</v>
      </c>
      <c r="C13" s="34"/>
      <c r="D13" s="556"/>
      <c r="E13" s="557"/>
      <c r="F13" s="553">
        <v>5725.0000000805139</v>
      </c>
      <c r="G13" s="541">
        <v>100</v>
      </c>
      <c r="H13" s="541">
        <v>43.690476679198639</v>
      </c>
      <c r="I13" s="541">
        <v>1.3551555013038232</v>
      </c>
      <c r="J13" s="541">
        <v>49.650981091770575</v>
      </c>
      <c r="K13" s="541">
        <v>5.303386727727057</v>
      </c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</row>
    <row r="14" spans="1:26" ht="20.25" customHeight="1">
      <c r="A14" s="34"/>
      <c r="B14" s="661" t="s">
        <v>318</v>
      </c>
      <c r="C14" s="34"/>
      <c r="D14" s="556"/>
      <c r="E14" s="557"/>
      <c r="F14" s="553">
        <v>5874.9999998090852</v>
      </c>
      <c r="G14" s="541">
        <v>100</v>
      </c>
      <c r="H14" s="541">
        <v>40.072290806175644</v>
      </c>
      <c r="I14" s="541">
        <v>1.0170429779999448</v>
      </c>
      <c r="J14" s="541">
        <v>54.920437246135158</v>
      </c>
      <c r="K14" s="541">
        <v>3.9902289696893689</v>
      </c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</row>
    <row r="15" spans="1:26" ht="20.25" customHeight="1">
      <c r="A15" s="34"/>
      <c r="B15" s="661" t="s">
        <v>317</v>
      </c>
      <c r="C15" s="34"/>
      <c r="D15" s="556"/>
      <c r="E15" s="557"/>
      <c r="F15" s="553">
        <v>419</v>
      </c>
      <c r="G15" s="541">
        <v>100</v>
      </c>
      <c r="H15" s="541">
        <v>36.515513126491648</v>
      </c>
      <c r="I15" s="541">
        <v>1.431980906921241</v>
      </c>
      <c r="J15" s="541">
        <v>55.369928400954649</v>
      </c>
      <c r="K15" s="541">
        <v>6.6825775656324584</v>
      </c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</row>
    <row r="16" spans="1:26" ht="20.25" customHeight="1">
      <c r="A16" s="1247" t="s">
        <v>22</v>
      </c>
      <c r="B16" s="1247"/>
      <c r="C16" s="1247"/>
      <c r="D16" s="277"/>
      <c r="E16" s="557"/>
      <c r="F16" s="553"/>
      <c r="G16" s="541"/>
      <c r="H16" s="541"/>
      <c r="I16" s="541"/>
      <c r="J16" s="541"/>
      <c r="K16" s="541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</row>
    <row r="17" spans="1:26" ht="20.25" customHeight="1">
      <c r="A17" s="1049" t="s">
        <v>59</v>
      </c>
      <c r="B17" s="1049"/>
      <c r="C17" s="35"/>
      <c r="D17" s="277"/>
      <c r="E17" s="557"/>
      <c r="F17" s="553">
        <v>15113.999999902675</v>
      </c>
      <c r="G17" s="541">
        <v>100</v>
      </c>
      <c r="H17" s="541">
        <v>43.45098752218216</v>
      </c>
      <c r="I17" s="541">
        <v>1.3562272527289894</v>
      </c>
      <c r="J17" s="541">
        <v>50.132610099896645</v>
      </c>
      <c r="K17" s="541">
        <v>5.0601751251920666</v>
      </c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</row>
    <row r="18" spans="1:26" ht="20.25" customHeight="1">
      <c r="A18" s="7"/>
      <c r="B18" s="661" t="s">
        <v>23</v>
      </c>
      <c r="C18" s="35"/>
      <c r="D18" s="277"/>
      <c r="E18" s="557"/>
      <c r="F18" s="553">
        <v>4946.0000000516202</v>
      </c>
      <c r="G18" s="541">
        <v>100</v>
      </c>
      <c r="H18" s="541">
        <v>41.709948615475682</v>
      </c>
      <c r="I18" s="541">
        <v>1.7099561176682316</v>
      </c>
      <c r="J18" s="541">
        <v>49.496466883769273</v>
      </c>
      <c r="K18" s="541">
        <v>7.0836283830867295</v>
      </c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</row>
    <row r="19" spans="1:26" ht="20.25" customHeight="1">
      <c r="A19" s="121"/>
      <c r="B19" s="121" t="s">
        <v>1150</v>
      </c>
      <c r="C19" s="542"/>
      <c r="D19" s="556"/>
      <c r="E19" s="557"/>
      <c r="F19" s="553">
        <v>1492.000000031793</v>
      </c>
      <c r="G19" s="541">
        <v>100</v>
      </c>
      <c r="H19" s="541">
        <v>40.566303718208268</v>
      </c>
      <c r="I19" s="541">
        <v>1.8636431337646591</v>
      </c>
      <c r="J19" s="541">
        <v>54.317347222493872</v>
      </c>
      <c r="K19" s="541">
        <v>3.2527059255331623</v>
      </c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</row>
    <row r="20" spans="1:26" ht="20.25" customHeight="1">
      <c r="A20" s="121"/>
      <c r="B20" s="121" t="s">
        <v>1151</v>
      </c>
      <c r="C20" s="542"/>
      <c r="D20" s="556"/>
      <c r="E20" s="557"/>
      <c r="F20" s="553">
        <v>1019.999999999246</v>
      </c>
      <c r="G20" s="541">
        <v>100</v>
      </c>
      <c r="H20" s="541">
        <v>44.2321893222909</v>
      </c>
      <c r="I20" s="541">
        <v>1.7046386704678094</v>
      </c>
      <c r="J20" s="541">
        <v>46.23912659967614</v>
      </c>
      <c r="K20" s="541">
        <v>7.8240454075651655</v>
      </c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</row>
    <row r="21" spans="1:26" ht="20.25" customHeight="1">
      <c r="A21" s="121"/>
      <c r="B21" s="121" t="s">
        <v>1152</v>
      </c>
      <c r="C21" s="542"/>
      <c r="D21" s="556"/>
      <c r="E21" s="557"/>
      <c r="F21" s="553">
        <v>1216.0000000707414</v>
      </c>
      <c r="G21" s="541">
        <v>100</v>
      </c>
      <c r="H21" s="541">
        <v>38.299706430527614</v>
      </c>
      <c r="I21" s="541">
        <v>1.0340521441884623</v>
      </c>
      <c r="J21" s="541">
        <v>51.053223168749206</v>
      </c>
      <c r="K21" s="541">
        <v>9.6130182565347457</v>
      </c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</row>
    <row r="22" spans="1:26" s="561" customFormat="1" ht="20.25" customHeight="1">
      <c r="A22" s="558"/>
      <c r="B22" s="558" t="s">
        <v>1153</v>
      </c>
      <c r="C22" s="558"/>
      <c r="D22" s="559"/>
      <c r="E22" s="560"/>
      <c r="F22" s="553">
        <v>1217.9999999498373</v>
      </c>
      <c r="G22" s="541">
        <v>100</v>
      </c>
      <c r="H22" s="541">
        <v>44.403287829829651</v>
      </c>
      <c r="I22" s="541">
        <v>2.2009429813361443</v>
      </c>
      <c r="J22" s="541">
        <v>44.764708247775239</v>
      </c>
      <c r="K22" s="541">
        <v>8.6310609410589869</v>
      </c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</row>
    <row r="23" spans="1:26" ht="20.25" customHeight="1">
      <c r="A23" s="121"/>
      <c r="B23" s="661" t="s">
        <v>25</v>
      </c>
      <c r="C23" s="542"/>
      <c r="D23" s="556"/>
      <c r="E23" s="557"/>
      <c r="F23" s="553">
        <v>4607.999999930139</v>
      </c>
      <c r="G23" s="541">
        <v>100</v>
      </c>
      <c r="H23" s="541">
        <v>48.656503603828178</v>
      </c>
      <c r="I23" s="541">
        <v>2.0687388671169558</v>
      </c>
      <c r="J23" s="541">
        <v>45.447865146176895</v>
      </c>
      <c r="K23" s="541">
        <v>3.8268923828782504</v>
      </c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</row>
    <row r="24" spans="1:26" s="552" customFormat="1" ht="20.25" customHeight="1">
      <c r="A24" s="121"/>
      <c r="B24" s="121" t="s">
        <v>1136</v>
      </c>
      <c r="C24" s="542"/>
      <c r="D24" s="556"/>
      <c r="E24" s="557"/>
      <c r="F24" s="553">
        <v>2229.9999999700453</v>
      </c>
      <c r="G24" s="541">
        <v>100</v>
      </c>
      <c r="H24" s="541">
        <v>51.221988193201838</v>
      </c>
      <c r="I24" s="541">
        <v>0.52503736921482536</v>
      </c>
      <c r="J24" s="541">
        <v>45.641941152155937</v>
      </c>
      <c r="K24" s="541">
        <v>2.6110332854273861</v>
      </c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</row>
    <row r="25" spans="1:26" ht="20.25" customHeight="1">
      <c r="A25" s="121"/>
      <c r="B25" s="121" t="s">
        <v>1137</v>
      </c>
      <c r="C25" s="542"/>
      <c r="D25" s="556"/>
      <c r="E25" s="557"/>
      <c r="F25" s="553">
        <v>2377.999999960105</v>
      </c>
      <c r="G25" s="541">
        <v>100</v>
      </c>
      <c r="H25" s="541">
        <v>46.250687525475328</v>
      </c>
      <c r="I25" s="541">
        <v>3.5163647461469139</v>
      </c>
      <c r="J25" s="541">
        <v>45.265867882368923</v>
      </c>
      <c r="K25" s="541">
        <v>4.9670798460088008</v>
      </c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</row>
    <row r="26" spans="1:26" ht="20.25" customHeight="1">
      <c r="A26" s="121"/>
      <c r="B26" s="661" t="s">
        <v>26</v>
      </c>
      <c r="C26" s="542"/>
      <c r="D26" s="556"/>
      <c r="E26" s="557"/>
      <c r="F26" s="553">
        <v>4815.9999999663351</v>
      </c>
      <c r="G26" s="541">
        <v>100</v>
      </c>
      <c r="H26" s="541">
        <v>40.31933497876544</v>
      </c>
      <c r="I26" s="541">
        <v>0.52072820598540914</v>
      </c>
      <c r="J26" s="541">
        <v>55.629825686717851</v>
      </c>
      <c r="K26" s="541">
        <v>3.530111128531487</v>
      </c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</row>
    <row r="27" spans="1:26" ht="20.25" customHeight="1">
      <c r="A27" s="121"/>
      <c r="B27" s="121" t="s">
        <v>1138</v>
      </c>
      <c r="C27" s="35"/>
      <c r="D27" s="277"/>
      <c r="E27" s="557"/>
      <c r="F27" s="553">
        <v>1355.9999999543588</v>
      </c>
      <c r="G27" s="541">
        <v>100</v>
      </c>
      <c r="H27" s="541">
        <v>44.964168083573647</v>
      </c>
      <c r="I27" s="541">
        <v>0.24582104237042204</v>
      </c>
      <c r="J27" s="541">
        <v>50.445453022704854</v>
      </c>
      <c r="K27" s="541">
        <v>4.3445578513509986</v>
      </c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</row>
    <row r="28" spans="1:26" ht="20.25" customHeight="1">
      <c r="A28" s="121"/>
      <c r="B28" s="121" t="s">
        <v>1139</v>
      </c>
      <c r="C28" s="35"/>
      <c r="D28" s="277"/>
      <c r="E28" s="557"/>
      <c r="F28" s="553">
        <v>1871.0000000228572</v>
      </c>
      <c r="G28" s="541">
        <v>100</v>
      </c>
      <c r="H28" s="541">
        <v>29.735591773629004</v>
      </c>
      <c r="I28" s="541">
        <v>0.31874058600335398</v>
      </c>
      <c r="J28" s="541">
        <v>65.9694274188777</v>
      </c>
      <c r="K28" s="541">
        <v>3.9762402214899648</v>
      </c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</row>
    <row r="29" spans="1:26" ht="20.25" customHeight="1">
      <c r="A29" s="121"/>
      <c r="B29" s="121" t="s">
        <v>1140</v>
      </c>
      <c r="C29" s="35"/>
      <c r="D29" s="277"/>
      <c r="E29" s="557"/>
      <c r="F29" s="553">
        <v>1588.999999989127</v>
      </c>
      <c r="G29" s="541">
        <v>100</v>
      </c>
      <c r="H29" s="541">
        <v>48.817629407485526</v>
      </c>
      <c r="I29" s="541">
        <v>0.99315926378625874</v>
      </c>
      <c r="J29" s="541">
        <v>47.879425743969428</v>
      </c>
      <c r="K29" s="541">
        <v>2.309785584758743</v>
      </c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</row>
    <row r="30" spans="1:26" ht="20.25" customHeight="1">
      <c r="A30" s="121"/>
      <c r="B30" s="661" t="s">
        <v>28</v>
      </c>
      <c r="C30" s="35"/>
      <c r="D30" s="277"/>
      <c r="E30" s="557"/>
      <c r="F30" s="553">
        <v>743.99999995456085</v>
      </c>
      <c r="G30" s="541">
        <v>100</v>
      </c>
      <c r="H30" s="541">
        <v>43.0560936751016</v>
      </c>
      <c r="I30" s="541">
        <v>0</v>
      </c>
      <c r="J30" s="541">
        <v>47.792662287211357</v>
      </c>
      <c r="K30" s="541">
        <v>9.1512440376870323</v>
      </c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</row>
    <row r="31" spans="1:26" ht="20.25" customHeight="1">
      <c r="A31" s="1049" t="s">
        <v>29</v>
      </c>
      <c r="B31" s="1049"/>
      <c r="C31" s="35"/>
      <c r="D31" s="277"/>
      <c r="E31" s="557"/>
      <c r="F31" s="553">
        <v>372.99999995399594</v>
      </c>
      <c r="G31" s="541">
        <v>100</v>
      </c>
      <c r="H31" s="541">
        <v>22.460659393850602</v>
      </c>
      <c r="I31" s="541">
        <v>0.6702412869459351</v>
      </c>
      <c r="J31" s="541">
        <v>76.869099319203443</v>
      </c>
      <c r="K31" s="541">
        <v>0</v>
      </c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</row>
    <row r="32" spans="1:26" ht="20.25" customHeight="1">
      <c r="A32" s="1045" t="s">
        <v>152</v>
      </c>
      <c r="B32" s="1045"/>
      <c r="C32" s="1045"/>
      <c r="D32" s="556"/>
      <c r="E32" s="557"/>
      <c r="F32" s="553"/>
      <c r="G32" s="541"/>
      <c r="H32" s="541"/>
      <c r="I32" s="541"/>
      <c r="J32" s="541"/>
      <c r="K32" s="541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</row>
    <row r="33" spans="1:26" ht="20.25" customHeight="1">
      <c r="A33" s="1049" t="s">
        <v>30</v>
      </c>
      <c r="B33" s="1049" t="s">
        <v>30</v>
      </c>
      <c r="C33" s="647"/>
      <c r="D33" s="556"/>
      <c r="E33" s="557"/>
      <c r="F33" s="553">
        <v>5399.0975168316691</v>
      </c>
      <c r="G33" s="541">
        <v>100</v>
      </c>
      <c r="H33" s="541">
        <v>43.77855974758296</v>
      </c>
      <c r="I33" s="541">
        <v>1.784392597452402</v>
      </c>
      <c r="J33" s="541">
        <v>48.75018455402288</v>
      </c>
      <c r="K33" s="541">
        <v>5.6868631009418458</v>
      </c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</row>
    <row r="34" spans="1:26" s="552" customFormat="1" ht="13.5" customHeight="1">
      <c r="A34" s="661"/>
      <c r="B34" s="661" t="s">
        <v>31</v>
      </c>
      <c r="C34" s="661"/>
      <c r="D34" s="556"/>
      <c r="E34" s="557"/>
      <c r="F34" s="553">
        <v>3744.1589521779106</v>
      </c>
      <c r="G34" s="541">
        <v>100</v>
      </c>
      <c r="H34" s="541">
        <v>42.618816892275049</v>
      </c>
      <c r="I34" s="541">
        <v>2.2937798363471753</v>
      </c>
      <c r="J34" s="541">
        <v>49.110360606217817</v>
      </c>
      <c r="K34" s="541">
        <v>5.977042665160039</v>
      </c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</row>
    <row r="35" spans="1:26" ht="25.5" customHeight="1">
      <c r="A35" s="661"/>
      <c r="B35" s="661" t="s">
        <v>32</v>
      </c>
      <c r="C35" s="661"/>
      <c r="D35" s="556"/>
      <c r="E35" s="557"/>
      <c r="F35" s="553">
        <v>1069.1628777571552</v>
      </c>
      <c r="G35" s="541">
        <v>100</v>
      </c>
      <c r="H35" s="541">
        <v>51.067520037432921</v>
      </c>
      <c r="I35" s="541">
        <v>0.49883263292131641</v>
      </c>
      <c r="J35" s="541">
        <v>43.3453848137734</v>
      </c>
      <c r="K35" s="541">
        <v>5.08826251587241</v>
      </c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</row>
    <row r="36" spans="1:26" ht="25.5" customHeight="1">
      <c r="A36" s="661"/>
      <c r="B36" s="661" t="s">
        <v>33</v>
      </c>
      <c r="C36" s="661"/>
      <c r="D36" s="556"/>
      <c r="E36" s="557"/>
      <c r="F36" s="553">
        <v>585.7756868966062</v>
      </c>
      <c r="G36" s="541">
        <v>100</v>
      </c>
      <c r="H36" s="541">
        <v>37.887526298054688</v>
      </c>
      <c r="I36" s="541">
        <v>0.8749082823076324</v>
      </c>
      <c r="J36" s="541">
        <v>56.312900031803572</v>
      </c>
      <c r="K36" s="541">
        <v>4.9246653878341267</v>
      </c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</row>
    <row r="37" spans="1:26" ht="20.25" customHeight="1" thickBot="1">
      <c r="A37" s="1050" t="s">
        <v>34</v>
      </c>
      <c r="B37" s="1050"/>
      <c r="C37" s="662"/>
      <c r="D37" s="564"/>
      <c r="E37" s="565"/>
      <c r="F37" s="566">
        <v>10087.902483024985</v>
      </c>
      <c r="G37" s="551">
        <v>100</v>
      </c>
      <c r="H37" s="551">
        <v>42.499552196970008</v>
      </c>
      <c r="I37" s="551">
        <v>1.1017066307250056</v>
      </c>
      <c r="J37" s="551">
        <v>51.861072566583374</v>
      </c>
      <c r="K37" s="551">
        <v>4.537668605721616</v>
      </c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</row>
    <row r="38" spans="1:26" s="104" customFormat="1" ht="18" customHeight="1">
      <c r="B38" s="1074" t="s">
        <v>804</v>
      </c>
      <c r="C38" s="1074"/>
      <c r="D38" s="1074"/>
      <c r="E38" s="1074"/>
      <c r="F38" s="1074"/>
      <c r="G38" s="1074"/>
      <c r="H38" s="1074"/>
      <c r="I38" s="1074"/>
      <c r="J38" s="1074"/>
      <c r="K38" s="1074"/>
    </row>
    <row r="39" spans="1:26" ht="26.1" customHeight="1">
      <c r="E39" s="552"/>
    </row>
    <row r="40" spans="1:26" ht="26.1" customHeight="1">
      <c r="E40" s="552"/>
    </row>
    <row r="41" spans="1:26" ht="26.1" customHeight="1">
      <c r="E41" s="552"/>
    </row>
    <row r="42" spans="1:26" ht="26.1" customHeight="1">
      <c r="E42" s="552"/>
    </row>
    <row r="43" spans="1:26" ht="26.1" customHeight="1">
      <c r="E43" s="552"/>
    </row>
    <row r="44" spans="1:26" ht="26.1" customHeight="1">
      <c r="E44" s="552"/>
    </row>
    <row r="45" spans="1:26" ht="26.1" customHeight="1">
      <c r="E45" s="552"/>
    </row>
    <row r="46" spans="1:26" ht="26.1" customHeight="1">
      <c r="E46" s="552"/>
    </row>
    <row r="47" spans="1:26" ht="26.1" customHeight="1">
      <c r="E47" s="552"/>
    </row>
    <row r="48" spans="1:26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>
      <c r="E60" s="552"/>
    </row>
    <row r="61" spans="5:5">
      <c r="E61" s="552"/>
    </row>
    <row r="62" spans="5:5">
      <c r="E62" s="552"/>
    </row>
    <row r="63" spans="5:5">
      <c r="E63" s="552"/>
    </row>
    <row r="64" spans="5:5">
      <c r="E64" s="552"/>
    </row>
    <row r="65" spans="5:5">
      <c r="E65" s="552"/>
    </row>
    <row r="66" spans="5:5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</sheetData>
  <mergeCells count="20">
    <mergeCell ref="A32:C32"/>
    <mergeCell ref="A33:B33"/>
    <mergeCell ref="A37:B37"/>
    <mergeCell ref="B38:K38"/>
    <mergeCell ref="A5:C5"/>
    <mergeCell ref="A7:C7"/>
    <mergeCell ref="A10:C10"/>
    <mergeCell ref="A16:C16"/>
    <mergeCell ref="A17:B17"/>
    <mergeCell ref="A31:B31"/>
    <mergeCell ref="A6:C6"/>
    <mergeCell ref="A1:K1"/>
    <mergeCell ref="A3:C4"/>
    <mergeCell ref="E3:E4"/>
    <mergeCell ref="F3:F4"/>
    <mergeCell ref="G3:G4"/>
    <mergeCell ref="H3:H4"/>
    <mergeCell ref="I3:I4"/>
    <mergeCell ref="J3:J4"/>
    <mergeCell ref="K3:K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3.28515625" style="531" customWidth="1"/>
    <col min="12" max="16384" width="9.140625" style="531"/>
  </cols>
  <sheetData>
    <row r="1" spans="1:26" s="24" customFormat="1" ht="43.5" customHeight="1">
      <c r="A1" s="1416" t="s">
        <v>810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265" t="s">
        <v>0</v>
      </c>
    </row>
    <row r="3" spans="1:26" s="268" customFormat="1" ht="27.75" customHeight="1">
      <c r="A3" s="1127" t="s">
        <v>1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326" t="s">
        <v>812</v>
      </c>
      <c r="I3" s="1329" t="s">
        <v>813</v>
      </c>
      <c r="J3" s="1329" t="s">
        <v>814</v>
      </c>
      <c r="K3" s="1329" t="s">
        <v>815</v>
      </c>
      <c r="L3" s="269"/>
    </row>
    <row r="4" spans="1:26" s="269" customFormat="1" ht="52.5" customHeight="1">
      <c r="A4" s="1129"/>
      <c r="B4" s="1129"/>
      <c r="C4" s="1129"/>
      <c r="D4" s="689"/>
      <c r="E4" s="1331"/>
      <c r="F4" s="1331"/>
      <c r="G4" s="1328"/>
      <c r="H4" s="1328"/>
      <c r="I4" s="1331"/>
      <c r="J4" s="1331"/>
      <c r="K4" s="1331"/>
    </row>
    <row r="5" spans="1:26" s="33" customFormat="1" ht="18.75" customHeight="1">
      <c r="A5" s="1247" t="s">
        <v>1155</v>
      </c>
      <c r="B5" s="1247"/>
      <c r="C5" s="1247"/>
      <c r="D5" s="32"/>
      <c r="E5" s="476"/>
      <c r="F5" s="478">
        <v>15829.000000031168</v>
      </c>
      <c r="G5" s="472">
        <v>100</v>
      </c>
      <c r="H5" s="472">
        <v>26.40817293759082</v>
      </c>
      <c r="I5" s="472">
        <v>2.5783498510241967</v>
      </c>
      <c r="J5" s="472">
        <v>63.712678521849178</v>
      </c>
      <c r="K5" s="472">
        <v>7.3007986895359211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s="33" customFormat="1" ht="18.75" customHeight="1">
      <c r="A6" s="1247" t="s">
        <v>1149</v>
      </c>
      <c r="B6" s="1247"/>
      <c r="C6" s="1247"/>
      <c r="D6" s="32"/>
      <c r="E6" s="476"/>
      <c r="F6" s="471">
        <v>15486.999999856676</v>
      </c>
      <c r="G6" s="472">
        <v>100</v>
      </c>
      <c r="H6" s="472">
        <v>42.94544142603862</v>
      </c>
      <c r="I6" s="472">
        <v>1.3397054754184776</v>
      </c>
      <c r="J6" s="472">
        <v>50.776550855218083</v>
      </c>
      <c r="K6" s="472">
        <v>4.9383022433246069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15.6" customHeight="1">
      <c r="A7" s="1247" t="s">
        <v>12</v>
      </c>
      <c r="B7" s="1247"/>
      <c r="C7" s="1247"/>
      <c r="D7" s="32"/>
      <c r="E7" s="292"/>
      <c r="F7" s="475"/>
      <c r="G7" s="472"/>
      <c r="H7" s="472"/>
      <c r="I7" s="472"/>
      <c r="J7" s="472"/>
      <c r="K7" s="541"/>
      <c r="L7" s="50"/>
      <c r="M7" s="50"/>
    </row>
    <row r="8" spans="1:26" ht="15.6" customHeight="1">
      <c r="A8" s="34"/>
      <c r="B8" s="542" t="s">
        <v>1154</v>
      </c>
      <c r="C8" s="34"/>
      <c r="D8" s="543"/>
      <c r="E8" s="544">
        <f t="shared" ref="E8:E13" si="0">L8/K8*100</f>
        <v>0</v>
      </c>
      <c r="F8" s="545">
        <v>12662.874730958139</v>
      </c>
      <c r="G8" s="541">
        <v>100</v>
      </c>
      <c r="H8" s="541">
        <v>41.569888291031731</v>
      </c>
      <c r="I8" s="541">
        <v>1.3725644803917305</v>
      </c>
      <c r="J8" s="541">
        <v>52.134065506709085</v>
      </c>
      <c r="K8" s="541">
        <v>4.9234817218674447</v>
      </c>
      <c r="L8" s="540"/>
      <c r="M8" s="540"/>
    </row>
    <row r="9" spans="1:26" ht="15.6" customHeight="1">
      <c r="A9" s="34"/>
      <c r="B9" s="542" t="s">
        <v>1144</v>
      </c>
      <c r="C9" s="34"/>
      <c r="D9" s="543"/>
      <c r="E9" s="544">
        <f t="shared" si="0"/>
        <v>0</v>
      </c>
      <c r="F9" s="545">
        <v>1710.2564193616968</v>
      </c>
      <c r="G9" s="541">
        <v>100</v>
      </c>
      <c r="H9" s="541">
        <v>47.451028661341027</v>
      </c>
      <c r="I9" s="541">
        <v>0.82266547627372966</v>
      </c>
      <c r="J9" s="541">
        <v>46.547485134283562</v>
      </c>
      <c r="K9" s="541">
        <v>5.1788207281017042</v>
      </c>
      <c r="L9" s="540"/>
      <c r="M9" s="540"/>
    </row>
    <row r="10" spans="1:26" ht="15.6" customHeight="1">
      <c r="A10" s="34"/>
      <c r="B10" s="542" t="s">
        <v>1145</v>
      </c>
      <c r="C10" s="34"/>
      <c r="D10" s="543"/>
      <c r="E10" s="544">
        <f t="shared" si="0"/>
        <v>0</v>
      </c>
      <c r="F10" s="545">
        <v>849.02766834275133</v>
      </c>
      <c r="G10" s="541">
        <v>100</v>
      </c>
      <c r="H10" s="541">
        <v>51.140976455380368</v>
      </c>
      <c r="I10" s="541">
        <v>2.0734750775586486</v>
      </c>
      <c r="J10" s="541">
        <v>42.484224377530069</v>
      </c>
      <c r="K10" s="541">
        <v>4.3013240895309464</v>
      </c>
      <c r="L10" s="540"/>
      <c r="M10" s="540"/>
    </row>
    <row r="11" spans="1:26" ht="15.6" customHeight="1">
      <c r="A11" s="34"/>
      <c r="B11" s="542" t="s">
        <v>1146</v>
      </c>
      <c r="C11" s="34"/>
      <c r="D11" s="543"/>
      <c r="E11" s="544">
        <f t="shared" si="0"/>
        <v>0</v>
      </c>
      <c r="F11" s="545">
        <v>154.48591803607366</v>
      </c>
      <c r="G11" s="541">
        <v>100</v>
      </c>
      <c r="H11" s="541">
        <v>59.087799688373288</v>
      </c>
      <c r="I11" s="541">
        <v>0.64730819010085583</v>
      </c>
      <c r="J11" s="541">
        <v>34.989330372135626</v>
      </c>
      <c r="K11" s="541">
        <v>5.2755617493902269</v>
      </c>
      <c r="L11" s="540"/>
      <c r="M11" s="540"/>
    </row>
    <row r="12" spans="1:26" ht="15.6" customHeight="1">
      <c r="A12" s="34"/>
      <c r="B12" s="542" t="s">
        <v>1147</v>
      </c>
      <c r="C12" s="34"/>
      <c r="D12" s="543"/>
      <c r="E12" s="544">
        <f t="shared" si="0"/>
        <v>0</v>
      </c>
      <c r="F12" s="545">
        <v>82.35526315800017</v>
      </c>
      <c r="G12" s="541">
        <v>100</v>
      </c>
      <c r="H12" s="541">
        <v>44.92730468120147</v>
      </c>
      <c r="I12" s="541">
        <v>0</v>
      </c>
      <c r="J12" s="541">
        <v>46.451509825919338</v>
      </c>
      <c r="K12" s="541">
        <v>8.6211854928792029</v>
      </c>
      <c r="L12" s="540"/>
      <c r="M12" s="540"/>
    </row>
    <row r="13" spans="1:26" ht="15.6" customHeight="1">
      <c r="A13" s="34"/>
      <c r="B13" s="542" t="s">
        <v>1148</v>
      </c>
      <c r="C13" s="34"/>
      <c r="D13" s="543"/>
      <c r="E13" s="544">
        <f t="shared" si="0"/>
        <v>0</v>
      </c>
      <c r="F13" s="545">
        <v>28</v>
      </c>
      <c r="G13" s="541">
        <v>100</v>
      </c>
      <c r="H13" s="541">
        <v>46.428571428571431</v>
      </c>
      <c r="I13" s="541">
        <v>3.5714285714285712</v>
      </c>
      <c r="J13" s="541">
        <v>46.428571428571431</v>
      </c>
      <c r="K13" s="541">
        <v>3.5714285714285712</v>
      </c>
      <c r="L13" s="540"/>
      <c r="M13" s="540"/>
    </row>
    <row r="14" spans="1:26" ht="15.6" customHeight="1">
      <c r="A14" s="1045" t="s">
        <v>13</v>
      </c>
      <c r="B14" s="1045"/>
      <c r="C14" s="1045"/>
      <c r="D14" s="2"/>
      <c r="E14" s="544"/>
      <c r="F14" s="546"/>
      <c r="G14" s="541"/>
      <c r="H14" s="541"/>
      <c r="I14" s="541"/>
      <c r="J14" s="541"/>
      <c r="K14" s="541"/>
      <c r="L14" s="540"/>
      <c r="M14" s="540"/>
    </row>
    <row r="15" spans="1:26" ht="15.6" customHeight="1">
      <c r="A15" s="661"/>
      <c r="B15" s="62" t="s">
        <v>455</v>
      </c>
      <c r="C15" s="661"/>
      <c r="D15" s="122"/>
      <c r="E15" s="544">
        <f t="shared" ref="E15:E24" si="1">L15/K15*100</f>
        <v>0</v>
      </c>
      <c r="F15" s="545">
        <v>6358.3963791770602</v>
      </c>
      <c r="G15" s="541">
        <v>100</v>
      </c>
      <c r="H15" s="541">
        <v>37.245007137478652</v>
      </c>
      <c r="I15" s="541">
        <v>1.4560394759068651</v>
      </c>
      <c r="J15" s="541">
        <v>56.820050955347334</v>
      </c>
      <c r="K15" s="541">
        <v>4.4789024312672563</v>
      </c>
      <c r="L15" s="540"/>
      <c r="M15" s="540"/>
    </row>
    <row r="16" spans="1:26" ht="15.6" customHeight="1">
      <c r="A16" s="661"/>
      <c r="B16" s="62" t="s">
        <v>456</v>
      </c>
      <c r="C16" s="661"/>
      <c r="D16" s="122"/>
      <c r="E16" s="544">
        <f t="shared" si="1"/>
        <v>0</v>
      </c>
      <c r="F16" s="545">
        <v>1999.1372680519769</v>
      </c>
      <c r="G16" s="541">
        <v>100</v>
      </c>
      <c r="H16" s="541">
        <v>49.618174375527218</v>
      </c>
      <c r="I16" s="541">
        <v>0.75621434968733003</v>
      </c>
      <c r="J16" s="541">
        <v>43.295956882121203</v>
      </c>
      <c r="K16" s="541">
        <v>6.3296543926641853</v>
      </c>
      <c r="L16" s="540"/>
      <c r="M16" s="540"/>
    </row>
    <row r="17" spans="1:13" ht="15.6" customHeight="1">
      <c r="A17" s="121"/>
      <c r="B17" s="62" t="s">
        <v>457</v>
      </c>
      <c r="C17" s="121"/>
      <c r="D17" s="122"/>
      <c r="E17" s="544">
        <f t="shared" si="1"/>
        <v>0</v>
      </c>
      <c r="F17" s="545">
        <v>2818.8980912644447</v>
      </c>
      <c r="G17" s="541">
        <v>100</v>
      </c>
      <c r="H17" s="541">
        <v>43.348892182272778</v>
      </c>
      <c r="I17" s="541">
        <v>1.2928456040365344</v>
      </c>
      <c r="J17" s="541">
        <v>51.208980697213299</v>
      </c>
      <c r="K17" s="541">
        <v>4.1492815164773589</v>
      </c>
      <c r="L17" s="540"/>
      <c r="M17" s="540"/>
    </row>
    <row r="18" spans="1:13" ht="15.6" customHeight="1">
      <c r="A18" s="121"/>
      <c r="B18" s="62" t="s">
        <v>458</v>
      </c>
      <c r="C18" s="121"/>
      <c r="D18" s="122"/>
      <c r="E18" s="544">
        <f t="shared" si="1"/>
        <v>0</v>
      </c>
      <c r="F18" s="545">
        <v>2273.1924257380215</v>
      </c>
      <c r="G18" s="541">
        <v>100</v>
      </c>
      <c r="H18" s="541">
        <v>47.152139491359378</v>
      </c>
      <c r="I18" s="541">
        <v>1.1252466218407136</v>
      </c>
      <c r="J18" s="541">
        <v>45.392823925650774</v>
      </c>
      <c r="K18" s="541">
        <v>6.3297899611492126</v>
      </c>
      <c r="L18" s="540"/>
      <c r="M18" s="540"/>
    </row>
    <row r="19" spans="1:13" ht="15.6" customHeight="1">
      <c r="A19" s="121"/>
      <c r="B19" s="62" t="s">
        <v>459</v>
      </c>
      <c r="C19" s="121"/>
      <c r="D19" s="122"/>
      <c r="E19" s="544">
        <f t="shared" si="1"/>
        <v>0</v>
      </c>
      <c r="F19" s="545">
        <v>1018.064135244258</v>
      </c>
      <c r="G19" s="541">
        <v>100</v>
      </c>
      <c r="H19" s="541">
        <v>50.469800141049802</v>
      </c>
      <c r="I19" s="541">
        <v>2.3847592442959926</v>
      </c>
      <c r="J19" s="541">
        <v>43.703837312125856</v>
      </c>
      <c r="K19" s="541">
        <v>3.4416033025283621</v>
      </c>
      <c r="L19" s="540"/>
      <c r="M19" s="540"/>
    </row>
    <row r="20" spans="1:13" ht="15.6" customHeight="1">
      <c r="A20" s="121"/>
      <c r="B20" s="62" t="s">
        <v>460</v>
      </c>
      <c r="C20" s="121"/>
      <c r="D20" s="122"/>
      <c r="E20" s="544">
        <f t="shared" si="1"/>
        <v>0</v>
      </c>
      <c r="F20" s="545">
        <v>734.67539119687797</v>
      </c>
      <c r="G20" s="541">
        <v>100</v>
      </c>
      <c r="H20" s="541">
        <v>44.152009749411263</v>
      </c>
      <c r="I20" s="541">
        <v>1.4265161571318019</v>
      </c>
      <c r="J20" s="541">
        <v>48.510024399330817</v>
      </c>
      <c r="K20" s="541">
        <v>5.9114496941261221</v>
      </c>
      <c r="L20" s="540"/>
      <c r="M20" s="540"/>
    </row>
    <row r="21" spans="1:13" ht="15.6" customHeight="1">
      <c r="A21" s="121"/>
      <c r="B21" s="62" t="s">
        <v>461</v>
      </c>
      <c r="C21" s="121"/>
      <c r="D21" s="122"/>
      <c r="E21" s="544">
        <f t="shared" si="1"/>
        <v>0</v>
      </c>
      <c r="F21" s="545">
        <v>134.88964474491416</v>
      </c>
      <c r="G21" s="541">
        <v>100</v>
      </c>
      <c r="H21" s="541">
        <v>62.110824230471081</v>
      </c>
      <c r="I21" s="541">
        <v>2.2240402557759062</v>
      </c>
      <c r="J21" s="541">
        <v>32.699748506051826</v>
      </c>
      <c r="K21" s="541">
        <v>2.9653870077012079</v>
      </c>
      <c r="L21" s="540"/>
      <c r="M21" s="540"/>
    </row>
    <row r="22" spans="1:13" ht="15.6" customHeight="1">
      <c r="A22" s="121"/>
      <c r="B22" s="62" t="s">
        <v>462</v>
      </c>
      <c r="C22" s="121"/>
      <c r="D22" s="122"/>
      <c r="E22" s="544">
        <f t="shared" si="1"/>
        <v>0</v>
      </c>
      <c r="F22" s="545">
        <v>81.746664439103398</v>
      </c>
      <c r="G22" s="541">
        <v>100</v>
      </c>
      <c r="H22" s="541">
        <v>41.653075674188642</v>
      </c>
      <c r="I22" s="541">
        <v>0</v>
      </c>
      <c r="J22" s="541">
        <v>50.823681582755064</v>
      </c>
      <c r="K22" s="541">
        <v>7.5232427430563105</v>
      </c>
      <c r="L22" s="540"/>
      <c r="M22" s="540"/>
    </row>
    <row r="23" spans="1:13" ht="15.6" customHeight="1">
      <c r="A23" s="121"/>
      <c r="B23" s="62" t="s">
        <v>463</v>
      </c>
      <c r="C23" s="121"/>
      <c r="D23" s="122"/>
      <c r="E23" s="544">
        <f t="shared" si="1"/>
        <v>0</v>
      </c>
      <c r="F23" s="545">
        <v>56</v>
      </c>
      <c r="G23" s="541">
        <v>100</v>
      </c>
      <c r="H23" s="541">
        <v>60.714285714285708</v>
      </c>
      <c r="I23" s="541">
        <v>0</v>
      </c>
      <c r="J23" s="541">
        <v>32.142857142857146</v>
      </c>
      <c r="K23" s="541">
        <v>7.1428571428571423</v>
      </c>
      <c r="L23" s="540"/>
      <c r="M23" s="540"/>
    </row>
    <row r="24" spans="1:13" ht="15.6" customHeight="1">
      <c r="A24" s="121"/>
      <c r="B24" s="62" t="s">
        <v>403</v>
      </c>
      <c r="C24" s="121"/>
      <c r="D24" s="122"/>
      <c r="E24" s="544" t="e">
        <f t="shared" si="1"/>
        <v>#DIV/0!</v>
      </c>
      <c r="F24" s="545">
        <v>12</v>
      </c>
      <c r="G24" s="541">
        <v>100</v>
      </c>
      <c r="H24" s="541">
        <v>58.333333333333336</v>
      </c>
      <c r="I24" s="541">
        <v>0</v>
      </c>
      <c r="J24" s="541">
        <v>41.666666666666671</v>
      </c>
      <c r="K24" s="541">
        <v>0</v>
      </c>
      <c r="L24" s="540"/>
      <c r="M24" s="540"/>
    </row>
    <row r="25" spans="1:13" ht="15.6" customHeight="1">
      <c r="A25" s="1045" t="s">
        <v>14</v>
      </c>
      <c r="B25" s="1045"/>
      <c r="C25" s="1045"/>
      <c r="D25" s="122"/>
      <c r="E25" s="544"/>
      <c r="F25" s="546"/>
      <c r="G25" s="541"/>
      <c r="H25" s="541"/>
      <c r="I25" s="541"/>
      <c r="J25" s="541"/>
      <c r="K25" s="541"/>
      <c r="L25" s="540"/>
      <c r="M25" s="540"/>
    </row>
    <row r="26" spans="1:13" ht="15.6" customHeight="1">
      <c r="A26" s="121"/>
      <c r="B26" s="62" t="s">
        <v>455</v>
      </c>
      <c r="C26" s="121"/>
      <c r="D26" s="122"/>
      <c r="E26" s="544">
        <f t="shared" ref="E26:E35" si="2">L26/K26*100</f>
        <v>0</v>
      </c>
      <c r="F26" s="545">
        <v>6177.2941802960904</v>
      </c>
      <c r="G26" s="541">
        <v>100</v>
      </c>
      <c r="H26" s="541">
        <v>37.407910782401075</v>
      </c>
      <c r="I26" s="541">
        <v>1.0859720266150497</v>
      </c>
      <c r="J26" s="541">
        <v>56.738775799632677</v>
      </c>
      <c r="K26" s="541">
        <v>4.7673413913513345</v>
      </c>
      <c r="L26" s="540"/>
      <c r="M26" s="540"/>
    </row>
    <row r="27" spans="1:13" ht="15.6" customHeight="1">
      <c r="A27" s="121"/>
      <c r="B27" s="62" t="s">
        <v>456</v>
      </c>
      <c r="C27" s="121"/>
      <c r="D27" s="122"/>
      <c r="E27" s="544">
        <f t="shared" si="2"/>
        <v>0</v>
      </c>
      <c r="F27" s="545">
        <v>1961.4754205119775</v>
      </c>
      <c r="G27" s="541">
        <v>100</v>
      </c>
      <c r="H27" s="541">
        <v>48.902455233329448</v>
      </c>
      <c r="I27" s="541">
        <v>0</v>
      </c>
      <c r="J27" s="541">
        <v>46.269456178698022</v>
      </c>
      <c r="K27" s="541">
        <v>4.8280885879725064</v>
      </c>
      <c r="L27" s="540"/>
      <c r="M27" s="540"/>
    </row>
    <row r="28" spans="1:13" ht="15.6" customHeight="1">
      <c r="A28" s="121"/>
      <c r="B28" s="62" t="s">
        <v>457</v>
      </c>
      <c r="C28" s="121"/>
      <c r="D28" s="122"/>
      <c r="E28" s="544">
        <f t="shared" si="2"/>
        <v>0</v>
      </c>
      <c r="F28" s="545">
        <v>2944.8163724395281</v>
      </c>
      <c r="G28" s="541">
        <v>100</v>
      </c>
      <c r="H28" s="541">
        <v>44.594494653334174</v>
      </c>
      <c r="I28" s="541">
        <v>1.7509330438632393</v>
      </c>
      <c r="J28" s="541">
        <v>49.123003850733923</v>
      </c>
      <c r="K28" s="541">
        <v>4.5315684520686181</v>
      </c>
      <c r="L28" s="540"/>
      <c r="M28" s="540"/>
    </row>
    <row r="29" spans="1:13" ht="15.6" customHeight="1">
      <c r="A29" s="661"/>
      <c r="B29" s="62" t="s">
        <v>458</v>
      </c>
      <c r="C29" s="661"/>
      <c r="D29" s="122"/>
      <c r="E29" s="544">
        <f t="shared" si="2"/>
        <v>0</v>
      </c>
      <c r="F29" s="545">
        <v>2298.3926942339513</v>
      </c>
      <c r="G29" s="541">
        <v>100</v>
      </c>
      <c r="H29" s="541">
        <v>44.096849075382899</v>
      </c>
      <c r="I29" s="541">
        <v>2.2222527778829089</v>
      </c>
      <c r="J29" s="541">
        <v>47.474352852266186</v>
      </c>
      <c r="K29" s="541">
        <v>6.2065452944681319</v>
      </c>
      <c r="L29" s="540"/>
      <c r="M29" s="540"/>
    </row>
    <row r="30" spans="1:13" ht="15.6" customHeight="1">
      <c r="A30" s="661"/>
      <c r="B30" s="62" t="s">
        <v>459</v>
      </c>
      <c r="C30" s="661"/>
      <c r="D30" s="122"/>
      <c r="E30" s="544">
        <f t="shared" si="2"/>
        <v>0</v>
      </c>
      <c r="F30" s="545">
        <v>1040.9414432552708</v>
      </c>
      <c r="G30" s="541">
        <v>100</v>
      </c>
      <c r="H30" s="541">
        <v>50.863920123914689</v>
      </c>
      <c r="I30" s="541">
        <v>2.7526407718472221</v>
      </c>
      <c r="J30" s="541">
        <v>42.932401977135569</v>
      </c>
      <c r="K30" s="541">
        <v>3.4510371271025777</v>
      </c>
      <c r="L30" s="540"/>
      <c r="M30" s="540"/>
    </row>
    <row r="31" spans="1:13" ht="15.6" customHeight="1">
      <c r="A31" s="661"/>
      <c r="B31" s="62" t="s">
        <v>460</v>
      </c>
      <c r="C31" s="661"/>
      <c r="D31" s="122"/>
      <c r="E31" s="544">
        <f t="shared" si="2"/>
        <v>0</v>
      </c>
      <c r="F31" s="545">
        <v>802.90763882404906</v>
      </c>
      <c r="G31" s="541">
        <v>100</v>
      </c>
      <c r="H31" s="541">
        <v>47.227782370903199</v>
      </c>
      <c r="I31" s="541">
        <v>0.76039420509644173</v>
      </c>
      <c r="J31" s="541">
        <v>45.85545327946636</v>
      </c>
      <c r="K31" s="541">
        <v>6.1563701445340104</v>
      </c>
      <c r="L31" s="540"/>
      <c r="M31" s="540"/>
    </row>
    <row r="32" spans="1:13" ht="15.6" customHeight="1">
      <c r="A32" s="661"/>
      <c r="B32" s="62" t="s">
        <v>461</v>
      </c>
      <c r="C32" s="661"/>
      <c r="D32" s="122"/>
      <c r="E32" s="544">
        <f t="shared" si="2"/>
        <v>0</v>
      </c>
      <c r="F32" s="545">
        <v>126.68653601002421</v>
      </c>
      <c r="G32" s="541">
        <v>100</v>
      </c>
      <c r="H32" s="541">
        <v>60.385536622079904</v>
      </c>
      <c r="I32" s="541">
        <v>2.368049592707012</v>
      </c>
      <c r="J32" s="541">
        <v>34.089014328270402</v>
      </c>
      <c r="K32" s="541">
        <v>3.1573994569426818</v>
      </c>
      <c r="L32" s="540"/>
      <c r="M32" s="540"/>
    </row>
    <row r="33" spans="1:13" ht="15.6" customHeight="1">
      <c r="A33" s="661"/>
      <c r="B33" s="62" t="s">
        <v>462</v>
      </c>
      <c r="C33" s="661"/>
      <c r="D33" s="122"/>
      <c r="E33" s="544">
        <f t="shared" si="2"/>
        <v>0</v>
      </c>
      <c r="F33" s="545">
        <v>75.485714285764516</v>
      </c>
      <c r="G33" s="541">
        <v>100</v>
      </c>
      <c r="H33" s="541">
        <v>45.107872823515322</v>
      </c>
      <c r="I33" s="541">
        <v>0</v>
      </c>
      <c r="J33" s="541">
        <v>46.744890234639598</v>
      </c>
      <c r="K33" s="541">
        <v>8.147236941845085</v>
      </c>
      <c r="L33" s="540"/>
      <c r="M33" s="540"/>
    </row>
    <row r="34" spans="1:13" ht="13.5" customHeight="1">
      <c r="A34" s="661"/>
      <c r="B34" s="62" t="s">
        <v>463</v>
      </c>
      <c r="C34" s="661"/>
      <c r="D34" s="122"/>
      <c r="E34" s="544">
        <f t="shared" si="2"/>
        <v>0</v>
      </c>
      <c r="F34" s="545">
        <v>46</v>
      </c>
      <c r="G34" s="541">
        <v>100</v>
      </c>
      <c r="H34" s="541">
        <v>58.695652173913047</v>
      </c>
      <c r="I34" s="541">
        <v>0</v>
      </c>
      <c r="J34" s="541">
        <v>34.782608695652172</v>
      </c>
      <c r="K34" s="541">
        <v>6.5217391304347823</v>
      </c>
      <c r="L34" s="540"/>
      <c r="M34" s="540"/>
    </row>
    <row r="35" spans="1:13" ht="15.6" customHeight="1">
      <c r="A35" s="661"/>
      <c r="B35" s="62" t="s">
        <v>403</v>
      </c>
      <c r="C35" s="661"/>
      <c r="D35" s="122"/>
      <c r="E35" s="544">
        <f t="shared" si="2"/>
        <v>0</v>
      </c>
      <c r="F35" s="545">
        <v>13</v>
      </c>
      <c r="G35" s="541">
        <v>100</v>
      </c>
      <c r="H35" s="541">
        <v>61.53846153846154</v>
      </c>
      <c r="I35" s="541">
        <v>0</v>
      </c>
      <c r="J35" s="541">
        <v>30.76923076923077</v>
      </c>
      <c r="K35" s="541">
        <v>7.6923076923076925</v>
      </c>
      <c r="L35" s="540"/>
      <c r="M35" s="540"/>
    </row>
    <row r="36" spans="1:13" ht="15.6" customHeight="1">
      <c r="A36" s="1045" t="s">
        <v>15</v>
      </c>
      <c r="B36" s="1045"/>
      <c r="C36" s="1045"/>
      <c r="D36" s="2"/>
      <c r="E36" s="544"/>
      <c r="F36" s="546"/>
      <c r="G36" s="541"/>
      <c r="H36" s="541"/>
      <c r="I36" s="541"/>
      <c r="J36" s="541"/>
      <c r="K36" s="541"/>
      <c r="L36" s="540"/>
      <c r="M36" s="540"/>
    </row>
    <row r="37" spans="1:13" ht="15.6" customHeight="1">
      <c r="A37" s="108"/>
      <c r="B37" s="62" t="s">
        <v>455</v>
      </c>
      <c r="C37" s="108"/>
      <c r="D37" s="123"/>
      <c r="E37" s="547">
        <f t="shared" ref="E37:E46" si="3">L37/K37*100</f>
        <v>0</v>
      </c>
      <c r="F37" s="545">
        <v>4308.2800843161876</v>
      </c>
      <c r="G37" s="541">
        <v>100</v>
      </c>
      <c r="H37" s="541">
        <v>38.859593295351793</v>
      </c>
      <c r="I37" s="541">
        <v>1.8074274727398743</v>
      </c>
      <c r="J37" s="541">
        <v>55.313075436224167</v>
      </c>
      <c r="K37" s="541">
        <v>4.0199037956842023</v>
      </c>
      <c r="L37" s="540"/>
      <c r="M37" s="540"/>
    </row>
    <row r="38" spans="1:13" ht="15.6" customHeight="1">
      <c r="A38" s="6"/>
      <c r="B38" s="62" t="s">
        <v>456</v>
      </c>
      <c r="C38" s="6"/>
      <c r="D38" s="2"/>
      <c r="E38" s="547">
        <f t="shared" si="3"/>
        <v>0</v>
      </c>
      <c r="F38" s="545">
        <v>2507.4067555835909</v>
      </c>
      <c r="G38" s="541">
        <v>100</v>
      </c>
      <c r="H38" s="541">
        <v>41.534182430445121</v>
      </c>
      <c r="I38" s="541">
        <v>1.4743445578481247</v>
      </c>
      <c r="J38" s="541">
        <v>52.22786998361957</v>
      </c>
      <c r="K38" s="541">
        <v>4.7636030280871822</v>
      </c>
      <c r="L38" s="540"/>
      <c r="M38" s="540"/>
    </row>
    <row r="39" spans="1:13" ht="15.6" customHeight="1">
      <c r="A39" s="661"/>
      <c r="B39" s="62" t="s">
        <v>457</v>
      </c>
      <c r="C39" s="661"/>
      <c r="D39" s="122"/>
      <c r="E39" s="547">
        <f t="shared" si="3"/>
        <v>0</v>
      </c>
      <c r="F39" s="545">
        <v>2874.6093311559193</v>
      </c>
      <c r="G39" s="541">
        <v>100</v>
      </c>
      <c r="H39" s="541">
        <v>40.779685528974404</v>
      </c>
      <c r="I39" s="541">
        <v>0</v>
      </c>
      <c r="J39" s="541">
        <v>54.389320636114647</v>
      </c>
      <c r="K39" s="541">
        <v>4.830993834911097</v>
      </c>
      <c r="L39" s="540"/>
      <c r="M39" s="540"/>
    </row>
    <row r="40" spans="1:13" ht="15.6" customHeight="1">
      <c r="A40" s="661"/>
      <c r="B40" s="62" t="s">
        <v>458</v>
      </c>
      <c r="C40" s="661"/>
      <c r="D40" s="122"/>
      <c r="E40" s="547">
        <f t="shared" si="3"/>
        <v>0</v>
      </c>
      <c r="F40" s="545">
        <v>2415.0051352035043</v>
      </c>
      <c r="G40" s="541">
        <v>100</v>
      </c>
      <c r="H40" s="541">
        <v>45.155800837244954</v>
      </c>
      <c r="I40" s="541">
        <v>1.6488150412844551</v>
      </c>
      <c r="J40" s="541">
        <v>47.687242790345962</v>
      </c>
      <c r="K40" s="541">
        <v>5.5081413311247012</v>
      </c>
      <c r="L40" s="540"/>
      <c r="M40" s="540"/>
    </row>
    <row r="41" spans="1:13" ht="15.6" customHeight="1">
      <c r="A41" s="661"/>
      <c r="B41" s="62" t="s">
        <v>459</v>
      </c>
      <c r="C41" s="661"/>
      <c r="D41" s="122"/>
      <c r="E41" s="547">
        <f t="shared" si="3"/>
        <v>0</v>
      </c>
      <c r="F41" s="545">
        <v>1197.2231011138097</v>
      </c>
      <c r="G41" s="541">
        <v>100</v>
      </c>
      <c r="H41" s="548">
        <v>47.939215150806461</v>
      </c>
      <c r="I41" s="541">
        <v>1.3544382932036807</v>
      </c>
      <c r="J41" s="541">
        <v>44.82344769131798</v>
      </c>
      <c r="K41" s="541">
        <v>5.8828988646718727</v>
      </c>
      <c r="L41" s="540"/>
      <c r="M41" s="540"/>
    </row>
    <row r="42" spans="1:13" ht="15.6" customHeight="1">
      <c r="A42" s="661"/>
      <c r="B42" s="62" t="s">
        <v>460</v>
      </c>
      <c r="C42" s="661"/>
      <c r="D42" s="122"/>
      <c r="E42" s="547">
        <f t="shared" si="3"/>
        <v>0</v>
      </c>
      <c r="F42" s="545">
        <v>1276.711464963985</v>
      </c>
      <c r="G42" s="541">
        <v>100</v>
      </c>
      <c r="H42" s="541">
        <v>48.947789538474815</v>
      </c>
      <c r="I42" s="541">
        <v>2.3974655881104057</v>
      </c>
      <c r="J42" s="541">
        <v>43.14024155015781</v>
      </c>
      <c r="K42" s="541">
        <v>5.5145033232570047</v>
      </c>
      <c r="L42" s="540"/>
      <c r="M42" s="540"/>
    </row>
    <row r="43" spans="1:13" ht="15.6" customHeight="1">
      <c r="A43" s="661"/>
      <c r="B43" s="62" t="s">
        <v>461</v>
      </c>
      <c r="C43" s="661"/>
      <c r="D43" s="122"/>
      <c r="E43" s="547">
        <f t="shared" si="3"/>
        <v>0</v>
      </c>
      <c r="F43" s="545">
        <v>325.02253700388098</v>
      </c>
      <c r="G43" s="541">
        <v>100</v>
      </c>
      <c r="H43" s="548">
        <v>46.276181099966585</v>
      </c>
      <c r="I43" s="541">
        <v>0.9230129170901703</v>
      </c>
      <c r="J43" s="541">
        <v>43.791742824509178</v>
      </c>
      <c r="K43" s="541">
        <v>9.0090631584340741</v>
      </c>
      <c r="L43" s="540"/>
      <c r="M43" s="540"/>
    </row>
    <row r="44" spans="1:13" ht="15.6" customHeight="1">
      <c r="A44" s="661"/>
      <c r="B44" s="62" t="s">
        <v>462</v>
      </c>
      <c r="C44" s="661"/>
      <c r="D44" s="122"/>
      <c r="E44" s="547">
        <f t="shared" si="3"/>
        <v>0</v>
      </c>
      <c r="F44" s="545">
        <v>287.7496927997035</v>
      </c>
      <c r="G44" s="541">
        <v>100</v>
      </c>
      <c r="H44" s="541">
        <v>60.093838118709719</v>
      </c>
      <c r="I44" s="541">
        <v>0</v>
      </c>
      <c r="J44" s="541">
        <v>35.04014520020921</v>
      </c>
      <c r="K44" s="541">
        <v>4.8660166810810273</v>
      </c>
      <c r="L44" s="540"/>
      <c r="M44" s="540"/>
    </row>
    <row r="45" spans="1:13" ht="12" customHeight="1">
      <c r="A45" s="661"/>
      <c r="B45" s="62" t="s">
        <v>463</v>
      </c>
      <c r="C45" s="661"/>
      <c r="D45" s="122"/>
      <c r="E45" s="547">
        <f t="shared" si="3"/>
        <v>0</v>
      </c>
      <c r="F45" s="545">
        <v>201.04317976736283</v>
      </c>
      <c r="G45" s="541">
        <v>100</v>
      </c>
      <c r="H45" s="541">
        <v>51.923518474420028</v>
      </c>
      <c r="I45" s="541">
        <v>0.99481116559850502</v>
      </c>
      <c r="J45" s="541">
        <v>42.530409277315847</v>
      </c>
      <c r="K45" s="541">
        <v>4.5512610826656061</v>
      </c>
      <c r="L45" s="540"/>
      <c r="M45" s="540"/>
    </row>
    <row r="46" spans="1:13" ht="15.6" customHeight="1" thickBot="1">
      <c r="A46" s="662"/>
      <c r="B46" s="63" t="s">
        <v>403</v>
      </c>
      <c r="C46" s="662"/>
      <c r="D46" s="124"/>
      <c r="E46" s="549">
        <f t="shared" si="3"/>
        <v>0</v>
      </c>
      <c r="F46" s="550">
        <v>93.948717948717942</v>
      </c>
      <c r="G46" s="551">
        <v>100</v>
      </c>
      <c r="H46" s="548">
        <v>48.962882096069869</v>
      </c>
      <c r="I46" s="551">
        <v>1.064410480349345</v>
      </c>
      <c r="J46" s="551">
        <v>42.521834061135372</v>
      </c>
      <c r="K46" s="551">
        <v>7.4508733624454146</v>
      </c>
      <c r="L46" s="540"/>
      <c r="M46" s="540"/>
    </row>
    <row r="47" spans="1:13" s="104" customFormat="1" ht="12.75" customHeight="1">
      <c r="B47" s="1074"/>
      <c r="C47" s="1074"/>
      <c r="D47" s="1074"/>
      <c r="E47" s="1074"/>
      <c r="F47" s="1074"/>
      <c r="G47" s="1074"/>
      <c r="H47" s="1074"/>
      <c r="I47" s="1074"/>
      <c r="J47" s="1074"/>
      <c r="K47" s="1074"/>
    </row>
    <row r="48" spans="1:13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 ht="26.1" customHeight="1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  <row r="190" spans="5:5">
      <c r="E190" s="552"/>
    </row>
  </sheetData>
  <mergeCells count="16">
    <mergeCell ref="B47:K47"/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5:C5"/>
    <mergeCell ref="A7:C7"/>
    <mergeCell ref="A14:C14"/>
    <mergeCell ref="A25:C25"/>
    <mergeCell ref="A36:C36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1"/>
  <sheetViews>
    <sheetView view="pageBreakPreview" topLeftCell="G1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0" width="15.5703125" style="531" customWidth="1"/>
    <col min="11" max="11" width="13.85546875" style="531" customWidth="1"/>
    <col min="12" max="17" width="14.7109375" style="531" customWidth="1"/>
    <col min="18" max="18" width="9.140625" style="552"/>
    <col min="19" max="16384" width="9.140625" style="531"/>
  </cols>
  <sheetData>
    <row r="1" spans="1:32" s="24" customFormat="1" ht="49.5" customHeight="1">
      <c r="A1" s="1458" t="s">
        <v>1048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9" t="s">
        <v>1047</v>
      </c>
      <c r="L1" s="1459"/>
      <c r="M1" s="1459"/>
      <c r="N1" s="1459"/>
      <c r="O1" s="1459"/>
      <c r="P1" s="1459"/>
      <c r="Q1" s="1459"/>
      <c r="R1" s="349"/>
    </row>
    <row r="2" spans="1:32" ht="15.75" customHeight="1" thickBot="1">
      <c r="A2" s="531"/>
      <c r="B2" s="26"/>
      <c r="C2" s="26"/>
      <c r="D2" s="27"/>
      <c r="Q2" s="265" t="s">
        <v>1068</v>
      </c>
    </row>
    <row r="3" spans="1:32" s="268" customFormat="1" ht="18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2</v>
      </c>
      <c r="H3" s="1326" t="s">
        <v>982</v>
      </c>
      <c r="I3" s="1326" t="s">
        <v>983</v>
      </c>
      <c r="J3" s="1455" t="s">
        <v>1003</v>
      </c>
      <c r="K3" s="1332" t="s">
        <v>1067</v>
      </c>
      <c r="L3" s="1460" t="s">
        <v>984</v>
      </c>
      <c r="M3" s="1461"/>
      <c r="N3" s="1461"/>
      <c r="O3" s="1461"/>
      <c r="P3" s="1461"/>
      <c r="Q3" s="1461"/>
      <c r="R3" s="269"/>
    </row>
    <row r="4" spans="1:32" s="268" customFormat="1" ht="18.75" customHeight="1">
      <c r="A4" s="1128"/>
      <c r="B4" s="1128"/>
      <c r="C4" s="1128"/>
      <c r="D4" s="688"/>
      <c r="E4" s="1330"/>
      <c r="F4" s="1330"/>
      <c r="G4" s="1327"/>
      <c r="H4" s="1327"/>
      <c r="I4" s="1327"/>
      <c r="J4" s="1456"/>
      <c r="K4" s="1333" t="s">
        <v>19</v>
      </c>
      <c r="L4" s="1462" t="s">
        <v>985</v>
      </c>
      <c r="M4" s="1463"/>
      <c r="N4" s="1464"/>
      <c r="O4" s="1462" t="s">
        <v>986</v>
      </c>
      <c r="P4" s="1463"/>
      <c r="Q4" s="1463"/>
      <c r="R4" s="269"/>
    </row>
    <row r="5" spans="1:32" s="269" customFormat="1" ht="31.5">
      <c r="A5" s="1129"/>
      <c r="B5" s="1129"/>
      <c r="C5" s="1129"/>
      <c r="D5" s="689"/>
      <c r="E5" s="1331"/>
      <c r="F5" s="1331"/>
      <c r="G5" s="1328"/>
      <c r="H5" s="1328"/>
      <c r="I5" s="1328"/>
      <c r="J5" s="1457"/>
      <c r="K5" s="1334"/>
      <c r="L5" s="686" t="s">
        <v>987</v>
      </c>
      <c r="M5" s="686" t="s">
        <v>988</v>
      </c>
      <c r="N5" s="686" t="s">
        <v>989</v>
      </c>
      <c r="O5" s="686" t="s">
        <v>987</v>
      </c>
      <c r="P5" s="686" t="s">
        <v>988</v>
      </c>
      <c r="Q5" s="686" t="s">
        <v>989</v>
      </c>
    </row>
    <row r="6" spans="1:32" s="33" customFormat="1" ht="20.25" customHeight="1">
      <c r="A6" s="1247" t="s">
        <v>1149</v>
      </c>
      <c r="B6" s="1247"/>
      <c r="C6" s="1247"/>
      <c r="D6" s="277"/>
      <c r="E6" s="473"/>
      <c r="F6" s="471">
        <v>15486.999999856676</v>
      </c>
      <c r="G6" s="472">
        <v>100</v>
      </c>
      <c r="H6" s="472">
        <v>84.498268780990145</v>
      </c>
      <c r="I6" s="472">
        <v>14.014191065081896</v>
      </c>
      <c r="J6" s="472">
        <v>1.4875401539280009</v>
      </c>
      <c r="K6" s="513">
        <f>I6*F6/100</f>
        <v>2170.3777702291477</v>
      </c>
      <c r="L6" s="513">
        <v>37469.006827081728</v>
      </c>
      <c r="M6" s="513">
        <v>28983.1886288276</v>
      </c>
      <c r="N6" s="513">
        <v>8485.8181982541282</v>
      </c>
      <c r="O6" s="513">
        <v>41342.399979738766</v>
      </c>
      <c r="P6" s="513">
        <v>31481.998802958831</v>
      </c>
      <c r="Q6" s="513">
        <v>9860.4011767799348</v>
      </c>
      <c r="R6" s="40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</row>
    <row r="7" spans="1:32" ht="20.25" customHeight="1">
      <c r="A7" s="1247" t="s">
        <v>57</v>
      </c>
      <c r="B7" s="1247"/>
      <c r="C7" s="1247"/>
      <c r="D7" s="277"/>
      <c r="E7" s="473"/>
      <c r="F7" s="553"/>
      <c r="G7" s="567"/>
      <c r="H7" s="554"/>
      <c r="I7" s="554"/>
      <c r="J7" s="554"/>
      <c r="K7" s="554"/>
      <c r="L7" s="570"/>
      <c r="M7" s="570"/>
      <c r="N7" s="570"/>
      <c r="O7" s="570"/>
      <c r="P7" s="570"/>
      <c r="Q7" s="570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</row>
    <row r="8" spans="1:32" ht="20.25" customHeight="1">
      <c r="A8" s="34"/>
      <c r="B8" s="34" t="s">
        <v>58</v>
      </c>
      <c r="C8" s="34"/>
      <c r="D8" s="556"/>
      <c r="E8" s="557"/>
      <c r="F8" s="553">
        <v>10823.65074629825</v>
      </c>
      <c r="G8" s="541">
        <v>100</v>
      </c>
      <c r="H8" s="541">
        <v>84.477651729399028</v>
      </c>
      <c r="I8" s="541">
        <v>14.529537713125077</v>
      </c>
      <c r="J8" s="541">
        <v>0.99281055747574565</v>
      </c>
      <c r="K8" s="568">
        <f>I8*F8/100</f>
        <v>1572.6264171203479</v>
      </c>
      <c r="L8" s="568">
        <v>39138.852955050126</v>
      </c>
      <c r="M8" s="568">
        <v>29818.85406527247</v>
      </c>
      <c r="N8" s="568">
        <v>9319.9988897776566</v>
      </c>
      <c r="O8" s="568">
        <v>43474.798666306044</v>
      </c>
      <c r="P8" s="568">
        <v>32540.659879960793</v>
      </c>
      <c r="Q8" s="568">
        <v>10934.138786345251</v>
      </c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</row>
    <row r="9" spans="1:32" ht="20.25" customHeight="1">
      <c r="A9" s="34"/>
      <c r="B9" s="34" t="s">
        <v>20</v>
      </c>
      <c r="C9" s="34"/>
      <c r="D9" s="556"/>
      <c r="E9" s="557"/>
      <c r="F9" s="553">
        <v>4663.3492535584382</v>
      </c>
      <c r="G9" s="541">
        <v>100</v>
      </c>
      <c r="H9" s="541">
        <v>84.546121033460381</v>
      </c>
      <c r="I9" s="541">
        <v>12.81806960207143</v>
      </c>
      <c r="J9" s="541">
        <v>2.6358093644680909</v>
      </c>
      <c r="K9" s="568">
        <f t="shared" ref="K9:K37" si="0">I9*F9/100</f>
        <v>597.75135310879921</v>
      </c>
      <c r="L9" s="568">
        <v>31197.866292710525</v>
      </c>
      <c r="M9" s="568">
        <v>25844.830367016697</v>
      </c>
      <c r="N9" s="568">
        <v>5353.0359256938282</v>
      </c>
      <c r="O9" s="568">
        <v>37229.303450517924</v>
      </c>
      <c r="P9" s="568">
        <v>29439.990791573498</v>
      </c>
      <c r="Q9" s="568">
        <v>7789.3126589444255</v>
      </c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</row>
    <row r="10" spans="1:32" ht="20.25" customHeight="1">
      <c r="A10" s="1247" t="s">
        <v>21</v>
      </c>
      <c r="B10" s="1247"/>
      <c r="C10" s="1247"/>
      <c r="D10" s="277"/>
      <c r="E10" s="557"/>
      <c r="F10" s="553"/>
      <c r="G10" s="541"/>
      <c r="H10" s="541"/>
      <c r="I10" s="541"/>
      <c r="J10" s="541"/>
      <c r="K10" s="541"/>
      <c r="L10" s="568"/>
      <c r="M10" s="568"/>
      <c r="N10" s="568"/>
      <c r="O10" s="568"/>
      <c r="P10" s="568"/>
      <c r="Q10" s="568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</row>
    <row r="11" spans="1:32" ht="20.25" customHeight="1">
      <c r="A11" s="34"/>
      <c r="B11" s="661" t="s">
        <v>71</v>
      </c>
      <c r="C11" s="34"/>
      <c r="D11" s="556"/>
      <c r="E11" s="557"/>
      <c r="F11" s="553">
        <v>2406.9999999774318</v>
      </c>
      <c r="G11" s="541">
        <v>100</v>
      </c>
      <c r="H11" s="541">
        <v>78.709581794769051</v>
      </c>
      <c r="I11" s="541">
        <v>20.654502396876978</v>
      </c>
      <c r="J11" s="541">
        <v>0.63591580835392147</v>
      </c>
      <c r="K11" s="568">
        <f t="shared" si="0"/>
        <v>497.15387268816755</v>
      </c>
      <c r="L11" s="568">
        <v>42536.956659981006</v>
      </c>
      <c r="M11" s="568">
        <v>32573.490721251757</v>
      </c>
      <c r="N11" s="568">
        <v>9963.4659387292486</v>
      </c>
      <c r="O11" s="568">
        <v>45854.210952181274</v>
      </c>
      <c r="P11" s="568">
        <v>33559.976940177548</v>
      </c>
      <c r="Q11" s="568">
        <v>12294.234012003726</v>
      </c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</row>
    <row r="12" spans="1:32" ht="20.25" customHeight="1">
      <c r="A12" s="34"/>
      <c r="B12" s="661" t="s">
        <v>72</v>
      </c>
      <c r="C12" s="34"/>
      <c r="D12" s="556"/>
      <c r="E12" s="557"/>
      <c r="F12" s="553">
        <v>1060.9999999896243</v>
      </c>
      <c r="G12" s="541">
        <v>100</v>
      </c>
      <c r="H12" s="541">
        <v>82.280137953725344</v>
      </c>
      <c r="I12" s="541">
        <v>17.315930445312354</v>
      </c>
      <c r="J12" s="541">
        <v>0.40393160096227254</v>
      </c>
      <c r="K12" s="568">
        <f t="shared" si="0"/>
        <v>183.72202202296742</v>
      </c>
      <c r="L12" s="568">
        <v>38274.274168690652</v>
      </c>
      <c r="M12" s="568">
        <v>28483.956837927839</v>
      </c>
      <c r="N12" s="568">
        <v>9790.3173307628131</v>
      </c>
      <c r="O12" s="568">
        <v>42370.00199874134</v>
      </c>
      <c r="P12" s="568">
        <v>32525.714610446899</v>
      </c>
      <c r="Q12" s="568">
        <v>9844.2873882944405</v>
      </c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</row>
    <row r="13" spans="1:32" ht="20.25" customHeight="1">
      <c r="A13" s="34"/>
      <c r="B13" s="661" t="s">
        <v>73</v>
      </c>
      <c r="C13" s="34"/>
      <c r="D13" s="556"/>
      <c r="E13" s="557"/>
      <c r="F13" s="553">
        <v>5725.0000000805139</v>
      </c>
      <c r="G13" s="541">
        <v>100</v>
      </c>
      <c r="H13" s="541">
        <v>86.530963272537363</v>
      </c>
      <c r="I13" s="541">
        <v>12.324774776996238</v>
      </c>
      <c r="J13" s="541">
        <v>1.1442619504664928</v>
      </c>
      <c r="K13" s="568">
        <f t="shared" si="0"/>
        <v>705.59335599295775</v>
      </c>
      <c r="L13" s="568">
        <v>37109.3853184689</v>
      </c>
      <c r="M13" s="568">
        <v>28093.666247732741</v>
      </c>
      <c r="N13" s="568">
        <v>9015.7190707361588</v>
      </c>
      <c r="O13" s="568">
        <v>42580.890511066515</v>
      </c>
      <c r="P13" s="568">
        <v>31394.962042250107</v>
      </c>
      <c r="Q13" s="568">
        <v>11185.928468816408</v>
      </c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</row>
    <row r="14" spans="1:32" ht="20.25" customHeight="1">
      <c r="A14" s="34"/>
      <c r="B14" s="661" t="s">
        <v>318</v>
      </c>
      <c r="C14" s="34"/>
      <c r="D14" s="556"/>
      <c r="E14" s="557"/>
      <c r="F14" s="553">
        <v>5874.9999998090852</v>
      </c>
      <c r="G14" s="541">
        <v>100</v>
      </c>
      <c r="H14" s="541">
        <v>85.256465383290745</v>
      </c>
      <c r="I14" s="541">
        <v>12.30482586465611</v>
      </c>
      <c r="J14" s="541">
        <v>2.4387087520531434</v>
      </c>
      <c r="K14" s="568">
        <f t="shared" si="0"/>
        <v>722.90851952505477</v>
      </c>
      <c r="L14" s="568">
        <v>32430.467128943907</v>
      </c>
      <c r="M14" s="568">
        <v>26552.085838968058</v>
      </c>
      <c r="N14" s="568">
        <v>5878.3812899758486</v>
      </c>
      <c r="O14" s="568">
        <v>37788.670403268712</v>
      </c>
      <c r="P14" s="568">
        <v>30074.067745061056</v>
      </c>
      <c r="Q14" s="568">
        <v>7714.6026582076556</v>
      </c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</row>
    <row r="15" spans="1:32" ht="20.25" customHeight="1">
      <c r="A15" s="34"/>
      <c r="B15" s="661" t="s">
        <v>317</v>
      </c>
      <c r="C15" s="34"/>
      <c r="D15" s="556"/>
      <c r="E15" s="557"/>
      <c r="F15" s="553">
        <v>419</v>
      </c>
      <c r="G15" s="541">
        <v>100</v>
      </c>
      <c r="H15" s="541">
        <v>84.964200477326969</v>
      </c>
      <c r="I15" s="541">
        <v>14.558472553699284</v>
      </c>
      <c r="J15" s="541">
        <v>0.47732696897374705</v>
      </c>
      <c r="K15" s="568">
        <f t="shared" si="0"/>
        <v>61</v>
      </c>
      <c r="L15" s="568">
        <v>41802.295081967204</v>
      </c>
      <c r="M15" s="568">
        <v>32064.590163934416</v>
      </c>
      <c r="N15" s="568">
        <v>9737.7049180327886</v>
      </c>
      <c r="O15" s="568">
        <v>45438.458333333336</v>
      </c>
      <c r="P15" s="568">
        <v>35507.625</v>
      </c>
      <c r="Q15" s="568">
        <v>9930.8333333333358</v>
      </c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</row>
    <row r="16" spans="1:32" ht="20.25" customHeight="1">
      <c r="A16" s="1247" t="s">
        <v>22</v>
      </c>
      <c r="B16" s="1247"/>
      <c r="C16" s="1247"/>
      <c r="D16" s="277"/>
      <c r="E16" s="557"/>
      <c r="F16" s="553"/>
      <c r="G16" s="541"/>
      <c r="H16" s="541"/>
      <c r="I16" s="541"/>
      <c r="J16" s="541"/>
      <c r="K16" s="541"/>
      <c r="L16" s="568"/>
      <c r="M16" s="568"/>
      <c r="N16" s="568"/>
      <c r="O16" s="568"/>
      <c r="P16" s="568"/>
      <c r="Q16" s="568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</row>
    <row r="17" spans="1:32" ht="20.25" customHeight="1">
      <c r="A17" s="1049" t="s">
        <v>59</v>
      </c>
      <c r="B17" s="1049"/>
      <c r="C17" s="35"/>
      <c r="D17" s="277"/>
      <c r="E17" s="557"/>
      <c r="F17" s="553">
        <v>15113.999999902675</v>
      </c>
      <c r="G17" s="541">
        <v>100</v>
      </c>
      <c r="H17" s="541">
        <v>84.272035406282413</v>
      </c>
      <c r="I17" s="541">
        <v>14.203713279451424</v>
      </c>
      <c r="J17" s="541">
        <v>1.5242513142661174</v>
      </c>
      <c r="K17" s="568">
        <f t="shared" si="0"/>
        <v>2146.7492250424643</v>
      </c>
      <c r="L17" s="568">
        <v>37456.468040802385</v>
      </c>
      <c r="M17" s="568">
        <v>28995.566509372733</v>
      </c>
      <c r="N17" s="568">
        <v>8460.9015314296521</v>
      </c>
      <c r="O17" s="568">
        <v>41272.458946972401</v>
      </c>
      <c r="P17" s="568">
        <v>31446.466334009947</v>
      </c>
      <c r="Q17" s="568">
        <v>9825.9926129624546</v>
      </c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</row>
    <row r="18" spans="1:32" ht="20.25" customHeight="1">
      <c r="A18" s="7"/>
      <c r="B18" s="661" t="s">
        <v>23</v>
      </c>
      <c r="C18" s="35"/>
      <c r="D18" s="277"/>
      <c r="E18" s="557"/>
      <c r="F18" s="553">
        <v>4946.0000000516202</v>
      </c>
      <c r="G18" s="541">
        <v>100</v>
      </c>
      <c r="H18" s="541">
        <v>87.913173090841809</v>
      </c>
      <c r="I18" s="541">
        <v>11.985735117812636</v>
      </c>
      <c r="J18" s="541">
        <v>0.10109179134548758</v>
      </c>
      <c r="K18" s="568">
        <f t="shared" si="0"/>
        <v>592.81445893320006</v>
      </c>
      <c r="L18" s="568">
        <v>43183.068171475075</v>
      </c>
      <c r="M18" s="568">
        <v>32671.902278524671</v>
      </c>
      <c r="N18" s="568">
        <v>10511.165892950405</v>
      </c>
      <c r="O18" s="568">
        <v>46417.94809207318</v>
      </c>
      <c r="P18" s="568">
        <v>33265.35566211769</v>
      </c>
      <c r="Q18" s="568">
        <v>13152.59242995549</v>
      </c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5"/>
    </row>
    <row r="19" spans="1:32" ht="20.25" customHeight="1">
      <c r="A19" s="121"/>
      <c r="B19" s="121" t="s">
        <v>1150</v>
      </c>
      <c r="C19" s="542"/>
      <c r="D19" s="556"/>
      <c r="E19" s="557"/>
      <c r="F19" s="553">
        <v>1492.000000031793</v>
      </c>
      <c r="G19" s="541">
        <v>100</v>
      </c>
      <c r="H19" s="541">
        <v>87.739579148255018</v>
      </c>
      <c r="I19" s="541">
        <v>12.193396723060086</v>
      </c>
      <c r="J19" s="541">
        <v>6.7024128684898862E-2</v>
      </c>
      <c r="K19" s="568">
        <f t="shared" si="0"/>
        <v>181.92547911193313</v>
      </c>
      <c r="L19" s="568">
        <v>45532.019442905745</v>
      </c>
      <c r="M19" s="568">
        <v>31777.815874027416</v>
      </c>
      <c r="N19" s="568">
        <v>13754.203568878329</v>
      </c>
      <c r="O19" s="568">
        <v>46635.985381565581</v>
      </c>
      <c r="P19" s="568">
        <v>33884.449032409168</v>
      </c>
      <c r="Q19" s="568">
        <v>12751.536349156413</v>
      </c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</row>
    <row r="20" spans="1:32" ht="20.25" customHeight="1">
      <c r="A20" s="121"/>
      <c r="B20" s="121" t="s">
        <v>1151</v>
      </c>
      <c r="C20" s="542"/>
      <c r="D20" s="556"/>
      <c r="E20" s="557"/>
      <c r="F20" s="553">
        <v>1019.999999999246</v>
      </c>
      <c r="G20" s="541">
        <v>100</v>
      </c>
      <c r="H20" s="541">
        <v>88.190772935253321</v>
      </c>
      <c r="I20" s="541">
        <v>11.711187849060343</v>
      </c>
      <c r="J20" s="541">
        <v>9.8039215686346978E-2</v>
      </c>
      <c r="K20" s="568">
        <f t="shared" si="0"/>
        <v>119.45411606032719</v>
      </c>
      <c r="L20" s="568">
        <v>48581.513639942299</v>
      </c>
      <c r="M20" s="568">
        <v>37401.142623936736</v>
      </c>
      <c r="N20" s="568">
        <v>11180.371016005563</v>
      </c>
      <c r="O20" s="568">
        <v>56429.446563468431</v>
      </c>
      <c r="P20" s="568">
        <v>37959.754989126654</v>
      </c>
      <c r="Q20" s="568">
        <v>18469.691574341778</v>
      </c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</row>
    <row r="21" spans="1:32" ht="20.25" customHeight="1">
      <c r="A21" s="121"/>
      <c r="B21" s="121" t="s">
        <v>1152</v>
      </c>
      <c r="C21" s="542"/>
      <c r="D21" s="556"/>
      <c r="E21" s="557"/>
      <c r="F21" s="553">
        <v>1216.0000000707414</v>
      </c>
      <c r="G21" s="541">
        <v>100</v>
      </c>
      <c r="H21" s="541">
        <v>92.353069004212273</v>
      </c>
      <c r="I21" s="541">
        <v>7.4002204694863014</v>
      </c>
      <c r="J21" s="541">
        <v>0.24671052630143697</v>
      </c>
      <c r="K21" s="568">
        <f t="shared" si="0"/>
        <v>89.98668091418844</v>
      </c>
      <c r="L21" s="568">
        <v>38421.767571679906</v>
      </c>
      <c r="M21" s="568">
        <v>32270.351844951856</v>
      </c>
      <c r="N21" s="568">
        <v>6151.4157267280498</v>
      </c>
      <c r="O21" s="568">
        <v>42496.870421178392</v>
      </c>
      <c r="P21" s="568">
        <v>33796.284357902456</v>
      </c>
      <c r="Q21" s="568">
        <v>8700.5860632759359</v>
      </c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</row>
    <row r="22" spans="1:32" s="561" customFormat="1" ht="20.25" customHeight="1">
      <c r="A22" s="558"/>
      <c r="B22" s="558" t="s">
        <v>1153</v>
      </c>
      <c r="C22" s="558"/>
      <c r="D22" s="559"/>
      <c r="E22" s="560"/>
      <c r="F22" s="553">
        <v>1217.9999999498373</v>
      </c>
      <c r="G22" s="541">
        <v>100</v>
      </c>
      <c r="H22" s="541">
        <v>83.460740323887705</v>
      </c>
      <c r="I22" s="541">
        <v>16.539259676112302</v>
      </c>
      <c r="J22" s="541">
        <v>0</v>
      </c>
      <c r="K22" s="568">
        <f t="shared" si="0"/>
        <v>201.44818284675131</v>
      </c>
      <c r="L22" s="568">
        <v>39247.400871169506</v>
      </c>
      <c r="M22" s="568">
        <v>30206.376629041832</v>
      </c>
      <c r="N22" s="568">
        <v>9041.0242421276744</v>
      </c>
      <c r="O22" s="568">
        <v>41574.118115945705</v>
      </c>
      <c r="P22" s="568">
        <v>29203.407637636483</v>
      </c>
      <c r="Q22" s="568">
        <v>12370.710478309222</v>
      </c>
      <c r="R22" s="571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</row>
    <row r="23" spans="1:32" ht="20.25" customHeight="1">
      <c r="A23" s="121"/>
      <c r="B23" s="661" t="s">
        <v>25</v>
      </c>
      <c r="C23" s="542"/>
      <c r="D23" s="556"/>
      <c r="E23" s="557"/>
      <c r="F23" s="553">
        <v>4607.999999930139</v>
      </c>
      <c r="G23" s="541">
        <v>100</v>
      </c>
      <c r="H23" s="541">
        <v>83.264888234428298</v>
      </c>
      <c r="I23" s="541">
        <v>16.324510065346146</v>
      </c>
      <c r="J23" s="541">
        <v>0.41060170022567322</v>
      </c>
      <c r="K23" s="568">
        <f t="shared" si="0"/>
        <v>752.23342379974599</v>
      </c>
      <c r="L23" s="568">
        <v>35303.261866170222</v>
      </c>
      <c r="M23" s="568">
        <v>27731.092414875391</v>
      </c>
      <c r="N23" s="568">
        <v>7572.1694512948307</v>
      </c>
      <c r="O23" s="568">
        <v>41311.072133493784</v>
      </c>
      <c r="P23" s="568">
        <v>32522.357741795036</v>
      </c>
      <c r="Q23" s="568">
        <v>8788.7143916987479</v>
      </c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</row>
    <row r="24" spans="1:32" s="552" customFormat="1" ht="20.25" customHeight="1">
      <c r="A24" s="121"/>
      <c r="B24" s="121" t="s">
        <v>1136</v>
      </c>
      <c r="C24" s="542"/>
      <c r="D24" s="556"/>
      <c r="E24" s="557"/>
      <c r="F24" s="553">
        <v>2229.9999999700453</v>
      </c>
      <c r="G24" s="541">
        <v>100</v>
      </c>
      <c r="H24" s="541">
        <v>90.46965759007459</v>
      </c>
      <c r="I24" s="541">
        <v>9.5303424099255025</v>
      </c>
      <c r="J24" s="541">
        <v>0</v>
      </c>
      <c r="K24" s="568">
        <f t="shared" si="0"/>
        <v>212.52663573848392</v>
      </c>
      <c r="L24" s="568">
        <v>40736.492933458932</v>
      </c>
      <c r="M24" s="568">
        <v>30324.083521791901</v>
      </c>
      <c r="N24" s="568">
        <v>10412.409411667031</v>
      </c>
      <c r="O24" s="568">
        <v>44188.725495073297</v>
      </c>
      <c r="P24" s="568">
        <v>33701.701649724877</v>
      </c>
      <c r="Q24" s="568">
        <v>10487.02384534842</v>
      </c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</row>
    <row r="25" spans="1:32" ht="20.25" customHeight="1">
      <c r="A25" s="121"/>
      <c r="B25" s="121" t="s">
        <v>1137</v>
      </c>
      <c r="C25" s="542"/>
      <c r="D25" s="556"/>
      <c r="E25" s="557"/>
      <c r="F25" s="553">
        <v>2377.999999960105</v>
      </c>
      <c r="G25" s="541">
        <v>100</v>
      </c>
      <c r="H25" s="541">
        <v>76.50852336346729</v>
      </c>
      <c r="I25" s="541">
        <v>22.69582792558101</v>
      </c>
      <c r="J25" s="541">
        <v>0.79564871095162315</v>
      </c>
      <c r="K25" s="568">
        <f t="shared" si="0"/>
        <v>539.70678806126193</v>
      </c>
      <c r="L25" s="568">
        <v>33229.625031821466</v>
      </c>
      <c r="M25" s="568">
        <v>26741.456265805056</v>
      </c>
      <c r="N25" s="568">
        <v>6488.1687660164098</v>
      </c>
      <c r="O25" s="568">
        <v>40644.966870714343</v>
      </c>
      <c r="P25" s="568">
        <v>32249.368925912182</v>
      </c>
      <c r="Q25" s="568">
        <v>8395.5979448021608</v>
      </c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555"/>
      <c r="AE25" s="555"/>
      <c r="AF25" s="555"/>
    </row>
    <row r="26" spans="1:32" ht="20.25" customHeight="1">
      <c r="A26" s="121"/>
      <c r="B26" s="661" t="s">
        <v>26</v>
      </c>
      <c r="C26" s="542"/>
      <c r="D26" s="556"/>
      <c r="E26" s="557"/>
      <c r="F26" s="553">
        <v>4815.9999999663351</v>
      </c>
      <c r="G26" s="541">
        <v>100</v>
      </c>
      <c r="H26" s="541">
        <v>83.245531229583847</v>
      </c>
      <c r="I26" s="541">
        <v>13.938328199606209</v>
      </c>
      <c r="J26" s="541">
        <v>2.8161405708100102</v>
      </c>
      <c r="K26" s="568">
        <f t="shared" si="0"/>
        <v>671.26988608834279</v>
      </c>
      <c r="L26" s="568">
        <v>35085.67250600626</v>
      </c>
      <c r="M26" s="568">
        <v>27495.334333989806</v>
      </c>
      <c r="N26" s="568">
        <v>7590.3381720164543</v>
      </c>
      <c r="O26" s="568">
        <v>37963.847463725637</v>
      </c>
      <c r="P26" s="568">
        <v>29597.250613594173</v>
      </c>
      <c r="Q26" s="568">
        <v>8366.5968501314637</v>
      </c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</row>
    <row r="27" spans="1:32" ht="20.25" customHeight="1">
      <c r="A27" s="121"/>
      <c r="B27" s="121" t="s">
        <v>1138</v>
      </c>
      <c r="C27" s="35"/>
      <c r="D27" s="277"/>
      <c r="E27" s="557"/>
      <c r="F27" s="553">
        <v>1355.9999999543588</v>
      </c>
      <c r="G27" s="541">
        <v>100</v>
      </c>
      <c r="H27" s="541">
        <v>83.590806930895837</v>
      </c>
      <c r="I27" s="541">
        <v>14.859642570369488</v>
      </c>
      <c r="J27" s="541">
        <v>1.5495504987345885</v>
      </c>
      <c r="K27" s="568">
        <f t="shared" si="0"/>
        <v>201.49675324742813</v>
      </c>
      <c r="L27" s="568">
        <v>31936.064660976917</v>
      </c>
      <c r="M27" s="568">
        <v>25958.618768381726</v>
      </c>
      <c r="N27" s="568">
        <v>5977.4458925951913</v>
      </c>
      <c r="O27" s="568">
        <v>38728.73063242752</v>
      </c>
      <c r="P27" s="568">
        <v>29700.291223364744</v>
      </c>
      <c r="Q27" s="568">
        <v>9028.4394090627757</v>
      </c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55"/>
    </row>
    <row r="28" spans="1:32" ht="20.25" customHeight="1">
      <c r="A28" s="121"/>
      <c r="B28" s="121" t="s">
        <v>1139</v>
      </c>
      <c r="C28" s="35"/>
      <c r="D28" s="277"/>
      <c r="E28" s="557"/>
      <c r="F28" s="553">
        <v>1871.0000000228572</v>
      </c>
      <c r="G28" s="541">
        <v>100</v>
      </c>
      <c r="H28" s="541">
        <v>79.378082574406932</v>
      </c>
      <c r="I28" s="541">
        <v>15.914767279978387</v>
      </c>
      <c r="J28" s="541">
        <v>4.7071501456146718</v>
      </c>
      <c r="K28" s="568">
        <f t="shared" si="0"/>
        <v>297.76529581203329</v>
      </c>
      <c r="L28" s="568">
        <v>39297.829663661461</v>
      </c>
      <c r="M28" s="568">
        <v>29687.479531441713</v>
      </c>
      <c r="N28" s="568">
        <v>9610.350132219748</v>
      </c>
      <c r="O28" s="568">
        <v>40845.548844925514</v>
      </c>
      <c r="P28" s="568">
        <v>31304.549202780578</v>
      </c>
      <c r="Q28" s="568">
        <v>9540.9996421449359</v>
      </c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</row>
    <row r="29" spans="1:32" ht="20.25" customHeight="1">
      <c r="A29" s="121"/>
      <c r="B29" s="121" t="s">
        <v>1140</v>
      </c>
      <c r="C29" s="35"/>
      <c r="D29" s="277"/>
      <c r="E29" s="557"/>
      <c r="F29" s="553">
        <v>1588.999999989127</v>
      </c>
      <c r="G29" s="541">
        <v>100</v>
      </c>
      <c r="H29" s="541">
        <v>87.504689557467458</v>
      </c>
      <c r="I29" s="541">
        <v>10.824911078040165</v>
      </c>
      <c r="J29" s="541">
        <v>1.6703993644923514</v>
      </c>
      <c r="K29" s="568">
        <f t="shared" si="0"/>
        <v>172.00783702888123</v>
      </c>
      <c r="L29" s="568">
        <v>31795.5619893685</v>
      </c>
      <c r="M29" s="568">
        <v>25626.867168392313</v>
      </c>
      <c r="N29" s="568">
        <v>6168.6948209761867</v>
      </c>
      <c r="O29" s="568">
        <v>33581.69422624883</v>
      </c>
      <c r="P29" s="568">
        <v>27398.83798382102</v>
      </c>
      <c r="Q29" s="568">
        <v>6182.8562424278098</v>
      </c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</row>
    <row r="30" spans="1:32" ht="20.25" customHeight="1">
      <c r="A30" s="121"/>
      <c r="B30" s="661" t="s">
        <v>28</v>
      </c>
      <c r="C30" s="35"/>
      <c r="D30" s="277"/>
      <c r="E30" s="557"/>
      <c r="F30" s="553">
        <v>743.99999995456085</v>
      </c>
      <c r="G30" s="541">
        <v>100</v>
      </c>
      <c r="H30" s="541">
        <v>72.948797898549785</v>
      </c>
      <c r="I30" s="541">
        <v>17.531109708217794</v>
      </c>
      <c r="J30" s="541">
        <v>9.5200923932324031</v>
      </c>
      <c r="K30" s="568">
        <f t="shared" si="0"/>
        <v>130.43145622117441</v>
      </c>
      <c r="L30" s="568">
        <v>34384.12405144066</v>
      </c>
      <c r="M30" s="568">
        <v>25351.985768586685</v>
      </c>
      <c r="N30" s="568">
        <v>9032.1382828539754</v>
      </c>
      <c r="O30" s="568">
        <v>38231.43851169767</v>
      </c>
      <c r="P30" s="568">
        <v>27928.164519674458</v>
      </c>
      <c r="Q30" s="568">
        <v>10303.273992023212</v>
      </c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</row>
    <row r="31" spans="1:32" ht="20.25" customHeight="1">
      <c r="A31" s="1049" t="s">
        <v>29</v>
      </c>
      <c r="B31" s="1049"/>
      <c r="C31" s="35"/>
      <c r="D31" s="277"/>
      <c r="E31" s="557"/>
      <c r="F31" s="553">
        <v>372.99999995399594</v>
      </c>
      <c r="G31" s="541">
        <v>100</v>
      </c>
      <c r="H31" s="541">
        <v>93.665269386166727</v>
      </c>
      <c r="I31" s="541">
        <v>6.3347306138332673</v>
      </c>
      <c r="J31" s="541">
        <v>0</v>
      </c>
      <c r="K31" s="568">
        <f t="shared" si="0"/>
        <v>23.628545186683855</v>
      </c>
      <c r="L31" s="568">
        <v>38438.637434427801</v>
      </c>
      <c r="M31" s="568">
        <v>28026.000942296469</v>
      </c>
      <c r="N31" s="568">
        <v>10412.636492131332</v>
      </c>
      <c r="O31" s="568">
        <v>46454.658107037692</v>
      </c>
      <c r="P31" s="568">
        <v>34079.203133266572</v>
      </c>
      <c r="Q31" s="568">
        <v>12375.45497377112</v>
      </c>
      <c r="S31" s="555"/>
      <c r="T31" s="555"/>
      <c r="U31" s="555"/>
      <c r="V31" s="555"/>
      <c r="W31" s="555"/>
      <c r="X31" s="555"/>
      <c r="Y31" s="555"/>
      <c r="Z31" s="555"/>
      <c r="AA31" s="555"/>
      <c r="AB31" s="555"/>
      <c r="AC31" s="555"/>
      <c r="AD31" s="555"/>
      <c r="AE31" s="555"/>
      <c r="AF31" s="555"/>
    </row>
    <row r="32" spans="1:32" ht="20.25" customHeight="1">
      <c r="A32" s="1045" t="s">
        <v>152</v>
      </c>
      <c r="B32" s="1045"/>
      <c r="C32" s="1045"/>
      <c r="D32" s="556"/>
      <c r="E32" s="557"/>
      <c r="F32" s="553"/>
      <c r="G32" s="541"/>
      <c r="H32" s="541"/>
      <c r="I32" s="541"/>
      <c r="J32" s="541"/>
      <c r="K32" s="541"/>
      <c r="L32" s="568"/>
      <c r="M32" s="568"/>
      <c r="N32" s="568"/>
      <c r="O32" s="568"/>
      <c r="P32" s="568"/>
      <c r="Q32" s="568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55"/>
      <c r="AF32" s="555"/>
    </row>
    <row r="33" spans="1:32" ht="20.25" customHeight="1">
      <c r="A33" s="1049" t="s">
        <v>30</v>
      </c>
      <c r="B33" s="1049" t="s">
        <v>30</v>
      </c>
      <c r="C33" s="647"/>
      <c r="D33" s="556"/>
      <c r="E33" s="557"/>
      <c r="F33" s="553">
        <v>5399.0975168316691</v>
      </c>
      <c r="G33" s="541">
        <v>100</v>
      </c>
      <c r="H33" s="541">
        <v>81.525995750820783</v>
      </c>
      <c r="I33" s="541">
        <v>17.331340678548361</v>
      </c>
      <c r="J33" s="541">
        <v>1.1426635706309267</v>
      </c>
      <c r="K33" s="568">
        <f t="shared" si="0"/>
        <v>935.73598420914141</v>
      </c>
      <c r="L33" s="568">
        <v>36538.557573637532</v>
      </c>
      <c r="M33" s="568">
        <v>28228.24995444265</v>
      </c>
      <c r="N33" s="568">
        <v>8310.3076191948821</v>
      </c>
      <c r="O33" s="568">
        <v>41624.020005937455</v>
      </c>
      <c r="P33" s="568">
        <v>31960.195337559973</v>
      </c>
      <c r="Q33" s="568">
        <v>9663.8246683774814</v>
      </c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</row>
    <row r="34" spans="1:32" s="552" customFormat="1" ht="13.5" customHeight="1">
      <c r="A34" s="661"/>
      <c r="B34" s="661" t="s">
        <v>31</v>
      </c>
      <c r="C34" s="661"/>
      <c r="D34" s="556"/>
      <c r="E34" s="557"/>
      <c r="F34" s="553">
        <v>3744.1589521779106</v>
      </c>
      <c r="G34" s="541">
        <v>100</v>
      </c>
      <c r="H34" s="541">
        <v>80.03854941131695</v>
      </c>
      <c r="I34" s="541">
        <v>18.741532740551481</v>
      </c>
      <c r="J34" s="541">
        <v>1.2199178481315849</v>
      </c>
      <c r="K34" s="568">
        <f t="shared" si="0"/>
        <v>701.71277588071246</v>
      </c>
      <c r="L34" s="568">
        <v>35203.891466401241</v>
      </c>
      <c r="M34" s="568">
        <v>27966.367025545111</v>
      </c>
      <c r="N34" s="568">
        <v>7237.5244408561302</v>
      </c>
      <c r="O34" s="568">
        <v>41001.647437928412</v>
      </c>
      <c r="P34" s="568">
        <v>31741.302523523576</v>
      </c>
      <c r="Q34" s="568">
        <v>9260.3449144048354</v>
      </c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</row>
    <row r="35" spans="1:32" ht="20.25" customHeight="1">
      <c r="A35" s="661"/>
      <c r="B35" s="661" t="s">
        <v>32</v>
      </c>
      <c r="C35" s="661"/>
      <c r="D35" s="556"/>
      <c r="E35" s="557"/>
      <c r="F35" s="553">
        <v>1069.1628777571552</v>
      </c>
      <c r="G35" s="541">
        <v>100</v>
      </c>
      <c r="H35" s="541">
        <v>87.711271685134633</v>
      </c>
      <c r="I35" s="541">
        <v>11.084515161485472</v>
      </c>
      <c r="J35" s="541">
        <v>1.2042131533799205</v>
      </c>
      <c r="K35" s="568">
        <f t="shared" si="0"/>
        <v>118.51152128596624</v>
      </c>
      <c r="L35" s="568">
        <v>38785.909010753123</v>
      </c>
      <c r="M35" s="568">
        <v>27977.14437904935</v>
      </c>
      <c r="N35" s="568">
        <v>10808.764631703772</v>
      </c>
      <c r="O35" s="568">
        <v>42965.657942127837</v>
      </c>
      <c r="P35" s="568">
        <v>32799.181097303444</v>
      </c>
      <c r="Q35" s="568">
        <v>10166.476844824392</v>
      </c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</row>
    <row r="36" spans="1:32" ht="20.25" customHeight="1">
      <c r="A36" s="661"/>
      <c r="B36" s="661" t="s">
        <v>33</v>
      </c>
      <c r="C36" s="661"/>
      <c r="D36" s="556"/>
      <c r="E36" s="557"/>
      <c r="F36" s="553">
        <v>585.7756868966062</v>
      </c>
      <c r="G36" s="541">
        <v>100</v>
      </c>
      <c r="H36" s="541">
        <v>79.744030549694187</v>
      </c>
      <c r="I36" s="541">
        <v>19.719440329528677</v>
      </c>
      <c r="J36" s="541">
        <v>0.53652912077714665</v>
      </c>
      <c r="K36" s="568">
        <f t="shared" si="0"/>
        <v>115.511687042463</v>
      </c>
      <c r="L36" s="568">
        <v>41453.744587949914</v>
      </c>
      <c r="M36" s="568">
        <v>29780.766752135023</v>
      </c>
      <c r="N36" s="568">
        <v>11672.977835814891</v>
      </c>
      <c r="O36" s="568">
        <v>44247.766698180487</v>
      </c>
      <c r="P36" s="568">
        <v>32431.045159349571</v>
      </c>
      <c r="Q36" s="568">
        <v>11816.721538830916</v>
      </c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</row>
    <row r="37" spans="1:32" ht="20.25" customHeight="1" thickBot="1">
      <c r="A37" s="1050" t="s">
        <v>34</v>
      </c>
      <c r="B37" s="1050"/>
      <c r="C37" s="662"/>
      <c r="D37" s="564"/>
      <c r="E37" s="565"/>
      <c r="F37" s="566">
        <v>10087.902483024985</v>
      </c>
      <c r="G37" s="551">
        <v>100</v>
      </c>
      <c r="H37" s="551">
        <v>86.089044659676063</v>
      </c>
      <c r="I37" s="551">
        <v>12.238835457594382</v>
      </c>
      <c r="J37" s="551">
        <v>1.6721198827294934</v>
      </c>
      <c r="K37" s="569">
        <f t="shared" si="0"/>
        <v>1234.6417860200061</v>
      </c>
      <c r="L37" s="569">
        <v>38184.148930623996</v>
      </c>
      <c r="M37" s="569">
        <v>29563.433526275323</v>
      </c>
      <c r="N37" s="569">
        <v>8620.7154043486735</v>
      </c>
      <c r="O37" s="569">
        <v>41127.032083978047</v>
      </c>
      <c r="P37" s="569">
        <v>31116.299733871794</v>
      </c>
      <c r="Q37" s="569">
        <v>10010.732350106253</v>
      </c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</row>
    <row r="38" spans="1:32" s="104" customFormat="1" ht="18" customHeight="1">
      <c r="B38" s="1074" t="s">
        <v>804</v>
      </c>
      <c r="C38" s="1074"/>
      <c r="D38" s="1074"/>
      <c r="E38" s="1074"/>
      <c r="F38" s="1074"/>
      <c r="G38" s="1074"/>
      <c r="H38" s="1074"/>
      <c r="I38" s="1074"/>
      <c r="J38" s="1074"/>
      <c r="K38" s="1074"/>
      <c r="L38" s="1074"/>
      <c r="M38" s="1074"/>
      <c r="N38" s="1074"/>
      <c r="O38" s="1074"/>
      <c r="P38" s="1074"/>
      <c r="Q38" s="1074"/>
      <c r="R38" s="108"/>
    </row>
    <row r="39" spans="1:32" ht="26.1" customHeight="1">
      <c r="E39" s="552"/>
    </row>
    <row r="40" spans="1:32" ht="26.1" customHeight="1">
      <c r="E40" s="552"/>
    </row>
    <row r="41" spans="1:32" ht="26.1" customHeight="1">
      <c r="E41" s="552"/>
    </row>
    <row r="42" spans="1:32" ht="26.1" customHeight="1">
      <c r="E42" s="552"/>
    </row>
    <row r="43" spans="1:32" ht="26.1" customHeight="1">
      <c r="E43" s="552"/>
    </row>
    <row r="44" spans="1:32" ht="26.1" customHeight="1">
      <c r="E44" s="552"/>
    </row>
    <row r="45" spans="1:32" ht="26.1" customHeight="1">
      <c r="E45" s="552"/>
    </row>
    <row r="46" spans="1:32" ht="26.1" customHeight="1">
      <c r="E46" s="552"/>
    </row>
    <row r="47" spans="1:32" ht="26.1" customHeight="1">
      <c r="E47" s="552"/>
    </row>
    <row r="48" spans="1:32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>
      <c r="E60" s="552"/>
    </row>
    <row r="61" spans="5:5">
      <c r="E61" s="552"/>
    </row>
    <row r="62" spans="5:5">
      <c r="E62" s="552"/>
    </row>
    <row r="63" spans="5:5">
      <c r="E63" s="552"/>
    </row>
    <row r="64" spans="5:5">
      <c r="E64" s="552"/>
    </row>
    <row r="65" spans="5:5">
      <c r="E65" s="552"/>
    </row>
    <row r="66" spans="5:5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</sheetData>
  <mergeCells count="23">
    <mergeCell ref="A31:B31"/>
    <mergeCell ref="A32:C32"/>
    <mergeCell ref="A33:B33"/>
    <mergeCell ref="A37:B37"/>
    <mergeCell ref="B38:Q38"/>
    <mergeCell ref="J3:J5"/>
    <mergeCell ref="A1:J1"/>
    <mergeCell ref="K1:Q1"/>
    <mergeCell ref="L3:Q3"/>
    <mergeCell ref="L4:N4"/>
    <mergeCell ref="O4:Q4"/>
    <mergeCell ref="F3:F5"/>
    <mergeCell ref="G3:G5"/>
    <mergeCell ref="H3:H5"/>
    <mergeCell ref="I3:I5"/>
    <mergeCell ref="K3:K5"/>
    <mergeCell ref="A10:C10"/>
    <mergeCell ref="A16:C16"/>
    <mergeCell ref="A17:B17"/>
    <mergeCell ref="A3:C5"/>
    <mergeCell ref="E3:E5"/>
    <mergeCell ref="A6:C6"/>
    <mergeCell ref="A7:C7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0" width="15.140625" style="531" customWidth="1"/>
    <col min="11" max="11" width="13.85546875" style="531" customWidth="1"/>
    <col min="12" max="17" width="15.7109375" style="531" customWidth="1"/>
    <col min="18" max="16384" width="9.140625" style="531"/>
  </cols>
  <sheetData>
    <row r="1" spans="1:32" s="24" customFormat="1" ht="43.5" customHeight="1">
      <c r="A1" s="1458" t="s">
        <v>1046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9" t="s">
        <v>1049</v>
      </c>
      <c r="L1" s="1459"/>
      <c r="M1" s="1459"/>
      <c r="N1" s="1459"/>
      <c r="O1" s="1459"/>
      <c r="P1" s="1459"/>
      <c r="Q1" s="1459"/>
    </row>
    <row r="2" spans="1:32" ht="15.75" customHeight="1" thickBot="1">
      <c r="A2" s="531"/>
      <c r="B2" s="26"/>
      <c r="C2" s="26"/>
      <c r="D2" s="27"/>
      <c r="Q2" s="265" t="s">
        <v>1068</v>
      </c>
    </row>
    <row r="3" spans="1:32" s="268" customFormat="1" ht="18.75" customHeight="1">
      <c r="A3" s="1127" t="s">
        <v>1</v>
      </c>
      <c r="B3" s="1127"/>
      <c r="C3" s="1127"/>
      <c r="D3" s="687"/>
      <c r="E3" s="1326" t="s">
        <v>2</v>
      </c>
      <c r="F3" s="1329" t="s">
        <v>19</v>
      </c>
      <c r="G3" s="1326" t="s">
        <v>2</v>
      </c>
      <c r="H3" s="1326" t="s">
        <v>982</v>
      </c>
      <c r="I3" s="1326" t="s">
        <v>983</v>
      </c>
      <c r="J3" s="1455" t="s">
        <v>1003</v>
      </c>
      <c r="K3" s="1332" t="s">
        <v>1067</v>
      </c>
      <c r="L3" s="1460" t="s">
        <v>984</v>
      </c>
      <c r="M3" s="1461"/>
      <c r="N3" s="1461"/>
      <c r="O3" s="1461"/>
      <c r="P3" s="1461"/>
      <c r="Q3" s="1461"/>
      <c r="R3" s="269"/>
    </row>
    <row r="4" spans="1:32" s="268" customFormat="1" ht="18.75" customHeight="1">
      <c r="A4" s="1128"/>
      <c r="B4" s="1128"/>
      <c r="C4" s="1128"/>
      <c r="D4" s="688"/>
      <c r="E4" s="1327"/>
      <c r="F4" s="1330"/>
      <c r="G4" s="1327"/>
      <c r="H4" s="1327"/>
      <c r="I4" s="1327"/>
      <c r="J4" s="1456"/>
      <c r="K4" s="1333" t="s">
        <v>19</v>
      </c>
      <c r="L4" s="1462" t="s">
        <v>985</v>
      </c>
      <c r="M4" s="1463"/>
      <c r="N4" s="1464"/>
      <c r="O4" s="1462" t="s">
        <v>986</v>
      </c>
      <c r="P4" s="1463"/>
      <c r="Q4" s="1463"/>
      <c r="R4" s="269"/>
    </row>
    <row r="5" spans="1:32" s="269" customFormat="1" ht="31.5">
      <c r="A5" s="1129"/>
      <c r="B5" s="1129"/>
      <c r="C5" s="1129"/>
      <c r="D5" s="689"/>
      <c r="E5" s="1328"/>
      <c r="F5" s="1331"/>
      <c r="G5" s="1328"/>
      <c r="H5" s="1328"/>
      <c r="I5" s="1328"/>
      <c r="J5" s="1457"/>
      <c r="K5" s="1334"/>
      <c r="L5" s="686" t="s">
        <v>987</v>
      </c>
      <c r="M5" s="686" t="s">
        <v>988</v>
      </c>
      <c r="N5" s="686" t="s">
        <v>989</v>
      </c>
      <c r="O5" s="686" t="s">
        <v>987</v>
      </c>
      <c r="P5" s="686" t="s">
        <v>988</v>
      </c>
      <c r="Q5" s="686" t="s">
        <v>989</v>
      </c>
    </row>
    <row r="6" spans="1:32" s="33" customFormat="1" ht="18.75" customHeight="1">
      <c r="A6" s="1247" t="s">
        <v>1149</v>
      </c>
      <c r="B6" s="1247"/>
      <c r="C6" s="1247"/>
      <c r="D6" s="32"/>
      <c r="E6" s="476"/>
      <c r="F6" s="471">
        <v>15486.999999856676</v>
      </c>
      <c r="G6" s="472">
        <v>100</v>
      </c>
      <c r="H6" s="472">
        <v>84.498268780990145</v>
      </c>
      <c r="I6" s="472">
        <v>14.014191065081899</v>
      </c>
      <c r="J6" s="472">
        <v>1.4875401539280009</v>
      </c>
      <c r="K6" s="513">
        <f>I6*F6/100</f>
        <v>2170.3777702291482</v>
      </c>
      <c r="L6" s="513">
        <v>37469.006827081786</v>
      </c>
      <c r="M6" s="513">
        <v>28983.188628827615</v>
      </c>
      <c r="N6" s="513">
        <v>8485.8181982541719</v>
      </c>
      <c r="O6" s="513">
        <v>41342.399979738744</v>
      </c>
      <c r="P6" s="513">
        <v>31481.998802958842</v>
      </c>
      <c r="Q6" s="513">
        <v>9860.401176779902</v>
      </c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</row>
    <row r="7" spans="1:32" ht="15.6" customHeight="1">
      <c r="A7" s="1247" t="s">
        <v>12</v>
      </c>
      <c r="B7" s="1247"/>
      <c r="C7" s="1247"/>
      <c r="D7" s="32"/>
      <c r="E7" s="292"/>
      <c r="F7" s="553"/>
      <c r="G7" s="567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0"/>
      <c r="S7" s="50"/>
    </row>
    <row r="8" spans="1:32" ht="15.6" customHeight="1">
      <c r="A8" s="34"/>
      <c r="B8" s="542" t="s">
        <v>1154</v>
      </c>
      <c r="C8" s="34"/>
      <c r="D8" s="543"/>
      <c r="E8" s="544" t="e">
        <f>R8/#REF!*100</f>
        <v>#REF!</v>
      </c>
      <c r="F8" s="553">
        <v>12662.874730958139</v>
      </c>
      <c r="G8" s="541">
        <v>100</v>
      </c>
      <c r="H8" s="541">
        <v>86.283570786704573</v>
      </c>
      <c r="I8" s="541">
        <v>12.049978525867683</v>
      </c>
      <c r="J8" s="541">
        <v>1.6664506874277305</v>
      </c>
      <c r="K8" s="568">
        <f t="shared" ref="K8:K13" si="0">I8*F8/100</f>
        <v>1525.8736858379809</v>
      </c>
      <c r="L8" s="568">
        <v>36074.310428167075</v>
      </c>
      <c r="M8" s="568">
        <v>27728.759657036037</v>
      </c>
      <c r="N8" s="568">
        <v>8345.5507711310383</v>
      </c>
      <c r="O8" s="568">
        <v>40081.093749195454</v>
      </c>
      <c r="P8" s="568">
        <v>30749.236532363815</v>
      </c>
      <c r="Q8" s="568">
        <v>9331.8572168316387</v>
      </c>
      <c r="R8" s="540"/>
      <c r="S8" s="540"/>
    </row>
    <row r="9" spans="1:32" ht="15.6" customHeight="1">
      <c r="A9" s="34"/>
      <c r="B9" s="542" t="s">
        <v>1144</v>
      </c>
      <c r="C9" s="34"/>
      <c r="D9" s="543"/>
      <c r="E9" s="544" t="e">
        <f>R9/#REF!*100</f>
        <v>#REF!</v>
      </c>
      <c r="F9" s="553">
        <v>1710.2564193616968</v>
      </c>
      <c r="G9" s="541">
        <v>100</v>
      </c>
      <c r="H9" s="541">
        <v>75.388975774664516</v>
      </c>
      <c r="I9" s="541">
        <v>23.479335408651668</v>
      </c>
      <c r="J9" s="541">
        <v>1.1316888166838048</v>
      </c>
      <c r="K9" s="568">
        <f t="shared" si="0"/>
        <v>401.55684104992906</v>
      </c>
      <c r="L9" s="568">
        <v>37457.446843925987</v>
      </c>
      <c r="M9" s="568">
        <v>30034.180030424242</v>
      </c>
      <c r="N9" s="568">
        <v>7423.2668135017448</v>
      </c>
      <c r="O9" s="568">
        <v>42029.2563970173</v>
      </c>
      <c r="P9" s="568">
        <v>32989.687024628125</v>
      </c>
      <c r="Q9" s="568">
        <v>9039.5693723891745</v>
      </c>
      <c r="R9" s="540"/>
      <c r="S9" s="540"/>
    </row>
    <row r="10" spans="1:32" ht="15.6" customHeight="1">
      <c r="A10" s="34"/>
      <c r="B10" s="542" t="s">
        <v>1145</v>
      </c>
      <c r="C10" s="34"/>
      <c r="D10" s="543"/>
      <c r="E10" s="544" t="e">
        <f>R10/#REF!*100</f>
        <v>#REF!</v>
      </c>
      <c r="F10" s="553">
        <v>849.02766834275133</v>
      </c>
      <c r="G10" s="541">
        <v>100</v>
      </c>
      <c r="H10" s="541">
        <v>77.42870822827264</v>
      </c>
      <c r="I10" s="541">
        <v>22.571291771727342</v>
      </c>
      <c r="J10" s="541">
        <v>0</v>
      </c>
      <c r="K10" s="568">
        <f t="shared" si="0"/>
        <v>191.63651224433593</v>
      </c>
      <c r="L10" s="568">
        <v>44811.082222708581</v>
      </c>
      <c r="M10" s="568">
        <v>34166.478951848956</v>
      </c>
      <c r="N10" s="568">
        <v>10644.603270859625</v>
      </c>
      <c r="O10" s="568">
        <v>48187.320663026316</v>
      </c>
      <c r="P10" s="568">
        <v>32524.901216667691</v>
      </c>
      <c r="Q10" s="568">
        <v>15662.419446358625</v>
      </c>
      <c r="R10" s="540"/>
      <c r="S10" s="540"/>
    </row>
    <row r="11" spans="1:32" ht="15.6" customHeight="1">
      <c r="A11" s="34"/>
      <c r="B11" s="542" t="s">
        <v>1146</v>
      </c>
      <c r="C11" s="34"/>
      <c r="D11" s="543"/>
      <c r="E11" s="544" t="e">
        <f>R11/#REF!*100</f>
        <v>#REF!</v>
      </c>
      <c r="F11" s="553">
        <v>154.48591803607366</v>
      </c>
      <c r="G11" s="541">
        <v>100</v>
      </c>
      <c r="H11" s="541">
        <v>77.790382752627593</v>
      </c>
      <c r="I11" s="541">
        <v>22.209617247372389</v>
      </c>
      <c r="J11" s="541">
        <v>0</v>
      </c>
      <c r="K11" s="568">
        <f t="shared" si="0"/>
        <v>34.310731096901385</v>
      </c>
      <c r="L11" s="568">
        <v>47197.039073789121</v>
      </c>
      <c r="M11" s="568">
        <v>34224.744642874422</v>
      </c>
      <c r="N11" s="568">
        <v>12972.294430914699</v>
      </c>
      <c r="O11" s="568">
        <v>50722.18476090538</v>
      </c>
      <c r="P11" s="568">
        <v>37283.490576163742</v>
      </c>
      <c r="Q11" s="568">
        <v>13438.694184741638</v>
      </c>
      <c r="R11" s="540"/>
      <c r="S11" s="540"/>
    </row>
    <row r="12" spans="1:32" ht="15.6" customHeight="1">
      <c r="A12" s="34"/>
      <c r="B12" s="542" t="s">
        <v>1147</v>
      </c>
      <c r="C12" s="34"/>
      <c r="D12" s="543"/>
      <c r="E12" s="544" t="e">
        <f>R12/#REF!*100</f>
        <v>#REF!</v>
      </c>
      <c r="F12" s="553">
        <v>82.35526315800017</v>
      </c>
      <c r="G12" s="541">
        <v>100</v>
      </c>
      <c r="H12" s="541">
        <v>84.214730787685994</v>
      </c>
      <c r="I12" s="541">
        <v>15.785269212314029</v>
      </c>
      <c r="J12" s="541">
        <v>0</v>
      </c>
      <c r="K12" s="568">
        <f t="shared" si="0"/>
        <v>13</v>
      </c>
      <c r="L12" s="568">
        <v>48015.384615384617</v>
      </c>
      <c r="M12" s="568">
        <v>34996.230769230766</v>
      </c>
      <c r="N12" s="568">
        <v>13019.153846153851</v>
      </c>
      <c r="O12" s="568">
        <v>47722.333333333336</v>
      </c>
      <c r="P12" s="568">
        <v>39191.500000000007</v>
      </c>
      <c r="Q12" s="568">
        <v>8530.8333333333285</v>
      </c>
      <c r="R12" s="540"/>
      <c r="S12" s="540"/>
    </row>
    <row r="13" spans="1:32" ht="15.6" customHeight="1">
      <c r="A13" s="34"/>
      <c r="B13" s="542" t="s">
        <v>1148</v>
      </c>
      <c r="C13" s="34"/>
      <c r="D13" s="543"/>
      <c r="E13" s="544" t="e">
        <f>R13/#REF!*100</f>
        <v>#REF!</v>
      </c>
      <c r="F13" s="553">
        <v>28</v>
      </c>
      <c r="G13" s="541">
        <v>100</v>
      </c>
      <c r="H13" s="541">
        <v>85.714285714285708</v>
      </c>
      <c r="I13" s="541">
        <v>14.285714285714285</v>
      </c>
      <c r="J13" s="541">
        <v>0</v>
      </c>
      <c r="K13" s="568">
        <f t="shared" si="0"/>
        <v>4</v>
      </c>
      <c r="L13" s="568">
        <v>51480.75</v>
      </c>
      <c r="M13" s="568">
        <v>40618.75</v>
      </c>
      <c r="N13" s="568">
        <v>10862</v>
      </c>
      <c r="O13" s="568">
        <v>49402.25</v>
      </c>
      <c r="P13" s="568">
        <v>41593.75</v>
      </c>
      <c r="Q13" s="568">
        <v>7808.5</v>
      </c>
      <c r="R13" s="540"/>
      <c r="S13" s="540"/>
    </row>
    <row r="14" spans="1:32" ht="15.6" customHeight="1">
      <c r="A14" s="1045" t="s">
        <v>13</v>
      </c>
      <c r="B14" s="1045"/>
      <c r="C14" s="1045"/>
      <c r="D14" s="2"/>
      <c r="E14" s="544"/>
      <c r="F14" s="553"/>
      <c r="G14" s="541"/>
      <c r="H14" s="541"/>
      <c r="I14" s="541"/>
      <c r="J14" s="541"/>
      <c r="K14" s="541"/>
      <c r="L14" s="568"/>
      <c r="M14" s="568"/>
      <c r="N14" s="568"/>
      <c r="O14" s="568"/>
      <c r="P14" s="568"/>
      <c r="Q14" s="568"/>
      <c r="R14" s="540"/>
      <c r="S14" s="540"/>
    </row>
    <row r="15" spans="1:32" ht="15.6" customHeight="1">
      <c r="A15" s="661"/>
      <c r="B15" s="62" t="s">
        <v>455</v>
      </c>
      <c r="C15" s="661"/>
      <c r="D15" s="122"/>
      <c r="E15" s="544" t="e">
        <f>R15/#REF!*100</f>
        <v>#REF!</v>
      </c>
      <c r="F15" s="553">
        <v>6358.3963791770602</v>
      </c>
      <c r="G15" s="541">
        <v>100</v>
      </c>
      <c r="H15" s="541">
        <v>87.537739909042799</v>
      </c>
      <c r="I15" s="541">
        <v>11.266585084513551</v>
      </c>
      <c r="J15" s="541">
        <v>1.1956750064436439</v>
      </c>
      <c r="K15" s="568">
        <f t="shared" ref="K15:K24" si="1">I15*F15/100</f>
        <v>716.37413807061239</v>
      </c>
      <c r="L15" s="568">
        <v>34580.142277895924</v>
      </c>
      <c r="M15" s="568">
        <v>27410.224891665173</v>
      </c>
      <c r="N15" s="568">
        <v>7169.9173862307507</v>
      </c>
      <c r="O15" s="568">
        <v>40385.45012068595</v>
      </c>
      <c r="P15" s="568">
        <v>31167.774726504947</v>
      </c>
      <c r="Q15" s="568">
        <v>9217.675394181002</v>
      </c>
      <c r="R15" s="540"/>
      <c r="S15" s="540"/>
    </row>
    <row r="16" spans="1:32" ht="15.6" customHeight="1">
      <c r="A16" s="661"/>
      <c r="B16" s="62" t="s">
        <v>456</v>
      </c>
      <c r="C16" s="661"/>
      <c r="D16" s="122"/>
      <c r="E16" s="544" t="e">
        <f>R16/#REF!*100</f>
        <v>#REF!</v>
      </c>
      <c r="F16" s="553">
        <v>1999.1372680519769</v>
      </c>
      <c r="G16" s="541">
        <v>100</v>
      </c>
      <c r="H16" s="541">
        <v>86.284628538314479</v>
      </c>
      <c r="I16" s="541">
        <v>11.170714299401592</v>
      </c>
      <c r="J16" s="541">
        <v>2.5446571622839063</v>
      </c>
      <c r="K16" s="568">
        <f t="shared" si="1"/>
        <v>223.3179126669485</v>
      </c>
      <c r="L16" s="568">
        <v>36745.506641405802</v>
      </c>
      <c r="M16" s="568">
        <v>29004.593923812849</v>
      </c>
      <c r="N16" s="568">
        <v>7740.9127175929534</v>
      </c>
      <c r="O16" s="568">
        <v>39461.064676817623</v>
      </c>
      <c r="P16" s="568">
        <v>31258.151240314313</v>
      </c>
      <c r="Q16" s="568">
        <v>8202.9134365033096</v>
      </c>
      <c r="R16" s="540"/>
      <c r="S16" s="540"/>
    </row>
    <row r="17" spans="1:19" ht="15.6" customHeight="1">
      <c r="A17" s="121"/>
      <c r="B17" s="62" t="s">
        <v>457</v>
      </c>
      <c r="C17" s="121"/>
      <c r="D17" s="122"/>
      <c r="E17" s="544" t="e">
        <f>R17/#REF!*100</f>
        <v>#REF!</v>
      </c>
      <c r="F17" s="553">
        <v>2818.8980912644447</v>
      </c>
      <c r="G17" s="541">
        <v>100</v>
      </c>
      <c r="H17" s="541">
        <v>82.433832025516878</v>
      </c>
      <c r="I17" s="541">
        <v>15.415470174478777</v>
      </c>
      <c r="J17" s="541">
        <v>2.1506978000043584</v>
      </c>
      <c r="K17" s="568">
        <f t="shared" si="1"/>
        <v>434.54639450782201</v>
      </c>
      <c r="L17" s="568">
        <v>37001.859536031348</v>
      </c>
      <c r="M17" s="568">
        <v>28357.673378590269</v>
      </c>
      <c r="N17" s="568">
        <v>8644.1861574410796</v>
      </c>
      <c r="O17" s="568">
        <v>39812.320701036107</v>
      </c>
      <c r="P17" s="568">
        <v>29544.221398289719</v>
      </c>
      <c r="Q17" s="568">
        <v>10268.099302746388</v>
      </c>
      <c r="R17" s="540"/>
      <c r="S17" s="540"/>
    </row>
    <row r="18" spans="1:19" ht="15.6" customHeight="1">
      <c r="A18" s="121"/>
      <c r="B18" s="62" t="s">
        <v>458</v>
      </c>
      <c r="C18" s="121"/>
      <c r="D18" s="122"/>
      <c r="E18" s="544" t="e">
        <f>R18/#REF!*100</f>
        <v>#REF!</v>
      </c>
      <c r="F18" s="553">
        <v>2273.1924257380215</v>
      </c>
      <c r="G18" s="541">
        <v>100</v>
      </c>
      <c r="H18" s="541">
        <v>85.398219396034222</v>
      </c>
      <c r="I18" s="541">
        <v>12.854917433938565</v>
      </c>
      <c r="J18" s="541">
        <v>1.7468631700272437</v>
      </c>
      <c r="K18" s="568">
        <f t="shared" si="1"/>
        <v>292.21700944316791</v>
      </c>
      <c r="L18" s="568">
        <v>36368.816045091618</v>
      </c>
      <c r="M18" s="568">
        <v>28070.966660314247</v>
      </c>
      <c r="N18" s="568">
        <v>8297.8493847773716</v>
      </c>
      <c r="O18" s="568">
        <v>39692.28878956785</v>
      </c>
      <c r="P18" s="568">
        <v>31498.345486263337</v>
      </c>
      <c r="Q18" s="568">
        <v>8193.9433033045134</v>
      </c>
      <c r="R18" s="540"/>
      <c r="S18" s="540"/>
    </row>
    <row r="19" spans="1:19" ht="15.6" customHeight="1">
      <c r="A19" s="121"/>
      <c r="B19" s="62" t="s">
        <v>459</v>
      </c>
      <c r="C19" s="121"/>
      <c r="D19" s="122"/>
      <c r="E19" s="544" t="e">
        <f>R19/#REF!*100</f>
        <v>#REF!</v>
      </c>
      <c r="F19" s="553">
        <v>1018.064135244258</v>
      </c>
      <c r="G19" s="541">
        <v>100</v>
      </c>
      <c r="H19" s="541">
        <v>75.00815609041139</v>
      </c>
      <c r="I19" s="541">
        <v>24.683134759169672</v>
      </c>
      <c r="J19" s="541">
        <v>0.3087091504189573</v>
      </c>
      <c r="K19" s="568">
        <f t="shared" si="1"/>
        <v>251.29014243711558</v>
      </c>
      <c r="L19" s="568">
        <v>38639.338224970568</v>
      </c>
      <c r="M19" s="568">
        <v>29907.304676986871</v>
      </c>
      <c r="N19" s="568">
        <v>8732.0335479836976</v>
      </c>
      <c r="O19" s="568">
        <v>44307.577330470456</v>
      </c>
      <c r="P19" s="568">
        <v>33360.048898974193</v>
      </c>
      <c r="Q19" s="568">
        <v>10947.528431496263</v>
      </c>
      <c r="R19" s="540"/>
      <c r="S19" s="540"/>
    </row>
    <row r="20" spans="1:19" ht="15.6" customHeight="1">
      <c r="A20" s="121"/>
      <c r="B20" s="62" t="s">
        <v>460</v>
      </c>
      <c r="C20" s="121"/>
      <c r="D20" s="122"/>
      <c r="E20" s="544" t="e">
        <f>R20/#REF!*100</f>
        <v>#REF!</v>
      </c>
      <c r="F20" s="553">
        <v>734.67539119687797</v>
      </c>
      <c r="G20" s="541">
        <v>100</v>
      </c>
      <c r="H20" s="541">
        <v>75.208886585794772</v>
      </c>
      <c r="I20" s="541">
        <v>24.791113414205256</v>
      </c>
      <c r="J20" s="541">
        <v>0</v>
      </c>
      <c r="K20" s="568">
        <f t="shared" si="1"/>
        <v>182.13420945787416</v>
      </c>
      <c r="L20" s="568">
        <v>44618.154315908963</v>
      </c>
      <c r="M20" s="568">
        <v>32922.001430035438</v>
      </c>
      <c r="N20" s="568">
        <v>11696.152885873526</v>
      </c>
      <c r="O20" s="568">
        <v>47949.505588874534</v>
      </c>
      <c r="P20" s="568">
        <v>34602.14329771202</v>
      </c>
      <c r="Q20" s="568">
        <v>13347.362291162513</v>
      </c>
      <c r="R20" s="540"/>
      <c r="S20" s="540"/>
    </row>
    <row r="21" spans="1:19" ht="15.6" customHeight="1">
      <c r="A21" s="121"/>
      <c r="B21" s="62" t="s">
        <v>461</v>
      </c>
      <c r="C21" s="121"/>
      <c r="D21" s="122"/>
      <c r="E21" s="544" t="e">
        <f>R21/#REF!*100</f>
        <v>#REF!</v>
      </c>
      <c r="F21" s="553">
        <v>134.88964474491416</v>
      </c>
      <c r="G21" s="541">
        <v>100</v>
      </c>
      <c r="H21" s="541">
        <v>70.86658229408846</v>
      </c>
      <c r="I21" s="541">
        <v>29.133417705911572</v>
      </c>
      <c r="J21" s="541">
        <v>0</v>
      </c>
      <c r="K21" s="568">
        <f t="shared" si="1"/>
        <v>39.297963645556045</v>
      </c>
      <c r="L21" s="568">
        <v>47242.262540014141</v>
      </c>
      <c r="M21" s="568">
        <v>35662.32657415649</v>
      </c>
      <c r="N21" s="568">
        <v>11579.93596585765</v>
      </c>
      <c r="O21" s="568">
        <v>47407.740387136815</v>
      </c>
      <c r="P21" s="568">
        <v>31239.958997236809</v>
      </c>
      <c r="Q21" s="568">
        <v>16167.781389900007</v>
      </c>
      <c r="R21" s="540"/>
      <c r="S21" s="540"/>
    </row>
    <row r="22" spans="1:19" ht="15.6" customHeight="1">
      <c r="A22" s="121"/>
      <c r="B22" s="62" t="s">
        <v>462</v>
      </c>
      <c r="C22" s="121"/>
      <c r="D22" s="122"/>
      <c r="E22" s="544" t="e">
        <f>R22/#REF!*100</f>
        <v>#REF!</v>
      </c>
      <c r="F22" s="553">
        <v>81.746664439103398</v>
      </c>
      <c r="G22" s="541">
        <v>100</v>
      </c>
      <c r="H22" s="541">
        <v>76.512803143970302</v>
      </c>
      <c r="I22" s="541">
        <v>23.487196856029698</v>
      </c>
      <c r="J22" s="541">
        <v>0</v>
      </c>
      <c r="K22" s="568">
        <f t="shared" si="1"/>
        <v>19.200000000050242</v>
      </c>
      <c r="L22" s="568">
        <v>48780.62500008686</v>
      </c>
      <c r="M22" s="568">
        <v>35543.854166637786</v>
      </c>
      <c r="N22" s="568">
        <v>13236.770833449074</v>
      </c>
      <c r="O22" s="568">
        <v>56617.434210686755</v>
      </c>
      <c r="P22" s="568">
        <v>37656.249999956533</v>
      </c>
      <c r="Q22" s="568">
        <v>18961.184210730222</v>
      </c>
      <c r="R22" s="540"/>
      <c r="S22" s="540"/>
    </row>
    <row r="23" spans="1:19" ht="15.6" customHeight="1">
      <c r="A23" s="121"/>
      <c r="B23" s="62" t="s">
        <v>463</v>
      </c>
      <c r="C23" s="121"/>
      <c r="D23" s="122"/>
      <c r="E23" s="544" t="e">
        <f>R23/#REF!*100</f>
        <v>#REF!</v>
      </c>
      <c r="F23" s="553">
        <v>56</v>
      </c>
      <c r="G23" s="541">
        <v>100</v>
      </c>
      <c r="H23" s="541">
        <v>83.928571428571431</v>
      </c>
      <c r="I23" s="541">
        <v>16.071428571428573</v>
      </c>
      <c r="J23" s="541">
        <v>0</v>
      </c>
      <c r="K23" s="568">
        <f t="shared" si="1"/>
        <v>9.0000000000000018</v>
      </c>
      <c r="L23" s="568">
        <v>50506.444444444445</v>
      </c>
      <c r="M23" s="568">
        <v>37978.555555555555</v>
      </c>
      <c r="N23" s="568">
        <v>12527.888888888891</v>
      </c>
      <c r="O23" s="568">
        <v>50198.285714285717</v>
      </c>
      <c r="P23" s="568">
        <v>40566</v>
      </c>
      <c r="Q23" s="568">
        <v>9632.2857142857174</v>
      </c>
      <c r="R23" s="540"/>
      <c r="S23" s="540"/>
    </row>
    <row r="24" spans="1:19" ht="15.6" customHeight="1">
      <c r="A24" s="121"/>
      <c r="B24" s="62" t="s">
        <v>403</v>
      </c>
      <c r="C24" s="121"/>
      <c r="D24" s="122"/>
      <c r="E24" s="544" t="e">
        <f>R24/#REF!*100</f>
        <v>#REF!</v>
      </c>
      <c r="F24" s="553">
        <v>12</v>
      </c>
      <c r="G24" s="541">
        <v>100</v>
      </c>
      <c r="H24" s="541">
        <v>75</v>
      </c>
      <c r="I24" s="541">
        <v>25</v>
      </c>
      <c r="J24" s="541">
        <v>0</v>
      </c>
      <c r="K24" s="568">
        <f t="shared" si="1"/>
        <v>3</v>
      </c>
      <c r="L24" s="568">
        <v>56821.666666666664</v>
      </c>
      <c r="M24" s="568">
        <v>43353.666666666664</v>
      </c>
      <c r="N24" s="568">
        <v>13468</v>
      </c>
      <c r="O24" s="568">
        <v>56558</v>
      </c>
      <c r="P24" s="568">
        <v>42137.666666666664</v>
      </c>
      <c r="Q24" s="568">
        <v>14420.333333333336</v>
      </c>
      <c r="R24" s="540"/>
      <c r="S24" s="540"/>
    </row>
    <row r="25" spans="1:19" ht="15.6" customHeight="1">
      <c r="A25" s="1045" t="s">
        <v>14</v>
      </c>
      <c r="B25" s="1045"/>
      <c r="C25" s="1045"/>
      <c r="D25" s="122"/>
      <c r="E25" s="544"/>
      <c r="F25" s="553"/>
      <c r="G25" s="541"/>
      <c r="H25" s="541"/>
      <c r="I25" s="541"/>
      <c r="J25" s="541"/>
      <c r="K25" s="541"/>
      <c r="L25" s="568"/>
      <c r="M25" s="568"/>
      <c r="N25" s="568"/>
      <c r="O25" s="568"/>
      <c r="P25" s="568"/>
      <c r="Q25" s="568"/>
      <c r="R25" s="540"/>
      <c r="S25" s="540"/>
    </row>
    <row r="26" spans="1:19" ht="15.6" customHeight="1">
      <c r="A26" s="121"/>
      <c r="B26" s="62" t="s">
        <v>455</v>
      </c>
      <c r="C26" s="121"/>
      <c r="D26" s="122"/>
      <c r="E26" s="544" t="e">
        <f>R26/#REF!*100</f>
        <v>#REF!</v>
      </c>
      <c r="F26" s="553">
        <v>6177.2941802960904</v>
      </c>
      <c r="G26" s="541">
        <v>100</v>
      </c>
      <c r="H26" s="541">
        <v>87.61250072920177</v>
      </c>
      <c r="I26" s="541">
        <v>11.156770182989243</v>
      </c>
      <c r="J26" s="541">
        <v>1.2307290878090198</v>
      </c>
      <c r="K26" s="568">
        <f t="shared" ref="K26:K35" si="2">I26*F26/100</f>
        <v>689.18651522280402</v>
      </c>
      <c r="L26" s="568">
        <v>34269.074142944133</v>
      </c>
      <c r="M26" s="568">
        <v>27345.492016778262</v>
      </c>
      <c r="N26" s="568">
        <v>6923.5821261658712</v>
      </c>
      <c r="O26" s="568">
        <v>39976.121164168297</v>
      </c>
      <c r="P26" s="568">
        <v>31103.099086718499</v>
      </c>
      <c r="Q26" s="568">
        <v>8873.0220774497975</v>
      </c>
      <c r="R26" s="540"/>
      <c r="S26" s="540"/>
    </row>
    <row r="27" spans="1:19" ht="15.6" customHeight="1">
      <c r="A27" s="121"/>
      <c r="B27" s="62" t="s">
        <v>456</v>
      </c>
      <c r="C27" s="121"/>
      <c r="D27" s="122"/>
      <c r="E27" s="544" t="e">
        <f>R27/#REF!*100</f>
        <v>#REF!</v>
      </c>
      <c r="F27" s="553">
        <v>1961.4754205119775</v>
      </c>
      <c r="G27" s="541">
        <v>100</v>
      </c>
      <c r="H27" s="541">
        <v>86.332335530432772</v>
      </c>
      <c r="I27" s="541">
        <v>11.074147918536825</v>
      </c>
      <c r="J27" s="541">
        <v>2.5935165510304086</v>
      </c>
      <c r="K27" s="568">
        <f t="shared" si="2"/>
        <v>217.21668945323862</v>
      </c>
      <c r="L27" s="568">
        <v>33853.621162678857</v>
      </c>
      <c r="M27" s="568">
        <v>27843.082829595645</v>
      </c>
      <c r="N27" s="568">
        <v>6010.5383330832119</v>
      </c>
      <c r="O27" s="568">
        <v>38421.414816176883</v>
      </c>
      <c r="P27" s="568">
        <v>29536.182922686417</v>
      </c>
      <c r="Q27" s="568">
        <v>8885.2318934904652</v>
      </c>
      <c r="R27" s="540"/>
      <c r="S27" s="540"/>
    </row>
    <row r="28" spans="1:19" ht="15.6" customHeight="1">
      <c r="A28" s="121"/>
      <c r="B28" s="62" t="s">
        <v>457</v>
      </c>
      <c r="C28" s="121"/>
      <c r="D28" s="122"/>
      <c r="E28" s="544" t="e">
        <f>R28/#REF!*100</f>
        <v>#REF!</v>
      </c>
      <c r="F28" s="553">
        <v>2944.8163724395281</v>
      </c>
      <c r="G28" s="541">
        <v>100</v>
      </c>
      <c r="H28" s="541">
        <v>83.222470318868602</v>
      </c>
      <c r="I28" s="541">
        <v>14.718794209521421</v>
      </c>
      <c r="J28" s="541">
        <v>2.0587354716099271</v>
      </c>
      <c r="K28" s="568">
        <f t="shared" si="2"/>
        <v>433.44146170766805</v>
      </c>
      <c r="L28" s="568">
        <v>35649.69220821331</v>
      </c>
      <c r="M28" s="568">
        <v>28137.302453765929</v>
      </c>
      <c r="N28" s="568">
        <v>7512.3897544473803</v>
      </c>
      <c r="O28" s="568">
        <v>39786.18242394962</v>
      </c>
      <c r="P28" s="568">
        <v>29514.614348865583</v>
      </c>
      <c r="Q28" s="568">
        <v>10271.568075084037</v>
      </c>
      <c r="R28" s="540"/>
      <c r="S28" s="540"/>
    </row>
    <row r="29" spans="1:19" ht="15.6" customHeight="1">
      <c r="A29" s="661"/>
      <c r="B29" s="62" t="s">
        <v>458</v>
      </c>
      <c r="C29" s="661"/>
      <c r="D29" s="122"/>
      <c r="E29" s="544" t="e">
        <f>R29/#REF!*100</f>
        <v>#REF!</v>
      </c>
      <c r="F29" s="553">
        <v>2298.3926942339513</v>
      </c>
      <c r="G29" s="541">
        <v>100</v>
      </c>
      <c r="H29" s="541">
        <v>84.323461242177288</v>
      </c>
      <c r="I29" s="541">
        <v>13.948828720774403</v>
      </c>
      <c r="J29" s="541">
        <v>1.7277100370483685</v>
      </c>
      <c r="K29" s="568">
        <f t="shared" si="2"/>
        <v>320.59886024948599</v>
      </c>
      <c r="L29" s="568">
        <v>39827.465263849146</v>
      </c>
      <c r="M29" s="568">
        <v>29151.771340812647</v>
      </c>
      <c r="N29" s="568">
        <v>10675.693923036499</v>
      </c>
      <c r="O29" s="568">
        <v>42589.374700851848</v>
      </c>
      <c r="P29" s="568">
        <v>33387.765326192974</v>
      </c>
      <c r="Q29" s="568">
        <v>9201.609374658874</v>
      </c>
      <c r="R29" s="540"/>
      <c r="S29" s="540"/>
    </row>
    <row r="30" spans="1:19" ht="15.6" customHeight="1">
      <c r="A30" s="661"/>
      <c r="B30" s="62" t="s">
        <v>459</v>
      </c>
      <c r="C30" s="661"/>
      <c r="D30" s="122"/>
      <c r="E30" s="544" t="e">
        <f>R30/#REF!*100</f>
        <v>#REF!</v>
      </c>
      <c r="F30" s="553">
        <v>1040.9414432552708</v>
      </c>
      <c r="G30" s="541">
        <v>100</v>
      </c>
      <c r="H30" s="541">
        <v>76.392614847073062</v>
      </c>
      <c r="I30" s="541">
        <v>23.30546066303404</v>
      </c>
      <c r="J30" s="541">
        <v>0.30192448989293708</v>
      </c>
      <c r="K30" s="568">
        <f t="shared" si="2"/>
        <v>242.59619858307593</v>
      </c>
      <c r="L30" s="568">
        <v>39694.289010725428</v>
      </c>
      <c r="M30" s="568">
        <v>30308.908038926216</v>
      </c>
      <c r="N30" s="568">
        <v>9385.3809717992117</v>
      </c>
      <c r="O30" s="568">
        <v>42963.11259485683</v>
      </c>
      <c r="P30" s="568">
        <v>32846.41701314057</v>
      </c>
      <c r="Q30" s="568">
        <v>10116.69558171626</v>
      </c>
      <c r="R30" s="540"/>
      <c r="S30" s="540"/>
    </row>
    <row r="31" spans="1:19" ht="15.6" customHeight="1">
      <c r="A31" s="661"/>
      <c r="B31" s="62" t="s">
        <v>460</v>
      </c>
      <c r="C31" s="661"/>
      <c r="D31" s="122"/>
      <c r="E31" s="544" t="e">
        <f>R31/#REF!*100</f>
        <v>#REF!</v>
      </c>
      <c r="F31" s="553">
        <v>802.90763882404906</v>
      </c>
      <c r="G31" s="541">
        <v>100</v>
      </c>
      <c r="H31" s="541">
        <v>74.967222673115103</v>
      </c>
      <c r="I31" s="541">
        <v>25.032777326884897</v>
      </c>
      <c r="J31" s="541">
        <v>0</v>
      </c>
      <c r="K31" s="568">
        <f t="shared" si="2"/>
        <v>200.99008136737342</v>
      </c>
      <c r="L31" s="568">
        <v>43248.155587316971</v>
      </c>
      <c r="M31" s="568">
        <v>32030.023557873214</v>
      </c>
      <c r="N31" s="568">
        <v>11218.132029443757</v>
      </c>
      <c r="O31" s="568">
        <v>47936.235662651619</v>
      </c>
      <c r="P31" s="568">
        <v>34993.260640460918</v>
      </c>
      <c r="Q31" s="568">
        <v>12942.975022190702</v>
      </c>
      <c r="R31" s="540"/>
      <c r="S31" s="540"/>
    </row>
    <row r="32" spans="1:19" ht="15.6" customHeight="1">
      <c r="A32" s="661"/>
      <c r="B32" s="62" t="s">
        <v>461</v>
      </c>
      <c r="C32" s="661"/>
      <c r="D32" s="122"/>
      <c r="E32" s="544" t="e">
        <f>R32/#REF!*100</f>
        <v>#REF!</v>
      </c>
      <c r="F32" s="553">
        <v>126.68653601002421</v>
      </c>
      <c r="G32" s="541">
        <v>100</v>
      </c>
      <c r="H32" s="541">
        <v>69.887910075596281</v>
      </c>
      <c r="I32" s="541">
        <v>30.112089924403733</v>
      </c>
      <c r="J32" s="541">
        <v>0</v>
      </c>
      <c r="K32" s="568">
        <f t="shared" si="2"/>
        <v>38.147963645450609</v>
      </c>
      <c r="L32" s="568">
        <v>49815.937149295394</v>
      </c>
      <c r="M32" s="568">
        <v>37301.459034800784</v>
      </c>
      <c r="N32" s="568">
        <v>12514.47811449461</v>
      </c>
      <c r="O32" s="568">
        <v>48325.161556271953</v>
      </c>
      <c r="P32" s="568">
        <v>31623.521294218786</v>
      </c>
      <c r="Q32" s="568">
        <v>16701.640262053166</v>
      </c>
      <c r="R32" s="540"/>
      <c r="S32" s="540"/>
    </row>
    <row r="33" spans="1:19" ht="15.6" customHeight="1">
      <c r="A33" s="661"/>
      <c r="B33" s="62" t="s">
        <v>462</v>
      </c>
      <c r="C33" s="661"/>
      <c r="D33" s="122"/>
      <c r="E33" s="544" t="e">
        <f>R33/#REF!*100</f>
        <v>#REF!</v>
      </c>
      <c r="F33" s="553">
        <v>75.485714285764516</v>
      </c>
      <c r="G33" s="541">
        <v>100</v>
      </c>
      <c r="H33" s="541">
        <v>78.538985616904583</v>
      </c>
      <c r="I33" s="541">
        <v>21.461014383095424</v>
      </c>
      <c r="J33" s="541">
        <v>0</v>
      </c>
      <c r="K33" s="568">
        <f t="shared" si="2"/>
        <v>16.200000000050242</v>
      </c>
      <c r="L33" s="568">
        <v>48122.716049487703</v>
      </c>
      <c r="M33" s="568">
        <v>35582.839506138487</v>
      </c>
      <c r="N33" s="568">
        <v>12539.876543349215</v>
      </c>
      <c r="O33" s="568">
        <v>56379.225352285262</v>
      </c>
      <c r="P33" s="568">
        <v>36927.816901364502</v>
      </c>
      <c r="Q33" s="568">
        <v>19451.408450920761</v>
      </c>
      <c r="R33" s="540"/>
      <c r="S33" s="540"/>
    </row>
    <row r="34" spans="1:19" ht="13.5" customHeight="1">
      <c r="A34" s="661"/>
      <c r="B34" s="62" t="s">
        <v>463</v>
      </c>
      <c r="C34" s="661"/>
      <c r="D34" s="122"/>
      <c r="E34" s="544" t="e">
        <f>R34/#REF!*100</f>
        <v>#REF!</v>
      </c>
      <c r="F34" s="553">
        <v>46</v>
      </c>
      <c r="G34" s="541">
        <v>100</v>
      </c>
      <c r="H34" s="541">
        <v>82.608695652173907</v>
      </c>
      <c r="I34" s="541">
        <v>17.391304347826086</v>
      </c>
      <c r="J34" s="541">
        <v>0</v>
      </c>
      <c r="K34" s="568">
        <f t="shared" si="2"/>
        <v>8</v>
      </c>
      <c r="L34" s="568">
        <v>50069.75</v>
      </c>
      <c r="M34" s="568">
        <v>38225.875</v>
      </c>
      <c r="N34" s="568">
        <v>11843.875</v>
      </c>
      <c r="O34" s="568">
        <v>50477.599999999999</v>
      </c>
      <c r="P34" s="568">
        <v>42392.4</v>
      </c>
      <c r="Q34" s="568">
        <v>8085.1999999999971</v>
      </c>
      <c r="R34" s="540"/>
      <c r="S34" s="540"/>
    </row>
    <row r="35" spans="1:19" ht="15.6" customHeight="1">
      <c r="A35" s="661"/>
      <c r="B35" s="62" t="s">
        <v>403</v>
      </c>
      <c r="C35" s="661"/>
      <c r="D35" s="122"/>
      <c r="E35" s="544" t="e">
        <f>R35/#REF!*100</f>
        <v>#REF!</v>
      </c>
      <c r="F35" s="553">
        <v>13</v>
      </c>
      <c r="G35" s="541">
        <v>100</v>
      </c>
      <c r="H35" s="541">
        <v>69.230769230769226</v>
      </c>
      <c r="I35" s="541">
        <v>30.76923076923077</v>
      </c>
      <c r="J35" s="541">
        <v>0</v>
      </c>
      <c r="K35" s="568">
        <f t="shared" si="2"/>
        <v>4</v>
      </c>
      <c r="L35" s="568">
        <v>50866.25</v>
      </c>
      <c r="M35" s="568">
        <v>40515.25</v>
      </c>
      <c r="N35" s="568">
        <v>10351</v>
      </c>
      <c r="O35" s="568">
        <v>51168.5</v>
      </c>
      <c r="P35" s="568">
        <v>39853.25</v>
      </c>
      <c r="Q35" s="568">
        <v>11315.25</v>
      </c>
      <c r="R35" s="540"/>
      <c r="S35" s="540"/>
    </row>
    <row r="36" spans="1:19" ht="15.6" customHeight="1">
      <c r="A36" s="1045" t="s">
        <v>15</v>
      </c>
      <c r="B36" s="1045"/>
      <c r="C36" s="1045"/>
      <c r="D36" s="2"/>
      <c r="E36" s="544"/>
      <c r="F36" s="553"/>
      <c r="G36" s="541"/>
      <c r="H36" s="541"/>
      <c r="I36" s="541"/>
      <c r="J36" s="541"/>
      <c r="K36" s="541"/>
      <c r="L36" s="568"/>
      <c r="M36" s="568"/>
      <c r="N36" s="568"/>
      <c r="O36" s="568"/>
      <c r="P36" s="568"/>
      <c r="Q36" s="568"/>
      <c r="R36" s="540"/>
      <c r="S36" s="540"/>
    </row>
    <row r="37" spans="1:19" ht="15.6" customHeight="1">
      <c r="A37" s="108"/>
      <c r="B37" s="62" t="s">
        <v>455</v>
      </c>
      <c r="C37" s="108"/>
      <c r="D37" s="123"/>
      <c r="E37" s="547" t="e">
        <f>R37/#REF!*100</f>
        <v>#REF!</v>
      </c>
      <c r="F37" s="553">
        <v>4308.2800843161876</v>
      </c>
      <c r="G37" s="541">
        <v>100</v>
      </c>
      <c r="H37" s="541">
        <v>83.144144870685494</v>
      </c>
      <c r="I37" s="541">
        <v>14.426229067701707</v>
      </c>
      <c r="J37" s="541">
        <v>2.4296260616128342</v>
      </c>
      <c r="K37" s="568">
        <f t="shared" ref="K37:K46" si="3">I37*F37/100</f>
        <v>621.52235384162543</v>
      </c>
      <c r="L37" s="568">
        <v>32843.623062100822</v>
      </c>
      <c r="M37" s="568">
        <v>26532.576064987839</v>
      </c>
      <c r="N37" s="568">
        <v>6311.0469971129824</v>
      </c>
      <c r="O37" s="568">
        <v>37709.851187449785</v>
      </c>
      <c r="P37" s="568">
        <v>29793.903846313748</v>
      </c>
      <c r="Q37" s="568">
        <v>7915.9473411360377</v>
      </c>
      <c r="R37" s="540"/>
      <c r="S37" s="540"/>
    </row>
    <row r="38" spans="1:19" ht="15.6" customHeight="1">
      <c r="A38" s="6"/>
      <c r="B38" s="62" t="s">
        <v>456</v>
      </c>
      <c r="C38" s="6"/>
      <c r="D38" s="2"/>
      <c r="E38" s="547" t="e">
        <f>R38/#REF!*100</f>
        <v>#REF!</v>
      </c>
      <c r="F38" s="553">
        <v>2507.4067555835909</v>
      </c>
      <c r="G38" s="541">
        <v>100</v>
      </c>
      <c r="H38" s="541">
        <v>87.439137040352904</v>
      </c>
      <c r="I38" s="541">
        <v>10.507956838525589</v>
      </c>
      <c r="J38" s="541">
        <v>2.05290612112152</v>
      </c>
      <c r="K38" s="568">
        <f t="shared" si="3"/>
        <v>263.47721964299853</v>
      </c>
      <c r="L38" s="568">
        <v>35764.007297409458</v>
      </c>
      <c r="M38" s="568">
        <v>26214.0017164608</v>
      </c>
      <c r="N38" s="568">
        <v>9550.0055809486585</v>
      </c>
      <c r="O38" s="568">
        <v>41079.856149529056</v>
      </c>
      <c r="P38" s="568">
        <v>30818.749759035614</v>
      </c>
      <c r="Q38" s="568">
        <v>10261.106390493442</v>
      </c>
      <c r="R38" s="540"/>
      <c r="S38" s="540"/>
    </row>
    <row r="39" spans="1:19" ht="15.6" customHeight="1">
      <c r="A39" s="661"/>
      <c r="B39" s="62" t="s">
        <v>457</v>
      </c>
      <c r="C39" s="661"/>
      <c r="D39" s="122"/>
      <c r="E39" s="547" t="e">
        <f>R39/#REF!*100</f>
        <v>#REF!</v>
      </c>
      <c r="F39" s="553">
        <v>2874.6093311559193</v>
      </c>
      <c r="G39" s="541">
        <v>100</v>
      </c>
      <c r="H39" s="541">
        <v>90.898514775343614</v>
      </c>
      <c r="I39" s="541">
        <v>7.1214232033499911</v>
      </c>
      <c r="J39" s="541">
        <v>1.9800620213064799</v>
      </c>
      <c r="K39" s="568">
        <f t="shared" si="3"/>
        <v>204.71309591460161</v>
      </c>
      <c r="L39" s="568">
        <v>32233.231072002116</v>
      </c>
      <c r="M39" s="568">
        <v>26977.971536603465</v>
      </c>
      <c r="N39" s="568">
        <v>5255.2595353986508</v>
      </c>
      <c r="O39" s="568">
        <v>34856.690623303744</v>
      </c>
      <c r="P39" s="568">
        <v>28144.564781044992</v>
      </c>
      <c r="Q39" s="568">
        <v>6712.1258422587525</v>
      </c>
      <c r="R39" s="540"/>
      <c r="S39" s="540"/>
    </row>
    <row r="40" spans="1:19" ht="15.6" customHeight="1">
      <c r="A40" s="661"/>
      <c r="B40" s="62" t="s">
        <v>458</v>
      </c>
      <c r="C40" s="661"/>
      <c r="D40" s="122"/>
      <c r="E40" s="547" t="e">
        <f>R40/#REF!*100</f>
        <v>#REF!</v>
      </c>
      <c r="F40" s="553">
        <v>2415.0051352035043</v>
      </c>
      <c r="G40" s="541">
        <v>100</v>
      </c>
      <c r="H40" s="541">
        <v>83.838117568015861</v>
      </c>
      <c r="I40" s="541">
        <v>15.7493103749332</v>
      </c>
      <c r="J40" s="541">
        <v>0.41257205705096794</v>
      </c>
      <c r="K40" s="568">
        <f t="shared" si="3"/>
        <v>380.34665431377505</v>
      </c>
      <c r="L40" s="568">
        <v>40574.336207860666</v>
      </c>
      <c r="M40" s="568">
        <v>30520.006944036719</v>
      </c>
      <c r="N40" s="568">
        <v>10054.329263823947</v>
      </c>
      <c r="O40" s="568">
        <v>45572.924721493218</v>
      </c>
      <c r="P40" s="568">
        <v>33717.905512653633</v>
      </c>
      <c r="Q40" s="568">
        <v>11855.019208839585</v>
      </c>
      <c r="R40" s="540"/>
      <c r="S40" s="540"/>
    </row>
    <row r="41" spans="1:19" ht="15.6" customHeight="1">
      <c r="A41" s="661"/>
      <c r="B41" s="62" t="s">
        <v>459</v>
      </c>
      <c r="C41" s="661"/>
      <c r="D41" s="122"/>
      <c r="E41" s="547" t="e">
        <f>R41/#REF!*100</f>
        <v>#REF!</v>
      </c>
      <c r="F41" s="553">
        <v>1197.2231011138097</v>
      </c>
      <c r="G41" s="541">
        <v>100</v>
      </c>
      <c r="H41" s="541">
        <v>80.109940784780846</v>
      </c>
      <c r="I41" s="541">
        <v>19.539247407779094</v>
      </c>
      <c r="J41" s="541">
        <v>0.35081180744004503</v>
      </c>
      <c r="K41" s="568">
        <f t="shared" si="3"/>
        <v>233.92838374971251</v>
      </c>
      <c r="L41" s="568">
        <v>36287.426415828151</v>
      </c>
      <c r="M41" s="568">
        <v>28090.630459302512</v>
      </c>
      <c r="N41" s="568">
        <v>8196.7959565256388</v>
      </c>
      <c r="O41" s="568">
        <v>41890.450420586872</v>
      </c>
      <c r="P41" s="568">
        <v>32558.318993757595</v>
      </c>
      <c r="Q41" s="568">
        <v>9332.1314268292772</v>
      </c>
      <c r="R41" s="540"/>
      <c r="S41" s="540"/>
    </row>
    <row r="42" spans="1:19" ht="15.6" customHeight="1">
      <c r="A42" s="661"/>
      <c r="B42" s="62" t="s">
        <v>460</v>
      </c>
      <c r="C42" s="661"/>
      <c r="D42" s="122"/>
      <c r="E42" s="547" t="e">
        <f>R42/#REF!*100</f>
        <v>#REF!</v>
      </c>
      <c r="F42" s="553">
        <v>1276.711464963985</v>
      </c>
      <c r="G42" s="541">
        <v>100</v>
      </c>
      <c r="H42" s="541">
        <v>79.833197625250349</v>
      </c>
      <c r="I42" s="541">
        <v>19.920634213118728</v>
      </c>
      <c r="J42" s="541">
        <v>0.24616816163089053</v>
      </c>
      <c r="K42" s="568">
        <f t="shared" si="3"/>
        <v>254.32902089242492</v>
      </c>
      <c r="L42" s="568">
        <v>40929.417855945641</v>
      </c>
      <c r="M42" s="568">
        <v>31437.600131291521</v>
      </c>
      <c r="N42" s="568">
        <v>9491.81772465412</v>
      </c>
      <c r="O42" s="568">
        <v>45636.812932237764</v>
      </c>
      <c r="P42" s="568">
        <v>32245.451470128781</v>
      </c>
      <c r="Q42" s="568">
        <v>13391.361462108984</v>
      </c>
      <c r="R42" s="540"/>
      <c r="S42" s="540"/>
    </row>
    <row r="43" spans="1:19" ht="15.6" customHeight="1">
      <c r="A43" s="661"/>
      <c r="B43" s="62" t="s">
        <v>461</v>
      </c>
      <c r="C43" s="661"/>
      <c r="D43" s="122"/>
      <c r="E43" s="547" t="e">
        <f>R43/#REF!*100</f>
        <v>#REF!</v>
      </c>
      <c r="F43" s="553">
        <v>325.02253700388098</v>
      </c>
      <c r="G43" s="541">
        <v>100</v>
      </c>
      <c r="H43" s="541">
        <v>75.739777009208083</v>
      </c>
      <c r="I43" s="541">
        <v>24.260222990791931</v>
      </c>
      <c r="J43" s="541">
        <v>0</v>
      </c>
      <c r="K43" s="568">
        <f t="shared" si="3"/>
        <v>78.851192247470749</v>
      </c>
      <c r="L43" s="568">
        <v>44299.796394059056</v>
      </c>
      <c r="M43" s="568">
        <v>32836.456227072536</v>
      </c>
      <c r="N43" s="568">
        <v>11463.34016698652</v>
      </c>
      <c r="O43" s="568">
        <v>50300.716005347938</v>
      </c>
      <c r="P43" s="568">
        <v>35524.12122628474</v>
      </c>
      <c r="Q43" s="568">
        <v>14776.594779063198</v>
      </c>
      <c r="R43" s="540"/>
      <c r="S43" s="540"/>
    </row>
    <row r="44" spans="1:19" ht="15.6" customHeight="1">
      <c r="A44" s="661"/>
      <c r="B44" s="62" t="s">
        <v>462</v>
      </c>
      <c r="C44" s="661"/>
      <c r="D44" s="122"/>
      <c r="E44" s="547" t="e">
        <f>R44/#REF!*100</f>
        <v>#REF!</v>
      </c>
      <c r="F44" s="553">
        <v>287.7496927997035</v>
      </c>
      <c r="G44" s="541">
        <v>100</v>
      </c>
      <c r="H44" s="541">
        <v>77.2485998432835</v>
      </c>
      <c r="I44" s="541">
        <v>22.751400156716485</v>
      </c>
      <c r="J44" s="541">
        <v>0</v>
      </c>
      <c r="K44" s="568">
        <f t="shared" si="3"/>
        <v>65.467084058582955</v>
      </c>
      <c r="L44" s="568">
        <v>43210.818488946956</v>
      </c>
      <c r="M44" s="568">
        <v>32393.916319768276</v>
      </c>
      <c r="N44" s="568">
        <v>10816.90216917868</v>
      </c>
      <c r="O44" s="568">
        <v>44782.848209408643</v>
      </c>
      <c r="P44" s="568">
        <v>36699.229702066084</v>
      </c>
      <c r="Q44" s="568">
        <v>8083.6185073425586</v>
      </c>
      <c r="R44" s="540"/>
      <c r="S44" s="540"/>
    </row>
    <row r="45" spans="1:19" ht="12" customHeight="1">
      <c r="A45" s="661"/>
      <c r="B45" s="62" t="s">
        <v>463</v>
      </c>
      <c r="C45" s="661"/>
      <c r="D45" s="122"/>
      <c r="E45" s="547" t="e">
        <f>R45/#REF!*100</f>
        <v>#REF!</v>
      </c>
      <c r="F45" s="553">
        <v>201.04317976736283</v>
      </c>
      <c r="G45" s="541">
        <v>100</v>
      </c>
      <c r="H45" s="541">
        <v>75.257670702624722</v>
      </c>
      <c r="I45" s="541">
        <v>24.742329297375239</v>
      </c>
      <c r="J45" s="541">
        <v>0</v>
      </c>
      <c r="K45" s="568">
        <f t="shared" si="3"/>
        <v>49.742765567954983</v>
      </c>
      <c r="L45" s="568">
        <v>50476.14986258436</v>
      </c>
      <c r="M45" s="568">
        <v>36129.546181717851</v>
      </c>
      <c r="N45" s="568">
        <v>14346.603680866509</v>
      </c>
      <c r="O45" s="568">
        <v>49836.605224722691</v>
      </c>
      <c r="P45" s="568">
        <v>34859.180733313086</v>
      </c>
      <c r="Q45" s="568">
        <v>14977.424491409605</v>
      </c>
      <c r="R45" s="540"/>
      <c r="S45" s="540"/>
    </row>
    <row r="46" spans="1:19" ht="15.6" customHeight="1" thickBot="1">
      <c r="A46" s="662"/>
      <c r="B46" s="63" t="s">
        <v>403</v>
      </c>
      <c r="C46" s="662"/>
      <c r="D46" s="124"/>
      <c r="E46" s="549" t="e">
        <f>R46/#REF!*100</f>
        <v>#REF!</v>
      </c>
      <c r="F46" s="566">
        <v>93.948717948717942</v>
      </c>
      <c r="G46" s="551">
        <v>100</v>
      </c>
      <c r="H46" s="551">
        <v>80.840611353711793</v>
      </c>
      <c r="I46" s="551">
        <v>19.15938864628821</v>
      </c>
      <c r="J46" s="551">
        <v>0</v>
      </c>
      <c r="K46" s="569">
        <f t="shared" si="3"/>
        <v>18</v>
      </c>
      <c r="L46" s="569">
        <v>48537.277777777781</v>
      </c>
      <c r="M46" s="569">
        <v>40459.5</v>
      </c>
      <c r="N46" s="569">
        <v>8077.777777777781</v>
      </c>
      <c r="O46" s="569">
        <v>56617.312500000007</v>
      </c>
      <c r="P46" s="569">
        <v>41779.687499999993</v>
      </c>
      <c r="Q46" s="569">
        <v>14837.625000000015</v>
      </c>
      <c r="R46" s="540"/>
      <c r="S46" s="540"/>
    </row>
    <row r="47" spans="1:19" s="104" customFormat="1" ht="12.75" customHeight="1">
      <c r="B47" s="1074"/>
      <c r="C47" s="1074"/>
      <c r="D47" s="1074"/>
      <c r="E47" s="1074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</row>
    <row r="48" spans="1:19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 ht="26.1" customHeight="1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  <row r="190" spans="5:5">
      <c r="E190" s="552"/>
    </row>
  </sheetData>
  <mergeCells count="19">
    <mergeCell ref="L3:Q3"/>
    <mergeCell ref="L4:N4"/>
    <mergeCell ref="O4:Q4"/>
    <mergeCell ref="K3:K5"/>
    <mergeCell ref="A1:J1"/>
    <mergeCell ref="K1:Q1"/>
    <mergeCell ref="B47:E47"/>
    <mergeCell ref="F3:F5"/>
    <mergeCell ref="G3:G5"/>
    <mergeCell ref="H3:H5"/>
    <mergeCell ref="J3:J5"/>
    <mergeCell ref="A6:C6"/>
    <mergeCell ref="A7:C7"/>
    <mergeCell ref="A14:C14"/>
    <mergeCell ref="A25:C25"/>
    <mergeCell ref="A36:C36"/>
    <mergeCell ref="A3:C5"/>
    <mergeCell ref="E3:E5"/>
    <mergeCell ref="I3:I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4" style="531" customWidth="1"/>
    <col min="12" max="16384" width="9.140625" style="531"/>
  </cols>
  <sheetData>
    <row r="1" spans="1:26" s="24" customFormat="1" ht="49.5" customHeight="1">
      <c r="A1" s="1416" t="s">
        <v>999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6" ht="15.75" customHeight="1" thickBot="1">
      <c r="A2" s="531"/>
      <c r="B2" s="26"/>
      <c r="C2" s="26"/>
      <c r="D2" s="27"/>
      <c r="K2" s="314" t="s">
        <v>1297</v>
      </c>
    </row>
    <row r="3" spans="1:26" s="268" customFormat="1" ht="27.75" customHeight="1">
      <c r="A3" s="1127" t="s">
        <v>18</v>
      </c>
      <c r="B3" s="1127"/>
      <c r="C3" s="1127"/>
      <c r="D3" s="687"/>
      <c r="E3" s="1329" t="s">
        <v>2</v>
      </c>
      <c r="F3" s="1329" t="s">
        <v>19</v>
      </c>
      <c r="G3" s="1326" t="s">
        <v>977</v>
      </c>
      <c r="H3" s="1329" t="s">
        <v>978</v>
      </c>
      <c r="I3" s="1329" t="s">
        <v>979</v>
      </c>
      <c r="J3" s="1326" t="s">
        <v>980</v>
      </c>
      <c r="K3" s="1329" t="s">
        <v>981</v>
      </c>
      <c r="L3" s="269"/>
    </row>
    <row r="4" spans="1:26" s="269" customFormat="1" ht="43.5" customHeight="1">
      <c r="A4" s="1129"/>
      <c r="B4" s="1129"/>
      <c r="C4" s="1129"/>
      <c r="D4" s="689"/>
      <c r="E4" s="1331"/>
      <c r="F4" s="1331"/>
      <c r="G4" s="1328"/>
      <c r="H4" s="1331"/>
      <c r="I4" s="1331"/>
      <c r="J4" s="1328"/>
      <c r="K4" s="1331"/>
    </row>
    <row r="5" spans="1:26" s="33" customFormat="1" ht="20.25" customHeight="1">
      <c r="A5" s="1247" t="s">
        <v>1149</v>
      </c>
      <c r="B5" s="1247"/>
      <c r="C5" s="1247"/>
      <c r="D5" s="277"/>
      <c r="E5" s="473"/>
      <c r="F5" s="471">
        <v>15486.999999856676</v>
      </c>
      <c r="G5" s="472">
        <v>15.072180637809252</v>
      </c>
      <c r="H5" s="472">
        <v>68.097819214955607</v>
      </c>
      <c r="I5" s="472">
        <v>30.730713812401195</v>
      </c>
      <c r="J5" s="472">
        <v>30.155958893119411</v>
      </c>
      <c r="K5" s="472">
        <v>1.5625744859430186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</row>
    <row r="6" spans="1:26" ht="20.25" customHeight="1">
      <c r="A6" s="1247" t="s">
        <v>57</v>
      </c>
      <c r="B6" s="1247"/>
      <c r="C6" s="1247"/>
      <c r="D6" s="277"/>
      <c r="E6" s="473"/>
      <c r="F6" s="553"/>
      <c r="G6" s="554"/>
      <c r="H6" s="554"/>
      <c r="I6" s="554"/>
      <c r="J6" s="554"/>
      <c r="K6" s="554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</row>
    <row r="7" spans="1:26" ht="20.25" customHeight="1">
      <c r="A7" s="34"/>
      <c r="B7" s="34" t="s">
        <v>58</v>
      </c>
      <c r="C7" s="34"/>
      <c r="D7" s="556"/>
      <c r="E7" s="557"/>
      <c r="F7" s="553">
        <v>10823.65074629825</v>
      </c>
      <c r="G7" s="541">
        <v>12.416122551737214</v>
      </c>
      <c r="H7" s="541">
        <v>69.219816287742816</v>
      </c>
      <c r="I7" s="541">
        <v>30.351277526543779</v>
      </c>
      <c r="J7" s="541">
        <v>31.826331715867852</v>
      </c>
      <c r="K7" s="541">
        <v>1.3509058476636064</v>
      </c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</row>
    <row r="8" spans="1:26" ht="20.25" customHeight="1">
      <c r="A8" s="34"/>
      <c r="B8" s="34" t="s">
        <v>20</v>
      </c>
      <c r="C8" s="34"/>
      <c r="D8" s="556"/>
      <c r="E8" s="557"/>
      <c r="F8" s="553">
        <v>4663.3492535584382</v>
      </c>
      <c r="G8" s="541">
        <v>21.236901211458761</v>
      </c>
      <c r="H8" s="541">
        <v>65.493659887847031</v>
      </c>
      <c r="I8" s="541">
        <v>31.611386825570641</v>
      </c>
      <c r="J8" s="541">
        <v>26.27901743613074</v>
      </c>
      <c r="K8" s="541">
        <v>2.0538581728623875</v>
      </c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</row>
    <row r="9" spans="1:26" ht="20.25" customHeight="1">
      <c r="A9" s="1247" t="s">
        <v>21</v>
      </c>
      <c r="B9" s="1247"/>
      <c r="C9" s="1247"/>
      <c r="D9" s="277"/>
      <c r="E9" s="557"/>
      <c r="F9" s="553"/>
      <c r="G9" s="541"/>
      <c r="H9" s="541"/>
      <c r="I9" s="541"/>
      <c r="J9" s="541"/>
      <c r="K9" s="541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</row>
    <row r="10" spans="1:26" ht="20.25" customHeight="1">
      <c r="A10" s="34"/>
      <c r="B10" s="661" t="s">
        <v>71</v>
      </c>
      <c r="C10" s="34"/>
      <c r="D10" s="556"/>
      <c r="E10" s="557"/>
      <c r="F10" s="553">
        <v>2406.9999999774318</v>
      </c>
      <c r="G10" s="541">
        <v>10.257648166362628</v>
      </c>
      <c r="H10" s="541">
        <v>71.979311709709265</v>
      </c>
      <c r="I10" s="541">
        <v>34.137439461718103</v>
      </c>
      <c r="J10" s="541">
        <v>37.616597840631286</v>
      </c>
      <c r="K10" s="541">
        <v>2.0427076691198627</v>
      </c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</row>
    <row r="11" spans="1:26" ht="20.25" customHeight="1">
      <c r="A11" s="34"/>
      <c r="B11" s="661" t="s">
        <v>72</v>
      </c>
      <c r="C11" s="34"/>
      <c r="D11" s="556"/>
      <c r="E11" s="557"/>
      <c r="F11" s="553">
        <v>1060.9999999896243</v>
      </c>
      <c r="G11" s="541">
        <v>16.009392864615553</v>
      </c>
      <c r="H11" s="541">
        <v>67.088555675417993</v>
      </c>
      <c r="I11" s="541">
        <v>36.364322271668705</v>
      </c>
      <c r="J11" s="541">
        <v>36.842511509923334</v>
      </c>
      <c r="K11" s="541">
        <v>0.34593987416765126</v>
      </c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</row>
    <row r="12" spans="1:26" ht="20.25" customHeight="1">
      <c r="A12" s="34"/>
      <c r="B12" s="661" t="s">
        <v>73</v>
      </c>
      <c r="C12" s="34"/>
      <c r="D12" s="556"/>
      <c r="E12" s="557"/>
      <c r="F12" s="553">
        <v>5725.0000000805139</v>
      </c>
      <c r="G12" s="541">
        <v>13.961879892960136</v>
      </c>
      <c r="H12" s="541">
        <v>68.120241095612883</v>
      </c>
      <c r="I12" s="541">
        <v>29.47399050791147</v>
      </c>
      <c r="J12" s="541">
        <v>29.003438718537318</v>
      </c>
      <c r="K12" s="541">
        <v>1.1419901345217851</v>
      </c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</row>
    <row r="13" spans="1:26" ht="20.25" customHeight="1">
      <c r="A13" s="34"/>
      <c r="B13" s="661" t="s">
        <v>318</v>
      </c>
      <c r="C13" s="34"/>
      <c r="D13" s="556"/>
      <c r="E13" s="557"/>
      <c r="F13" s="553">
        <v>5874.9999998090852</v>
      </c>
      <c r="G13" s="541">
        <v>18.385527520916824</v>
      </c>
      <c r="H13" s="541">
        <v>66.75870383873459</v>
      </c>
      <c r="I13" s="541">
        <v>29.470060670683402</v>
      </c>
      <c r="J13" s="541">
        <v>26.561292425417982</v>
      </c>
      <c r="K13" s="541">
        <v>1.9026141238631402</v>
      </c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</row>
    <row r="14" spans="1:26" ht="20.25" customHeight="1">
      <c r="A14" s="34"/>
      <c r="B14" s="661" t="s">
        <v>317</v>
      </c>
      <c r="C14" s="34"/>
      <c r="D14" s="556"/>
      <c r="E14" s="557"/>
      <c r="F14" s="553">
        <v>419</v>
      </c>
      <c r="G14" s="541">
        <v>9.0692124105011924</v>
      </c>
      <c r="H14" s="541">
        <v>66.825775656324581</v>
      </c>
      <c r="I14" s="541">
        <v>31.742243436754176</v>
      </c>
      <c r="J14" s="541">
        <v>36.515513126491648</v>
      </c>
      <c r="K14" s="541">
        <v>2.8639618138424821</v>
      </c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</row>
    <row r="15" spans="1:26" ht="20.25" customHeight="1">
      <c r="A15" s="1247" t="s">
        <v>22</v>
      </c>
      <c r="B15" s="1247"/>
      <c r="C15" s="1247"/>
      <c r="D15" s="277"/>
      <c r="E15" s="557"/>
      <c r="F15" s="553"/>
      <c r="G15" s="541"/>
      <c r="H15" s="541"/>
      <c r="I15" s="541"/>
      <c r="J15" s="541"/>
      <c r="K15" s="541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</row>
    <row r="16" spans="1:26" ht="20.25" customHeight="1">
      <c r="A16" s="1049" t="s">
        <v>59</v>
      </c>
      <c r="B16" s="1049"/>
      <c r="C16" s="35"/>
      <c r="D16" s="277"/>
      <c r="E16" s="557"/>
      <c r="F16" s="553">
        <v>15113.999999902675</v>
      </c>
      <c r="G16" s="541">
        <v>14.896596036790308</v>
      </c>
      <c r="H16" s="541">
        <v>67.999687880261789</v>
      </c>
      <c r="I16" s="541">
        <v>31.0421141792954</v>
      </c>
      <c r="J16" s="541">
        <v>30.490721967721601</v>
      </c>
      <c r="K16" s="541">
        <v>1.6011374264742233</v>
      </c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</row>
    <row r="17" spans="1:26" ht="20.25" customHeight="1">
      <c r="A17" s="7"/>
      <c r="B17" s="661" t="s">
        <v>23</v>
      </c>
      <c r="C17" s="35"/>
      <c r="D17" s="277"/>
      <c r="E17" s="557"/>
      <c r="F17" s="553">
        <v>4946.0000000516202</v>
      </c>
      <c r="G17" s="541">
        <v>13.750619986479526</v>
      </c>
      <c r="H17" s="541">
        <v>65.67995297405092</v>
      </c>
      <c r="I17" s="541">
        <v>27.02150296542376</v>
      </c>
      <c r="J17" s="541">
        <v>29.362149937300774</v>
      </c>
      <c r="K17" s="541">
        <v>1.9461677929895635</v>
      </c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</row>
    <row r="18" spans="1:26" ht="20.25" customHeight="1">
      <c r="A18" s="121"/>
      <c r="B18" s="121" t="s">
        <v>1150</v>
      </c>
      <c r="C18" s="542"/>
      <c r="D18" s="556"/>
      <c r="E18" s="557"/>
      <c r="F18" s="553">
        <v>1492.000000031793</v>
      </c>
      <c r="G18" s="541">
        <v>14.128023451138985</v>
      </c>
      <c r="H18" s="541">
        <v>68.615845177136165</v>
      </c>
      <c r="I18" s="541">
        <v>38.429114467416639</v>
      </c>
      <c r="J18" s="541">
        <v>32.499851626519508</v>
      </c>
      <c r="K18" s="541">
        <v>1.1595174263049273</v>
      </c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</row>
    <row r="19" spans="1:26" ht="20.25" customHeight="1">
      <c r="A19" s="121"/>
      <c r="B19" s="121" t="s">
        <v>1151</v>
      </c>
      <c r="C19" s="542"/>
      <c r="D19" s="556"/>
      <c r="E19" s="557"/>
      <c r="F19" s="553">
        <v>1019.999999999246</v>
      </c>
      <c r="G19" s="541">
        <v>7.737708713777705</v>
      </c>
      <c r="H19" s="541">
        <v>64.755393700292203</v>
      </c>
      <c r="I19" s="541">
        <v>27.755415751682179</v>
      </c>
      <c r="J19" s="541">
        <v>36.003195205294539</v>
      </c>
      <c r="K19" s="541">
        <v>3.4318885448941781</v>
      </c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</row>
    <row r="20" spans="1:26" ht="20.25" customHeight="1">
      <c r="A20" s="121"/>
      <c r="B20" s="121" t="s">
        <v>1152</v>
      </c>
      <c r="C20" s="542"/>
      <c r="D20" s="556"/>
      <c r="E20" s="557"/>
      <c r="F20" s="553">
        <v>1216.0000000707414</v>
      </c>
      <c r="G20" s="541">
        <v>18.658760450270705</v>
      </c>
      <c r="H20" s="541">
        <v>62.185660799803543</v>
      </c>
      <c r="I20" s="541">
        <v>24.666653781095022</v>
      </c>
      <c r="J20" s="541">
        <v>32.719538394599752</v>
      </c>
      <c r="K20" s="541">
        <v>2.2470455648596808</v>
      </c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</row>
    <row r="21" spans="1:26" s="561" customFormat="1" ht="20.25" customHeight="1">
      <c r="A21" s="558"/>
      <c r="B21" s="558" t="s">
        <v>1153</v>
      </c>
      <c r="C21" s="558"/>
      <c r="D21" s="559"/>
      <c r="E21" s="560"/>
      <c r="F21" s="553">
        <v>1217.9999999498373</v>
      </c>
      <c r="G21" s="541">
        <v>13.423678052599197</v>
      </c>
      <c r="H21" s="541">
        <v>66.346421427501113</v>
      </c>
      <c r="I21" s="541">
        <v>14.784022837654875</v>
      </c>
      <c r="J21" s="541">
        <v>16.605252187944775</v>
      </c>
      <c r="K21" s="541">
        <v>1.3651988352986089</v>
      </c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</row>
    <row r="22" spans="1:26" ht="20.25" customHeight="1">
      <c r="A22" s="121"/>
      <c r="B22" s="661" t="s">
        <v>25</v>
      </c>
      <c r="C22" s="542"/>
      <c r="D22" s="556"/>
      <c r="E22" s="557"/>
      <c r="F22" s="553">
        <v>4607.999999930139</v>
      </c>
      <c r="G22" s="541">
        <v>15.90777565595983</v>
      </c>
      <c r="H22" s="541">
        <v>72.331860965519851</v>
      </c>
      <c r="I22" s="541">
        <v>31.581470390885936</v>
      </c>
      <c r="J22" s="541">
        <v>32.020626904573049</v>
      </c>
      <c r="K22" s="541">
        <v>1.5527329738323208</v>
      </c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</row>
    <row r="23" spans="1:26" s="552" customFormat="1" ht="20.25" customHeight="1">
      <c r="A23" s="121"/>
      <c r="B23" s="121" t="s">
        <v>1136</v>
      </c>
      <c r="C23" s="542"/>
      <c r="D23" s="556"/>
      <c r="E23" s="557"/>
      <c r="F23" s="553">
        <v>2229.9999999700453</v>
      </c>
      <c r="G23" s="541">
        <v>10.116976560254459</v>
      </c>
      <c r="H23" s="541">
        <v>69.565941214121494</v>
      </c>
      <c r="I23" s="541">
        <v>39.501019410943492</v>
      </c>
      <c r="J23" s="541">
        <v>39.640031619833302</v>
      </c>
      <c r="K23" s="541">
        <v>0.22829188745861123</v>
      </c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</row>
    <row r="24" spans="1:26" ht="20.25" customHeight="1">
      <c r="A24" s="121"/>
      <c r="B24" s="121" t="s">
        <v>1137</v>
      </c>
      <c r="C24" s="542"/>
      <c r="D24" s="556"/>
      <c r="E24" s="557"/>
      <c r="F24" s="553">
        <v>2377.999999960105</v>
      </c>
      <c r="G24" s="541">
        <v>21.338171780209596</v>
      </c>
      <c r="H24" s="541">
        <v>74.925637687823581</v>
      </c>
      <c r="I24" s="541">
        <v>24.154811721925519</v>
      </c>
      <c r="J24" s="541">
        <v>24.875432407059336</v>
      </c>
      <c r="K24" s="541">
        <v>2.7947445897378005</v>
      </c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</row>
    <row r="25" spans="1:26" ht="20.25" customHeight="1">
      <c r="A25" s="121"/>
      <c r="B25" s="661" t="s">
        <v>26</v>
      </c>
      <c r="C25" s="542"/>
      <c r="D25" s="556"/>
      <c r="E25" s="557"/>
      <c r="F25" s="553">
        <v>4815.9999999663351</v>
      </c>
      <c r="G25" s="541">
        <v>14.29642935342288</v>
      </c>
      <c r="H25" s="541">
        <v>66.775899950282579</v>
      </c>
      <c r="I25" s="541">
        <v>34.627107785145306</v>
      </c>
      <c r="J25" s="541">
        <v>29.907503414307985</v>
      </c>
      <c r="K25" s="541">
        <v>1.5404592226099945</v>
      </c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</row>
    <row r="26" spans="1:26" ht="20.25" customHeight="1">
      <c r="A26" s="121"/>
      <c r="B26" s="121" t="s">
        <v>1138</v>
      </c>
      <c r="C26" s="35"/>
      <c r="D26" s="277"/>
      <c r="E26" s="557"/>
      <c r="F26" s="553">
        <v>1355.9999999543588</v>
      </c>
      <c r="G26" s="541">
        <v>18.688273071803394</v>
      </c>
      <c r="H26" s="541">
        <v>63.963782346046173</v>
      </c>
      <c r="I26" s="541">
        <v>37.54410504660526</v>
      </c>
      <c r="J26" s="541">
        <v>35.886763187958046</v>
      </c>
      <c r="K26" s="541">
        <v>1.7309432822534845</v>
      </c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</row>
    <row r="27" spans="1:26" ht="20.25" customHeight="1">
      <c r="A27" s="121"/>
      <c r="B27" s="121" t="s">
        <v>1139</v>
      </c>
      <c r="C27" s="35"/>
      <c r="D27" s="277"/>
      <c r="E27" s="557"/>
      <c r="F27" s="553">
        <v>1871.0000000228572</v>
      </c>
      <c r="G27" s="541">
        <v>11.246937188220642</v>
      </c>
      <c r="H27" s="541">
        <v>66.269031461402619</v>
      </c>
      <c r="I27" s="541">
        <v>33.134756745266451</v>
      </c>
      <c r="J27" s="541">
        <v>34.510445757322174</v>
      </c>
      <c r="K27" s="541">
        <v>0.58597735777988613</v>
      </c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</row>
    <row r="28" spans="1:26" ht="20.25" customHeight="1">
      <c r="A28" s="121"/>
      <c r="B28" s="121" t="s">
        <v>1140</v>
      </c>
      <c r="C28" s="35"/>
      <c r="D28" s="277"/>
      <c r="E28" s="557"/>
      <c r="F28" s="553">
        <v>1588.999999989127</v>
      </c>
      <c r="G28" s="541">
        <v>14.139261171697104</v>
      </c>
      <c r="H28" s="541">
        <v>69.772490519165174</v>
      </c>
      <c r="I28" s="541">
        <v>33.895037621037417</v>
      </c>
      <c r="J28" s="541">
        <v>19.385174039357661</v>
      </c>
      <c r="K28" s="541">
        <v>2.5017802951471322</v>
      </c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</row>
    <row r="29" spans="1:26" ht="20.25" customHeight="1">
      <c r="A29" s="121"/>
      <c r="B29" s="661" t="s">
        <v>28</v>
      </c>
      <c r="C29" s="35"/>
      <c r="D29" s="277"/>
      <c r="E29" s="557"/>
      <c r="F29" s="553">
        <v>743.99999995456085</v>
      </c>
      <c r="G29" s="541">
        <v>20.13703233672237</v>
      </c>
      <c r="H29" s="541">
        <v>64.511136724689322</v>
      </c>
      <c r="I29" s="541">
        <v>31.223915839782062</v>
      </c>
      <c r="J29" s="541">
        <v>32.293001358740206</v>
      </c>
      <c r="K29" s="541">
        <v>0</v>
      </c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</row>
    <row r="30" spans="1:26" ht="20.25" customHeight="1">
      <c r="A30" s="1049" t="s">
        <v>29</v>
      </c>
      <c r="B30" s="1049"/>
      <c r="C30" s="35"/>
      <c r="D30" s="277"/>
      <c r="E30" s="557"/>
      <c r="F30" s="553">
        <v>372.99999995399594</v>
      </c>
      <c r="G30" s="541">
        <v>22.186887501376386</v>
      </c>
      <c r="H30" s="541">
        <v>72.074111420680637</v>
      </c>
      <c r="I30" s="541">
        <v>18.112737550232097</v>
      </c>
      <c r="J30" s="541">
        <v>16.59132320912812</v>
      </c>
      <c r="K30" s="541">
        <v>0</v>
      </c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</row>
    <row r="31" spans="1:26" ht="20.25" customHeight="1">
      <c r="A31" s="1045" t="s">
        <v>152</v>
      </c>
      <c r="B31" s="1045"/>
      <c r="C31" s="1045"/>
      <c r="D31" s="556"/>
      <c r="E31" s="557"/>
      <c r="F31" s="553"/>
      <c r="G31" s="541"/>
      <c r="H31" s="541"/>
      <c r="I31" s="541"/>
      <c r="J31" s="541"/>
      <c r="K31" s="541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</row>
    <row r="32" spans="1:26" ht="20.25" customHeight="1">
      <c r="A32" s="1049" t="s">
        <v>30</v>
      </c>
      <c r="B32" s="1049" t="s">
        <v>30</v>
      </c>
      <c r="C32" s="647"/>
      <c r="D32" s="556"/>
      <c r="E32" s="557"/>
      <c r="F32" s="553">
        <v>5399.0975168316691</v>
      </c>
      <c r="G32" s="541">
        <v>15.203730148028608</v>
      </c>
      <c r="H32" s="541">
        <v>71.993520637167791</v>
      </c>
      <c r="I32" s="541">
        <v>32.05411143258398</v>
      </c>
      <c r="J32" s="541">
        <v>30.91351852549241</v>
      </c>
      <c r="K32" s="541">
        <v>1.6092252512002532</v>
      </c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</row>
    <row r="33" spans="1:26" s="552" customFormat="1" ht="20.25" customHeight="1">
      <c r="A33" s="661"/>
      <c r="B33" s="661" t="s">
        <v>31</v>
      </c>
      <c r="C33" s="661"/>
      <c r="D33" s="556"/>
      <c r="E33" s="557"/>
      <c r="F33" s="553">
        <v>3744.1589521779106</v>
      </c>
      <c r="G33" s="541">
        <v>13.649590809036297</v>
      </c>
      <c r="H33" s="541">
        <v>73.973813046571507</v>
      </c>
      <c r="I33" s="541">
        <v>32.752002372088754</v>
      </c>
      <c r="J33" s="541">
        <v>29.215986468589843</v>
      </c>
      <c r="K33" s="541">
        <v>1.2556663604075424</v>
      </c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</row>
    <row r="34" spans="1:26" ht="13.5" customHeight="1">
      <c r="A34" s="661"/>
      <c r="B34" s="661" t="s">
        <v>32</v>
      </c>
      <c r="C34" s="661"/>
      <c r="D34" s="556"/>
      <c r="E34" s="557"/>
      <c r="F34" s="553">
        <v>1069.1628777571552</v>
      </c>
      <c r="G34" s="541">
        <v>17.241058371240868</v>
      </c>
      <c r="H34" s="541">
        <v>65.982553551108055</v>
      </c>
      <c r="I34" s="541">
        <v>34.280361221505849</v>
      </c>
      <c r="J34" s="541">
        <v>34.528776628715377</v>
      </c>
      <c r="K34" s="541">
        <v>3.1051465366863678</v>
      </c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</row>
    <row r="35" spans="1:26" ht="20.25" customHeight="1">
      <c r="A35" s="661"/>
      <c r="B35" s="661" t="s">
        <v>33</v>
      </c>
      <c r="C35" s="661"/>
      <c r="D35" s="556"/>
      <c r="E35" s="557"/>
      <c r="F35" s="553">
        <v>585.7756868966062</v>
      </c>
      <c r="G35" s="541">
        <v>21.418923257600206</v>
      </c>
      <c r="H35" s="541">
        <v>70.307164055867545</v>
      </c>
      <c r="I35" s="541">
        <v>23.529964132830784</v>
      </c>
      <c r="J35" s="541">
        <v>35.165197360403347</v>
      </c>
      <c r="K35" s="541">
        <v>1.1387331727990044</v>
      </c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</row>
    <row r="36" spans="1:26" ht="20.25" customHeight="1" thickBot="1">
      <c r="A36" s="1050" t="s">
        <v>34</v>
      </c>
      <c r="B36" s="1050"/>
      <c r="C36" s="662"/>
      <c r="D36" s="564"/>
      <c r="E36" s="565"/>
      <c r="F36" s="566">
        <v>10087.902483024985</v>
      </c>
      <c r="G36" s="551">
        <v>15.001774660435791</v>
      </c>
      <c r="H36" s="551">
        <v>66.012819690983619</v>
      </c>
      <c r="I36" s="551">
        <v>30.02242457021908</v>
      </c>
      <c r="J36" s="551">
        <v>29.750509064785053</v>
      </c>
      <c r="K36" s="551">
        <v>1.537606755408111</v>
      </c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</row>
    <row r="37" spans="1:26" s="104" customFormat="1" ht="18" customHeight="1">
      <c r="A37" s="1074" t="s">
        <v>804</v>
      </c>
      <c r="B37" s="1074"/>
      <c r="C37" s="1074"/>
      <c r="D37" s="1074"/>
      <c r="E37" s="1074"/>
      <c r="F37" s="1074"/>
      <c r="G37" s="1074"/>
      <c r="H37" s="1074"/>
      <c r="I37" s="1074"/>
      <c r="J37" s="1074"/>
      <c r="K37" s="1074"/>
    </row>
    <row r="38" spans="1:26" ht="26.1" customHeight="1">
      <c r="E38" s="552"/>
    </row>
    <row r="39" spans="1:26" ht="26.1" customHeight="1">
      <c r="E39" s="552"/>
    </row>
    <row r="40" spans="1:26" ht="26.1" customHeight="1">
      <c r="E40" s="552"/>
    </row>
    <row r="41" spans="1:26" ht="26.1" customHeight="1">
      <c r="E41" s="552"/>
    </row>
    <row r="42" spans="1:26" ht="26.1" customHeight="1">
      <c r="E42" s="552"/>
    </row>
    <row r="43" spans="1:26" ht="26.1" customHeight="1">
      <c r="E43" s="552"/>
    </row>
    <row r="44" spans="1:26" ht="26.1" customHeight="1">
      <c r="E44" s="552"/>
    </row>
    <row r="45" spans="1:26" ht="26.1" customHeight="1">
      <c r="E45" s="552"/>
    </row>
    <row r="46" spans="1:26" ht="26.1" customHeight="1">
      <c r="E46" s="552"/>
    </row>
    <row r="47" spans="1:26" ht="26.1" customHeight="1">
      <c r="E47" s="552"/>
    </row>
    <row r="48" spans="1:26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>
      <c r="E59" s="552"/>
    </row>
    <row r="60" spans="5:5">
      <c r="E60" s="552"/>
    </row>
    <row r="61" spans="5:5">
      <c r="E61" s="552"/>
    </row>
    <row r="62" spans="5:5">
      <c r="E62" s="552"/>
    </row>
    <row r="63" spans="5:5">
      <c r="E63" s="552"/>
    </row>
    <row r="64" spans="5:5">
      <c r="E64" s="552"/>
    </row>
    <row r="65" spans="5:5">
      <c r="E65" s="552"/>
    </row>
    <row r="66" spans="5:5">
      <c r="E66" s="552"/>
    </row>
    <row r="67" spans="5:5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</sheetData>
  <mergeCells count="19">
    <mergeCell ref="A5:C5"/>
    <mergeCell ref="A6:C6"/>
    <mergeCell ref="A1:K1"/>
    <mergeCell ref="A3:C4"/>
    <mergeCell ref="E3:E4"/>
    <mergeCell ref="F3:F4"/>
    <mergeCell ref="G3:G4"/>
    <mergeCell ref="H3:H4"/>
    <mergeCell ref="I3:I4"/>
    <mergeCell ref="K3:K4"/>
    <mergeCell ref="J3:J4"/>
    <mergeCell ref="A9:C9"/>
    <mergeCell ref="A15:C15"/>
    <mergeCell ref="A16:B16"/>
    <mergeCell ref="A30:B30"/>
    <mergeCell ref="A37:K37"/>
    <mergeCell ref="A31:C31"/>
    <mergeCell ref="A32:B32"/>
    <mergeCell ref="A36:B3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view="pageBreakPreview" zoomScaleNormal="100" workbookViewId="0">
      <selection activeCell="N3" sqref="N3"/>
    </sheetView>
  </sheetViews>
  <sheetFormatPr defaultColWidth="9.140625"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531" hidden="1" customWidth="1"/>
    <col min="6" max="11" width="11.5703125" style="531" customWidth="1"/>
    <col min="12" max="16384" width="9.140625" style="531"/>
  </cols>
  <sheetData>
    <row r="1" spans="1:25" s="24" customFormat="1" ht="43.5" customHeight="1">
      <c r="A1" s="1416" t="s">
        <v>1000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pans="1:25" ht="15.75" customHeight="1" thickBot="1">
      <c r="A2" s="531"/>
      <c r="B2" s="26"/>
      <c r="C2" s="26"/>
      <c r="D2" s="27"/>
      <c r="K2" s="314" t="s">
        <v>1297</v>
      </c>
    </row>
    <row r="3" spans="1:25" s="268" customFormat="1" ht="27.75" customHeight="1">
      <c r="A3" s="1127" t="s">
        <v>1</v>
      </c>
      <c r="B3" s="1127"/>
      <c r="C3" s="1127"/>
      <c r="D3" s="687"/>
      <c r="E3" s="1329" t="s">
        <v>2</v>
      </c>
      <c r="F3" s="1329" t="s">
        <v>19</v>
      </c>
      <c r="G3" s="1326" t="s">
        <v>977</v>
      </c>
      <c r="H3" s="1329" t="s">
        <v>978</v>
      </c>
      <c r="I3" s="1329" t="s">
        <v>979</v>
      </c>
      <c r="J3" s="1326" t="s">
        <v>980</v>
      </c>
      <c r="K3" s="1329" t="s">
        <v>981</v>
      </c>
    </row>
    <row r="4" spans="1:25" s="269" customFormat="1">
      <c r="A4" s="1129"/>
      <c r="B4" s="1129"/>
      <c r="C4" s="1129"/>
      <c r="D4" s="689"/>
      <c r="E4" s="1331"/>
      <c r="F4" s="1331"/>
      <c r="G4" s="1328"/>
      <c r="H4" s="1331"/>
      <c r="I4" s="1331"/>
      <c r="J4" s="1328"/>
      <c r="K4" s="1331"/>
    </row>
    <row r="5" spans="1:25" s="33" customFormat="1" ht="18.75" customHeight="1">
      <c r="A5" s="1247" t="s">
        <v>1142</v>
      </c>
      <c r="B5" s="1247"/>
      <c r="C5" s="1247"/>
      <c r="D5" s="32"/>
      <c r="E5" s="476"/>
      <c r="F5" s="471">
        <v>15486.999999856676</v>
      </c>
      <c r="G5" s="472">
        <v>15.072180637809252</v>
      </c>
      <c r="H5" s="472">
        <v>68.097819214955607</v>
      </c>
      <c r="I5" s="472">
        <v>30.730713812401195</v>
      </c>
      <c r="J5" s="472">
        <v>30.155958893119418</v>
      </c>
      <c r="K5" s="472">
        <v>1.5625744859430186</v>
      </c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</row>
    <row r="6" spans="1:25" ht="15.6" customHeight="1">
      <c r="A6" s="1247" t="s">
        <v>12</v>
      </c>
      <c r="B6" s="1247"/>
      <c r="C6" s="1247"/>
      <c r="D6" s="32"/>
      <c r="E6" s="292"/>
      <c r="F6" s="475"/>
      <c r="G6" s="472"/>
      <c r="H6" s="472"/>
      <c r="I6" s="472"/>
      <c r="J6" s="472"/>
      <c r="K6" s="541"/>
      <c r="L6" s="50"/>
    </row>
    <row r="7" spans="1:25" ht="15.6" customHeight="1">
      <c r="A7" s="34"/>
      <c r="B7" s="542" t="s">
        <v>1143</v>
      </c>
      <c r="C7" s="34"/>
      <c r="D7" s="543"/>
      <c r="E7" s="544" t="e">
        <f>#REF!/K7*100</f>
        <v>#REF!</v>
      </c>
      <c r="F7" s="545">
        <v>12662.874730958139</v>
      </c>
      <c r="G7" s="541">
        <v>15.837449704890819</v>
      </c>
      <c r="H7" s="541">
        <v>67.075706283168429</v>
      </c>
      <c r="I7" s="541">
        <v>29.0889309273187</v>
      </c>
      <c r="J7" s="541">
        <v>28.412828506264244</v>
      </c>
      <c r="K7" s="541">
        <v>1.4768946827682861</v>
      </c>
      <c r="L7" s="540"/>
    </row>
    <row r="8" spans="1:25" ht="15.6" customHeight="1">
      <c r="A8" s="34"/>
      <c r="B8" s="542" t="s">
        <v>1144</v>
      </c>
      <c r="C8" s="34"/>
      <c r="D8" s="543"/>
      <c r="E8" s="544" t="e">
        <f>#REF!/K8*100</f>
        <v>#REF!</v>
      </c>
      <c r="F8" s="545">
        <v>1710.2564193616968</v>
      </c>
      <c r="G8" s="541">
        <v>12.967778881509251</v>
      </c>
      <c r="H8" s="541">
        <v>73.915953834406295</v>
      </c>
      <c r="I8" s="541">
        <v>39.004395448126786</v>
      </c>
      <c r="J8" s="541">
        <v>39.391042237568961</v>
      </c>
      <c r="K8" s="541">
        <v>1.3845050823797131</v>
      </c>
      <c r="L8" s="540"/>
    </row>
    <row r="9" spans="1:25" ht="15.6" customHeight="1">
      <c r="A9" s="34"/>
      <c r="B9" s="542" t="s">
        <v>1145</v>
      </c>
      <c r="C9" s="34"/>
      <c r="D9" s="543"/>
      <c r="E9" s="544" t="e">
        <f>#REF!/K9*100</f>
        <v>#REF!</v>
      </c>
      <c r="F9" s="545">
        <v>849.02766834275133</v>
      </c>
      <c r="G9" s="541">
        <v>9.3514484605241712</v>
      </c>
      <c r="H9" s="541">
        <v>70.867269659984473</v>
      </c>
      <c r="I9" s="541">
        <v>37.155680065106978</v>
      </c>
      <c r="J9" s="541">
        <v>34.911760950044354</v>
      </c>
      <c r="K9" s="541">
        <v>2.3909703720801567</v>
      </c>
      <c r="L9" s="540"/>
    </row>
    <row r="10" spans="1:25" ht="15.6" customHeight="1">
      <c r="A10" s="34"/>
      <c r="B10" s="542" t="s">
        <v>1146</v>
      </c>
      <c r="C10" s="34"/>
      <c r="D10" s="543"/>
      <c r="E10" s="544" t="e">
        <f>#REF!/K10*100</f>
        <v>#REF!</v>
      </c>
      <c r="F10" s="545">
        <v>154.48591803607366</v>
      </c>
      <c r="G10" s="541">
        <v>15.259347490352676</v>
      </c>
      <c r="H10" s="541">
        <v>71.563975428568398</v>
      </c>
      <c r="I10" s="541">
        <v>34.36143808928982</v>
      </c>
      <c r="J10" s="541">
        <v>46.783638851822396</v>
      </c>
      <c r="K10" s="541">
        <v>2.5892327604034233</v>
      </c>
      <c r="L10" s="540"/>
    </row>
    <row r="11" spans="1:25" ht="15.6" customHeight="1">
      <c r="A11" s="34"/>
      <c r="B11" s="542" t="s">
        <v>1147</v>
      </c>
      <c r="C11" s="34"/>
      <c r="D11" s="543"/>
      <c r="E11" s="544" t="e">
        <f>#REF!/K11*100</f>
        <v>#REF!</v>
      </c>
      <c r="F11" s="545">
        <v>82.35526315800017</v>
      </c>
      <c r="G11" s="541">
        <v>3.6427544336109299</v>
      </c>
      <c r="H11" s="541">
        <v>68.247323853563387</v>
      </c>
      <c r="I11" s="541">
        <v>37.823933535788186</v>
      </c>
      <c r="J11" s="541">
        <v>26.71353251314682</v>
      </c>
      <c r="K11" s="541">
        <v>6.0712573893515493</v>
      </c>
      <c r="L11" s="540"/>
    </row>
    <row r="12" spans="1:25" ht="15.6" customHeight="1">
      <c r="A12" s="34"/>
      <c r="B12" s="542" t="s">
        <v>1148</v>
      </c>
      <c r="C12" s="34"/>
      <c r="D12" s="543"/>
      <c r="E12" s="544" t="e">
        <f>#REF!/K12*100</f>
        <v>#REF!</v>
      </c>
      <c r="F12" s="545">
        <v>28</v>
      </c>
      <c r="G12" s="541">
        <v>3.5714285714285712</v>
      </c>
      <c r="H12" s="541">
        <v>71.428571428571431</v>
      </c>
      <c r="I12" s="541">
        <v>32.142857142857146</v>
      </c>
      <c r="J12" s="541">
        <v>28.571428571428569</v>
      </c>
      <c r="K12" s="541">
        <v>7.1428571428571423</v>
      </c>
      <c r="L12" s="540"/>
    </row>
    <row r="13" spans="1:25" ht="15.6" customHeight="1">
      <c r="A13" s="1045" t="s">
        <v>13</v>
      </c>
      <c r="B13" s="1045"/>
      <c r="C13" s="1045"/>
      <c r="D13" s="2"/>
      <c r="E13" s="544"/>
      <c r="F13" s="546"/>
      <c r="G13" s="541"/>
      <c r="H13" s="541"/>
      <c r="I13" s="541"/>
      <c r="J13" s="541"/>
      <c r="K13" s="541"/>
      <c r="L13" s="540"/>
    </row>
    <row r="14" spans="1:25" ht="15.6" customHeight="1">
      <c r="A14" s="661"/>
      <c r="B14" s="62" t="s">
        <v>455</v>
      </c>
      <c r="C14" s="661"/>
      <c r="D14" s="122"/>
      <c r="E14" s="544" t="e">
        <f>#REF!/K14*100</f>
        <v>#REF!</v>
      </c>
      <c r="F14" s="545">
        <v>6358.3963791770602</v>
      </c>
      <c r="G14" s="541">
        <v>15.321203193696084</v>
      </c>
      <c r="H14" s="541">
        <v>66.420798450692658</v>
      </c>
      <c r="I14" s="541">
        <v>25.439900652540238</v>
      </c>
      <c r="J14" s="541">
        <v>24.951146174414919</v>
      </c>
      <c r="K14" s="541">
        <v>1.2347722182009124</v>
      </c>
      <c r="L14" s="540"/>
    </row>
    <row r="15" spans="1:25" ht="15.6" customHeight="1">
      <c r="A15" s="661"/>
      <c r="B15" s="62" t="s">
        <v>456</v>
      </c>
      <c r="C15" s="661"/>
      <c r="D15" s="122"/>
      <c r="E15" s="544" t="e">
        <f>#REF!/K15*100</f>
        <v>#REF!</v>
      </c>
      <c r="F15" s="545">
        <v>1999.1372680519769</v>
      </c>
      <c r="G15" s="541">
        <v>20.377044604199636</v>
      </c>
      <c r="H15" s="541">
        <v>69.038903287430841</v>
      </c>
      <c r="I15" s="541">
        <v>30.776031259446786</v>
      </c>
      <c r="J15" s="541">
        <v>31.638624805113036</v>
      </c>
      <c r="K15" s="541">
        <v>2.7639357948207115</v>
      </c>
      <c r="L15" s="540"/>
    </row>
    <row r="16" spans="1:25" ht="15.6" customHeight="1">
      <c r="A16" s="121"/>
      <c r="B16" s="62" t="s">
        <v>457</v>
      </c>
      <c r="C16" s="121"/>
      <c r="D16" s="122"/>
      <c r="E16" s="544" t="e">
        <f>#REF!/K16*100</f>
        <v>#REF!</v>
      </c>
      <c r="F16" s="545">
        <v>2818.8980912644447</v>
      </c>
      <c r="G16" s="541">
        <v>15.942349601579883</v>
      </c>
      <c r="H16" s="541">
        <v>68.743832917714215</v>
      </c>
      <c r="I16" s="541">
        <v>33.875308498360276</v>
      </c>
      <c r="J16" s="541">
        <v>33.887691769943494</v>
      </c>
      <c r="K16" s="541">
        <v>1.3738836817670501</v>
      </c>
      <c r="L16" s="540"/>
    </row>
    <row r="17" spans="1:12" ht="15.6" customHeight="1">
      <c r="A17" s="121"/>
      <c r="B17" s="62" t="s">
        <v>458</v>
      </c>
      <c r="C17" s="121"/>
      <c r="D17" s="122"/>
      <c r="E17" s="544" t="e">
        <f>#REF!/K17*100</f>
        <v>#REF!</v>
      </c>
      <c r="F17" s="545">
        <v>2273.1924257380215</v>
      </c>
      <c r="G17" s="541">
        <v>11.227811976113035</v>
      </c>
      <c r="H17" s="541">
        <v>68.14435660743581</v>
      </c>
      <c r="I17" s="541">
        <v>35.377757389236756</v>
      </c>
      <c r="J17" s="541">
        <v>31.364095705280899</v>
      </c>
      <c r="K17" s="541">
        <v>1.9598405615532568</v>
      </c>
      <c r="L17" s="540"/>
    </row>
    <row r="18" spans="1:12" ht="15.6" customHeight="1">
      <c r="A18" s="121"/>
      <c r="B18" s="62" t="s">
        <v>459</v>
      </c>
      <c r="C18" s="121"/>
      <c r="D18" s="122"/>
      <c r="E18" s="544" t="e">
        <f>#REF!/K18*100</f>
        <v>#REF!</v>
      </c>
      <c r="F18" s="545">
        <v>1018.064135244258</v>
      </c>
      <c r="G18" s="541">
        <v>12.296216380638466</v>
      </c>
      <c r="H18" s="541">
        <v>74.820992068312961</v>
      </c>
      <c r="I18" s="541">
        <v>41.447043156014267</v>
      </c>
      <c r="J18" s="541">
        <v>38.814988565517936</v>
      </c>
      <c r="K18" s="541">
        <v>0.97734510582800915</v>
      </c>
      <c r="L18" s="540"/>
    </row>
    <row r="19" spans="1:12" ht="15.6" customHeight="1">
      <c r="A19" s="121"/>
      <c r="B19" s="62" t="s">
        <v>460</v>
      </c>
      <c r="C19" s="121"/>
      <c r="D19" s="122"/>
      <c r="E19" s="544" t="e">
        <f>#REF!/K19*100</f>
        <v>#REF!</v>
      </c>
      <c r="F19" s="545">
        <v>734.67539119687797</v>
      </c>
      <c r="G19" s="541">
        <v>13.814803877394551</v>
      </c>
      <c r="H19" s="541">
        <v>63.898488749020999</v>
      </c>
      <c r="I19" s="541">
        <v>34.398440282296946</v>
      </c>
      <c r="J19" s="541">
        <v>37.976085784369126</v>
      </c>
      <c r="K19" s="541">
        <v>0.81668721613572093</v>
      </c>
      <c r="L19" s="540"/>
    </row>
    <row r="20" spans="1:12" ht="15.6" customHeight="1">
      <c r="A20" s="121"/>
      <c r="B20" s="62" t="s">
        <v>461</v>
      </c>
      <c r="C20" s="121"/>
      <c r="D20" s="122"/>
      <c r="E20" s="544" t="e">
        <f>#REF!/K20*100</f>
        <v>#REF!</v>
      </c>
      <c r="F20" s="545">
        <v>134.88964474491416</v>
      </c>
      <c r="G20" s="541">
        <v>6.0605096970008328</v>
      </c>
      <c r="H20" s="541">
        <v>80.836007606168437</v>
      </c>
      <c r="I20" s="541">
        <v>26.866837900589651</v>
      </c>
      <c r="J20" s="541">
        <v>38.950007669204119</v>
      </c>
      <c r="K20" s="541">
        <v>2.2240402557759062</v>
      </c>
      <c r="L20" s="540"/>
    </row>
    <row r="21" spans="1:12" ht="15.6" customHeight="1">
      <c r="A21" s="121"/>
      <c r="B21" s="62" t="s">
        <v>462</v>
      </c>
      <c r="C21" s="121"/>
      <c r="D21" s="122"/>
      <c r="E21" s="544" t="e">
        <f>#REF!/K21*100</f>
        <v>#REF!</v>
      </c>
      <c r="F21" s="545">
        <v>81.746664439103398</v>
      </c>
      <c r="G21" s="541">
        <v>14.924156335624605</v>
      </c>
      <c r="H21" s="541">
        <v>82.873918959189837</v>
      </c>
      <c r="I21" s="541">
        <v>38.424748421195446</v>
      </c>
      <c r="J21" s="541">
        <v>38.329800424619101</v>
      </c>
      <c r="K21" s="541">
        <v>2.4465830058300253</v>
      </c>
      <c r="L21" s="540"/>
    </row>
    <row r="22" spans="1:12" ht="15.6" customHeight="1">
      <c r="A22" s="121"/>
      <c r="B22" s="62" t="s">
        <v>463</v>
      </c>
      <c r="C22" s="121"/>
      <c r="D22" s="122"/>
      <c r="E22" s="544" t="e">
        <f>#REF!/K22*100</f>
        <v>#REF!</v>
      </c>
      <c r="F22" s="545">
        <v>56</v>
      </c>
      <c r="G22" s="541">
        <v>1.7857142857142856</v>
      </c>
      <c r="H22" s="541">
        <v>64.285714285714292</v>
      </c>
      <c r="I22" s="541">
        <v>39.285714285714285</v>
      </c>
      <c r="J22" s="541">
        <v>39.285714285714285</v>
      </c>
      <c r="K22" s="541">
        <v>7.1428571428571423</v>
      </c>
      <c r="L22" s="540"/>
    </row>
    <row r="23" spans="1:12" ht="15.6" customHeight="1">
      <c r="A23" s="121"/>
      <c r="B23" s="62" t="s">
        <v>403</v>
      </c>
      <c r="C23" s="121"/>
      <c r="D23" s="122"/>
      <c r="E23" s="544" t="e">
        <f>#REF!/K23*100</f>
        <v>#REF!</v>
      </c>
      <c r="F23" s="545">
        <v>12</v>
      </c>
      <c r="G23" s="541">
        <v>0</v>
      </c>
      <c r="H23" s="541">
        <v>100</v>
      </c>
      <c r="I23" s="541">
        <v>25</v>
      </c>
      <c r="J23" s="541">
        <v>25</v>
      </c>
      <c r="K23" s="541">
        <v>0</v>
      </c>
      <c r="L23" s="540"/>
    </row>
    <row r="24" spans="1:12" ht="15.6" customHeight="1">
      <c r="A24" s="1045" t="s">
        <v>14</v>
      </c>
      <c r="B24" s="1045"/>
      <c r="C24" s="1045"/>
      <c r="D24" s="122"/>
      <c r="E24" s="544"/>
      <c r="F24" s="546"/>
      <c r="G24" s="541"/>
      <c r="H24" s="541"/>
      <c r="I24" s="541"/>
      <c r="J24" s="541"/>
      <c r="K24" s="541"/>
      <c r="L24" s="540"/>
    </row>
    <row r="25" spans="1:12" ht="15.6" customHeight="1">
      <c r="A25" s="121"/>
      <c r="B25" s="62" t="s">
        <v>455</v>
      </c>
      <c r="C25" s="121"/>
      <c r="D25" s="122"/>
      <c r="E25" s="544" t="e">
        <f>#REF!/K25*100</f>
        <v>#REF!</v>
      </c>
      <c r="F25" s="545">
        <v>6177.2941802960904</v>
      </c>
      <c r="G25" s="541">
        <v>15.004827269813751</v>
      </c>
      <c r="H25" s="541">
        <v>66.723625604700501</v>
      </c>
      <c r="I25" s="541">
        <v>26.1627132228266</v>
      </c>
      <c r="J25" s="541">
        <v>25.156836385281796</v>
      </c>
      <c r="K25" s="541">
        <v>1.2871608457112518</v>
      </c>
      <c r="L25" s="540"/>
    </row>
    <row r="26" spans="1:12" ht="15.6" customHeight="1">
      <c r="A26" s="121"/>
      <c r="B26" s="62" t="s">
        <v>456</v>
      </c>
      <c r="C26" s="121"/>
      <c r="D26" s="122"/>
      <c r="E26" s="544" t="e">
        <f>#REF!/K26*100</f>
        <v>#REF!</v>
      </c>
      <c r="F26" s="545">
        <v>1961.4754205119775</v>
      </c>
      <c r="G26" s="541">
        <v>21.401058022712661</v>
      </c>
      <c r="H26" s="541">
        <v>66.42981446448573</v>
      </c>
      <c r="I26" s="541">
        <v>28.997145059678147</v>
      </c>
      <c r="J26" s="541">
        <v>30.918943748992355</v>
      </c>
      <c r="K26" s="541">
        <v>3.0738833839109816</v>
      </c>
      <c r="L26" s="540"/>
    </row>
    <row r="27" spans="1:12" ht="15.6" customHeight="1">
      <c r="A27" s="121"/>
      <c r="B27" s="62" t="s">
        <v>457</v>
      </c>
      <c r="C27" s="121"/>
      <c r="D27" s="122"/>
      <c r="E27" s="544" t="e">
        <f>#REF!/K27*100</f>
        <v>#REF!</v>
      </c>
      <c r="F27" s="545">
        <v>2944.8163724395281</v>
      </c>
      <c r="G27" s="541">
        <v>14.83798032434655</v>
      </c>
      <c r="H27" s="541">
        <v>70.49819669728447</v>
      </c>
      <c r="I27" s="541">
        <v>33.392038587775666</v>
      </c>
      <c r="J27" s="541">
        <v>34.705796880436615</v>
      </c>
      <c r="K27" s="541">
        <v>1.6032288119965716</v>
      </c>
      <c r="L27" s="540"/>
    </row>
    <row r="28" spans="1:12" ht="15.6" customHeight="1">
      <c r="A28" s="661"/>
      <c r="B28" s="62" t="s">
        <v>458</v>
      </c>
      <c r="C28" s="661"/>
      <c r="D28" s="122"/>
      <c r="E28" s="544" t="e">
        <f>#REF!/K28*100</f>
        <v>#REF!</v>
      </c>
      <c r="F28" s="545">
        <v>2298.3926942339513</v>
      </c>
      <c r="G28" s="541">
        <v>13.14148549124041</v>
      </c>
      <c r="H28" s="541">
        <v>66.996067538202055</v>
      </c>
      <c r="I28" s="541">
        <v>36.059737617904304</v>
      </c>
      <c r="J28" s="541">
        <v>30.312541508133904</v>
      </c>
      <c r="K28" s="541">
        <v>1.1799330988086301</v>
      </c>
      <c r="L28" s="540"/>
    </row>
    <row r="29" spans="1:12" ht="15.6" customHeight="1">
      <c r="A29" s="661"/>
      <c r="B29" s="62" t="s">
        <v>459</v>
      </c>
      <c r="C29" s="661"/>
      <c r="D29" s="122"/>
      <c r="E29" s="544" t="e">
        <f>#REF!/K29*100</f>
        <v>#REF!</v>
      </c>
      <c r="F29" s="545">
        <v>1040.9414432552708</v>
      </c>
      <c r="G29" s="541">
        <v>11.888825942386406</v>
      </c>
      <c r="H29" s="541">
        <v>75.64531217326801</v>
      </c>
      <c r="I29" s="541">
        <v>38.61530267388769</v>
      </c>
      <c r="J29" s="541">
        <v>37.634540874253325</v>
      </c>
      <c r="K29" s="541">
        <v>1.2353327838064456</v>
      </c>
      <c r="L29" s="540"/>
    </row>
    <row r="30" spans="1:12" ht="15.6" customHeight="1">
      <c r="A30" s="661"/>
      <c r="B30" s="62" t="s">
        <v>460</v>
      </c>
      <c r="C30" s="661"/>
      <c r="D30" s="122"/>
      <c r="E30" s="544" t="e">
        <f>#REF!/K30*100</f>
        <v>#REF!</v>
      </c>
      <c r="F30" s="545">
        <v>802.90763882404906</v>
      </c>
      <c r="G30" s="541">
        <v>12.882536306997769</v>
      </c>
      <c r="H30" s="541">
        <v>63.621211130808888</v>
      </c>
      <c r="I30" s="541">
        <v>34.981266008176732</v>
      </c>
      <c r="J30" s="541">
        <v>38.330113940276412</v>
      </c>
      <c r="K30" s="541">
        <v>0.62273663348415487</v>
      </c>
      <c r="L30" s="540"/>
    </row>
    <row r="31" spans="1:12" ht="15.6" customHeight="1">
      <c r="A31" s="661"/>
      <c r="B31" s="62" t="s">
        <v>461</v>
      </c>
      <c r="C31" s="661"/>
      <c r="D31" s="122"/>
      <c r="E31" s="544" t="e">
        <f>#REF!/K31*100</f>
        <v>#REF!</v>
      </c>
      <c r="F31" s="545">
        <v>126.68653601002421</v>
      </c>
      <c r="G31" s="541">
        <v>7.2422850043745104</v>
      </c>
      <c r="H31" s="541">
        <v>83.660267372660329</v>
      </c>
      <c r="I31" s="541">
        <v>27.7752274012201</v>
      </c>
      <c r="J31" s="541">
        <v>35.79062886512007</v>
      </c>
      <c r="K31" s="541">
        <v>3.1573994569426818</v>
      </c>
      <c r="L31" s="540"/>
    </row>
    <row r="32" spans="1:12" ht="15.6" customHeight="1">
      <c r="A32" s="661"/>
      <c r="B32" s="62" t="s">
        <v>462</v>
      </c>
      <c r="C32" s="661"/>
      <c r="D32" s="122"/>
      <c r="E32" s="544" t="e">
        <f>#REF!/K32*100</f>
        <v>#REF!</v>
      </c>
      <c r="F32" s="545">
        <v>75.485714285764516</v>
      </c>
      <c r="G32" s="541">
        <v>14.837244511790212</v>
      </c>
      <c r="H32" s="541">
        <v>78.803936411823344</v>
      </c>
      <c r="I32" s="541">
        <v>32.059046177183745</v>
      </c>
      <c r="J32" s="541">
        <v>30.73429220292271</v>
      </c>
      <c r="K32" s="541">
        <v>2.6495079485220825</v>
      </c>
      <c r="L32" s="540"/>
    </row>
    <row r="33" spans="1:12" ht="15.6" customHeight="1">
      <c r="A33" s="661"/>
      <c r="B33" s="62" t="s">
        <v>463</v>
      </c>
      <c r="C33" s="661"/>
      <c r="D33" s="122"/>
      <c r="E33" s="544" t="e">
        <f>#REF!/K33*100</f>
        <v>#REF!</v>
      </c>
      <c r="F33" s="545">
        <v>46</v>
      </c>
      <c r="G33" s="541">
        <v>2.1739130434782608</v>
      </c>
      <c r="H33" s="541">
        <v>65.217391304347828</v>
      </c>
      <c r="I33" s="541">
        <v>39.130434782608695</v>
      </c>
      <c r="J33" s="541">
        <v>43.478260869565219</v>
      </c>
      <c r="K33" s="541">
        <v>8.695652173913043</v>
      </c>
      <c r="L33" s="540"/>
    </row>
    <row r="34" spans="1:12" ht="13.5" customHeight="1">
      <c r="A34" s="661"/>
      <c r="B34" s="62" t="s">
        <v>403</v>
      </c>
      <c r="C34" s="661"/>
      <c r="D34" s="122"/>
      <c r="E34" s="544" t="e">
        <f>#REF!/K34*100</f>
        <v>#REF!</v>
      </c>
      <c r="F34" s="545">
        <v>13</v>
      </c>
      <c r="G34" s="541">
        <v>0</v>
      </c>
      <c r="H34" s="541">
        <v>92.307692307692307</v>
      </c>
      <c r="I34" s="541">
        <v>15.384615384615385</v>
      </c>
      <c r="J34" s="541">
        <v>23.076923076923077</v>
      </c>
      <c r="K34" s="541">
        <v>0</v>
      </c>
      <c r="L34" s="540"/>
    </row>
    <row r="35" spans="1:12" ht="15.6" customHeight="1">
      <c r="A35" s="1045" t="s">
        <v>15</v>
      </c>
      <c r="B35" s="1045"/>
      <c r="C35" s="1045"/>
      <c r="D35" s="2"/>
      <c r="E35" s="544"/>
      <c r="F35" s="546"/>
      <c r="G35" s="541"/>
      <c r="H35" s="541"/>
      <c r="I35" s="541"/>
      <c r="J35" s="541"/>
      <c r="K35" s="541"/>
      <c r="L35" s="540"/>
    </row>
    <row r="36" spans="1:12" ht="15.6" customHeight="1">
      <c r="A36" s="108"/>
      <c r="B36" s="62" t="s">
        <v>455</v>
      </c>
      <c r="C36" s="108"/>
      <c r="D36" s="123"/>
      <c r="E36" s="547" t="e">
        <f>#REF!/K36*100</f>
        <v>#REF!</v>
      </c>
      <c r="F36" s="545">
        <v>4308.2800843161876</v>
      </c>
      <c r="G36" s="541">
        <v>18.238226679062681</v>
      </c>
      <c r="H36" s="541">
        <v>66.233661887090847</v>
      </c>
      <c r="I36" s="541">
        <v>29.806682870214352</v>
      </c>
      <c r="J36" s="541">
        <v>28.597693939096491</v>
      </c>
      <c r="K36" s="541">
        <v>2.6177169906823132</v>
      </c>
      <c r="L36" s="540"/>
    </row>
    <row r="37" spans="1:12" ht="15.6" customHeight="1">
      <c r="A37" s="6"/>
      <c r="B37" s="62" t="s">
        <v>456</v>
      </c>
      <c r="C37" s="6"/>
      <c r="D37" s="2"/>
      <c r="E37" s="547" t="e">
        <f>#REF!/K37*100</f>
        <v>#REF!</v>
      </c>
      <c r="F37" s="545">
        <v>2507.4067555835909</v>
      </c>
      <c r="G37" s="541">
        <v>16.049639098393857</v>
      </c>
      <c r="H37" s="541">
        <v>66.411194707068191</v>
      </c>
      <c r="I37" s="541">
        <v>25.441641707677064</v>
      </c>
      <c r="J37" s="541">
        <v>26.116051183349931</v>
      </c>
      <c r="K37" s="541">
        <v>0</v>
      </c>
      <c r="L37" s="540"/>
    </row>
    <row r="38" spans="1:12" ht="15.6" customHeight="1">
      <c r="A38" s="661"/>
      <c r="B38" s="62" t="s">
        <v>457</v>
      </c>
      <c r="C38" s="661"/>
      <c r="D38" s="122"/>
      <c r="E38" s="547" t="e">
        <f>#REF!/K38*100</f>
        <v>#REF!</v>
      </c>
      <c r="F38" s="545">
        <v>2874.6093311559193</v>
      </c>
      <c r="G38" s="541">
        <v>15.242283369485435</v>
      </c>
      <c r="H38" s="541">
        <v>69.613182044083331</v>
      </c>
      <c r="I38" s="541">
        <v>30.543636677206425</v>
      </c>
      <c r="J38" s="541">
        <v>29.256134232655544</v>
      </c>
      <c r="K38" s="541">
        <v>0.41597651613970782</v>
      </c>
      <c r="L38" s="540"/>
    </row>
    <row r="39" spans="1:12" ht="15.6" customHeight="1">
      <c r="A39" s="661"/>
      <c r="B39" s="62" t="s">
        <v>458</v>
      </c>
      <c r="C39" s="661"/>
      <c r="D39" s="122"/>
      <c r="E39" s="547" t="e">
        <f>#REF!/K39*100</f>
        <v>#REF!</v>
      </c>
      <c r="F39" s="545">
        <v>2415.0051352035043</v>
      </c>
      <c r="G39" s="541">
        <v>11.443540391209183</v>
      </c>
      <c r="H39" s="541">
        <v>64.205663583407073</v>
      </c>
      <c r="I39" s="541">
        <v>29.80341149964028</v>
      </c>
      <c r="J39" s="541">
        <v>27.78717459840912</v>
      </c>
      <c r="K39" s="541">
        <v>2.3100914019683052</v>
      </c>
      <c r="L39" s="540"/>
    </row>
    <row r="40" spans="1:12" ht="15.6" customHeight="1">
      <c r="A40" s="661"/>
      <c r="B40" s="62" t="s">
        <v>459</v>
      </c>
      <c r="C40" s="661"/>
      <c r="D40" s="122"/>
      <c r="E40" s="547" t="e">
        <f>#REF!/K40*100</f>
        <v>#REF!</v>
      </c>
      <c r="F40" s="545">
        <v>1197.2231011138097</v>
      </c>
      <c r="G40" s="548">
        <v>16.154437157008363</v>
      </c>
      <c r="H40" s="541">
        <v>75.985439644390297</v>
      </c>
      <c r="I40" s="541">
        <v>39.461547617958573</v>
      </c>
      <c r="J40" s="541">
        <v>37.519389724439691</v>
      </c>
      <c r="K40" s="541">
        <v>1.3780320236991876</v>
      </c>
      <c r="L40" s="540"/>
    </row>
    <row r="41" spans="1:12" ht="15.6" customHeight="1">
      <c r="A41" s="661"/>
      <c r="B41" s="62" t="s">
        <v>460</v>
      </c>
      <c r="C41" s="661"/>
      <c r="D41" s="122"/>
      <c r="E41" s="547" t="e">
        <f>#REF!/K41*100</f>
        <v>#REF!</v>
      </c>
      <c r="F41" s="545">
        <v>1276.711464963985</v>
      </c>
      <c r="G41" s="541">
        <v>13.281300938639728</v>
      </c>
      <c r="H41" s="541">
        <v>72.641553894517827</v>
      </c>
      <c r="I41" s="541">
        <v>36.087486931182738</v>
      </c>
      <c r="J41" s="541">
        <v>35.528514133738362</v>
      </c>
      <c r="K41" s="541">
        <v>1.8816066166394887</v>
      </c>
      <c r="L41" s="540"/>
    </row>
    <row r="42" spans="1:12" ht="15.6" customHeight="1">
      <c r="A42" s="661"/>
      <c r="B42" s="62" t="s">
        <v>461</v>
      </c>
      <c r="C42" s="661"/>
      <c r="D42" s="122"/>
      <c r="E42" s="547" t="e">
        <f>#REF!/K42*100</f>
        <v>#REF!</v>
      </c>
      <c r="F42" s="545">
        <v>325.02253700388098</v>
      </c>
      <c r="G42" s="548">
        <v>9.0607863925838785</v>
      </c>
      <c r="H42" s="541">
        <v>67.646172955076793</v>
      </c>
      <c r="I42" s="541">
        <v>36.23231673867118</v>
      </c>
      <c r="J42" s="541">
        <v>39.205921216862208</v>
      </c>
      <c r="K42" s="541">
        <v>0.9230129170901703</v>
      </c>
      <c r="L42" s="540"/>
    </row>
    <row r="43" spans="1:12" ht="15.6" customHeight="1">
      <c r="A43" s="661"/>
      <c r="B43" s="62" t="s">
        <v>462</v>
      </c>
      <c r="C43" s="661"/>
      <c r="D43" s="122"/>
      <c r="E43" s="547" t="e">
        <f>#REF!/K43*100</f>
        <v>#REF!</v>
      </c>
      <c r="F43" s="545">
        <v>287.7496927997035</v>
      </c>
      <c r="G43" s="541">
        <v>6.4988177372547158</v>
      </c>
      <c r="H43" s="541">
        <v>72.662740521176502</v>
      </c>
      <c r="I43" s="541">
        <v>31.227884491328219</v>
      </c>
      <c r="J43" s="541">
        <v>43.810767561405491</v>
      </c>
      <c r="K43" s="541">
        <v>1.3900970531302412</v>
      </c>
      <c r="L43" s="540"/>
    </row>
    <row r="44" spans="1:12" ht="12" customHeight="1">
      <c r="A44" s="661"/>
      <c r="B44" s="62" t="s">
        <v>463</v>
      </c>
      <c r="C44" s="661"/>
      <c r="D44" s="122"/>
      <c r="E44" s="547" t="e">
        <f>#REF!/K44*100</f>
        <v>#REF!</v>
      </c>
      <c r="F44" s="545">
        <v>201.04317976736283</v>
      </c>
      <c r="G44" s="541">
        <v>8.6590021872720957</v>
      </c>
      <c r="H44" s="541">
        <v>74.019577191121968</v>
      </c>
      <c r="I44" s="541">
        <v>32.641490847199364</v>
      </c>
      <c r="J44" s="541">
        <v>39.821370849654983</v>
      </c>
      <c r="K44" s="541">
        <v>2.959563217655552</v>
      </c>
      <c r="L44" s="540"/>
    </row>
    <row r="45" spans="1:12" ht="15.6" customHeight="1" thickBot="1">
      <c r="A45" s="662"/>
      <c r="B45" s="63" t="s">
        <v>403</v>
      </c>
      <c r="C45" s="662"/>
      <c r="D45" s="124"/>
      <c r="E45" s="549" t="e">
        <f>#REF!/K45*100</f>
        <v>#REF!</v>
      </c>
      <c r="F45" s="550">
        <v>93.948717948717942</v>
      </c>
      <c r="G45" s="548">
        <v>3.1932314410480354</v>
      </c>
      <c r="H45" s="551">
        <v>64.929039301310041</v>
      </c>
      <c r="I45" s="551">
        <v>35.125545851528386</v>
      </c>
      <c r="J45" s="551">
        <v>37.199781659388648</v>
      </c>
      <c r="K45" s="551">
        <v>8.5152838427947604</v>
      </c>
      <c r="L45" s="540"/>
    </row>
    <row r="46" spans="1:12" s="104" customFormat="1" ht="18" customHeight="1">
      <c r="A46" s="1074" t="s">
        <v>804</v>
      </c>
      <c r="B46" s="1074"/>
      <c r="C46" s="1074"/>
      <c r="D46" s="1074"/>
      <c r="E46" s="1074"/>
      <c r="F46" s="1074"/>
      <c r="G46" s="1074"/>
      <c r="H46" s="1074"/>
      <c r="I46" s="1074"/>
      <c r="J46" s="1074"/>
      <c r="K46" s="1074"/>
    </row>
    <row r="47" spans="1:12" ht="26.1" customHeight="1">
      <c r="E47" s="552"/>
    </row>
    <row r="48" spans="1:12" ht="26.1" customHeight="1">
      <c r="E48" s="552"/>
    </row>
    <row r="49" spans="5:5" ht="26.1" customHeight="1">
      <c r="E49" s="552"/>
    </row>
    <row r="50" spans="5:5" ht="26.1" customHeight="1">
      <c r="E50" s="552"/>
    </row>
    <row r="51" spans="5:5" ht="26.1" customHeight="1">
      <c r="E51" s="552"/>
    </row>
    <row r="52" spans="5:5" ht="26.1" customHeight="1">
      <c r="E52" s="552"/>
    </row>
    <row r="53" spans="5:5" ht="26.1" customHeight="1">
      <c r="E53" s="552"/>
    </row>
    <row r="54" spans="5:5" ht="26.1" customHeight="1">
      <c r="E54" s="552"/>
    </row>
    <row r="55" spans="5:5" ht="26.1" customHeight="1">
      <c r="E55" s="552"/>
    </row>
    <row r="56" spans="5:5" ht="26.1" customHeight="1">
      <c r="E56" s="552"/>
    </row>
    <row r="57" spans="5:5" ht="26.1" customHeight="1">
      <c r="E57" s="552"/>
    </row>
    <row r="58" spans="5:5" ht="26.1" customHeight="1">
      <c r="E58" s="552"/>
    </row>
    <row r="59" spans="5:5" ht="26.1" customHeight="1">
      <c r="E59" s="552"/>
    </row>
    <row r="60" spans="5:5" ht="26.1" customHeight="1">
      <c r="E60" s="552"/>
    </row>
    <row r="61" spans="5:5" ht="26.1" customHeight="1">
      <c r="E61" s="552"/>
    </row>
    <row r="62" spans="5:5" ht="26.1" customHeight="1">
      <c r="E62" s="552"/>
    </row>
    <row r="63" spans="5:5" ht="26.1" customHeight="1">
      <c r="E63" s="552"/>
    </row>
    <row r="64" spans="5:5" ht="26.1" customHeight="1">
      <c r="E64" s="552"/>
    </row>
    <row r="65" spans="5:5" ht="26.1" customHeight="1">
      <c r="E65" s="552"/>
    </row>
    <row r="66" spans="5:5" ht="26.1" customHeight="1">
      <c r="E66" s="552"/>
    </row>
    <row r="67" spans="5:5" ht="26.1" customHeight="1">
      <c r="E67" s="552"/>
    </row>
    <row r="68" spans="5:5">
      <c r="E68" s="552"/>
    </row>
    <row r="69" spans="5:5">
      <c r="E69" s="552"/>
    </row>
    <row r="70" spans="5:5">
      <c r="E70" s="552"/>
    </row>
    <row r="71" spans="5:5">
      <c r="E71" s="552"/>
    </row>
    <row r="72" spans="5:5">
      <c r="E72" s="552"/>
    </row>
    <row r="73" spans="5:5">
      <c r="E73" s="552"/>
    </row>
    <row r="74" spans="5:5">
      <c r="E74" s="552"/>
    </row>
    <row r="75" spans="5:5">
      <c r="E75" s="552"/>
    </row>
    <row r="76" spans="5:5">
      <c r="E76" s="552"/>
    </row>
    <row r="77" spans="5:5">
      <c r="E77" s="552"/>
    </row>
    <row r="78" spans="5:5">
      <c r="E78" s="552"/>
    </row>
    <row r="79" spans="5:5">
      <c r="E79" s="552"/>
    </row>
    <row r="80" spans="5:5">
      <c r="E80" s="552"/>
    </row>
    <row r="81" spans="5:5">
      <c r="E81" s="552"/>
    </row>
    <row r="82" spans="5:5">
      <c r="E82" s="552"/>
    </row>
    <row r="83" spans="5:5">
      <c r="E83" s="552"/>
    </row>
    <row r="84" spans="5:5">
      <c r="E84" s="552"/>
    </row>
    <row r="85" spans="5:5">
      <c r="E85" s="552"/>
    </row>
    <row r="86" spans="5:5">
      <c r="E86" s="552"/>
    </row>
    <row r="87" spans="5:5">
      <c r="E87" s="552"/>
    </row>
    <row r="88" spans="5:5">
      <c r="E88" s="552"/>
    </row>
    <row r="89" spans="5:5">
      <c r="E89" s="552"/>
    </row>
    <row r="90" spans="5:5">
      <c r="E90" s="552"/>
    </row>
    <row r="91" spans="5:5">
      <c r="E91" s="552"/>
    </row>
    <row r="92" spans="5:5">
      <c r="E92" s="552"/>
    </row>
    <row r="93" spans="5:5">
      <c r="E93" s="552"/>
    </row>
    <row r="94" spans="5:5">
      <c r="E94" s="552"/>
    </row>
    <row r="95" spans="5:5">
      <c r="E95" s="552"/>
    </row>
    <row r="96" spans="5:5">
      <c r="E96" s="552"/>
    </row>
    <row r="97" spans="5:5">
      <c r="E97" s="552"/>
    </row>
    <row r="98" spans="5:5">
      <c r="E98" s="552"/>
    </row>
    <row r="99" spans="5:5">
      <c r="E99" s="552"/>
    </row>
    <row r="100" spans="5:5">
      <c r="E100" s="552"/>
    </row>
    <row r="101" spans="5:5">
      <c r="E101" s="552"/>
    </row>
    <row r="102" spans="5:5">
      <c r="E102" s="552"/>
    </row>
    <row r="103" spans="5:5">
      <c r="E103" s="552"/>
    </row>
    <row r="104" spans="5:5">
      <c r="E104" s="552"/>
    </row>
    <row r="105" spans="5:5">
      <c r="E105" s="552"/>
    </row>
    <row r="106" spans="5:5">
      <c r="E106" s="552"/>
    </row>
    <row r="107" spans="5:5">
      <c r="E107" s="552"/>
    </row>
    <row r="108" spans="5:5">
      <c r="E108" s="552"/>
    </row>
    <row r="109" spans="5:5">
      <c r="E109" s="552"/>
    </row>
    <row r="110" spans="5:5">
      <c r="E110" s="552"/>
    </row>
    <row r="111" spans="5:5">
      <c r="E111" s="552"/>
    </row>
    <row r="112" spans="5:5">
      <c r="E112" s="552"/>
    </row>
    <row r="113" spans="5:5">
      <c r="E113" s="552"/>
    </row>
    <row r="114" spans="5:5">
      <c r="E114" s="552"/>
    </row>
    <row r="115" spans="5:5">
      <c r="E115" s="552"/>
    </row>
    <row r="116" spans="5:5">
      <c r="E116" s="552"/>
    </row>
    <row r="117" spans="5:5">
      <c r="E117" s="552"/>
    </row>
    <row r="118" spans="5:5">
      <c r="E118" s="552"/>
    </row>
    <row r="119" spans="5:5">
      <c r="E119" s="552"/>
    </row>
    <row r="120" spans="5:5">
      <c r="E120" s="552"/>
    </row>
    <row r="121" spans="5:5">
      <c r="E121" s="552"/>
    </row>
    <row r="122" spans="5:5">
      <c r="E122" s="552"/>
    </row>
    <row r="123" spans="5:5">
      <c r="E123" s="552"/>
    </row>
    <row r="124" spans="5:5">
      <c r="E124" s="552"/>
    </row>
    <row r="125" spans="5:5">
      <c r="E125" s="552"/>
    </row>
    <row r="126" spans="5:5">
      <c r="E126" s="552"/>
    </row>
    <row r="127" spans="5:5">
      <c r="E127" s="552"/>
    </row>
    <row r="128" spans="5:5">
      <c r="E128" s="552"/>
    </row>
    <row r="129" spans="5:5">
      <c r="E129" s="552"/>
    </row>
    <row r="130" spans="5:5">
      <c r="E130" s="552"/>
    </row>
    <row r="131" spans="5:5">
      <c r="E131" s="552"/>
    </row>
    <row r="132" spans="5:5">
      <c r="E132" s="552"/>
    </row>
    <row r="133" spans="5:5">
      <c r="E133" s="552"/>
    </row>
    <row r="134" spans="5:5">
      <c r="E134" s="552"/>
    </row>
    <row r="135" spans="5:5">
      <c r="E135" s="552"/>
    </row>
    <row r="136" spans="5:5">
      <c r="E136" s="552"/>
    </row>
    <row r="137" spans="5:5">
      <c r="E137" s="552"/>
    </row>
    <row r="138" spans="5:5">
      <c r="E138" s="552"/>
    </row>
    <row r="139" spans="5:5">
      <c r="E139" s="552"/>
    </row>
    <row r="140" spans="5:5">
      <c r="E140" s="552"/>
    </row>
    <row r="141" spans="5:5">
      <c r="E141" s="552"/>
    </row>
    <row r="142" spans="5:5">
      <c r="E142" s="552"/>
    </row>
    <row r="143" spans="5:5">
      <c r="E143" s="552"/>
    </row>
    <row r="144" spans="5:5">
      <c r="E144" s="552"/>
    </row>
    <row r="145" spans="5:5">
      <c r="E145" s="552"/>
    </row>
    <row r="146" spans="5:5">
      <c r="E146" s="552"/>
    </row>
    <row r="147" spans="5:5">
      <c r="E147" s="552"/>
    </row>
    <row r="148" spans="5:5">
      <c r="E148" s="552"/>
    </row>
    <row r="149" spans="5:5">
      <c r="E149" s="552"/>
    </row>
    <row r="150" spans="5:5">
      <c r="E150" s="552"/>
    </row>
    <row r="151" spans="5:5">
      <c r="E151" s="552"/>
    </row>
    <row r="152" spans="5:5">
      <c r="E152" s="552"/>
    </row>
    <row r="153" spans="5:5">
      <c r="E153" s="552"/>
    </row>
    <row r="154" spans="5:5">
      <c r="E154" s="552"/>
    </row>
    <row r="155" spans="5:5">
      <c r="E155" s="552"/>
    </row>
    <row r="156" spans="5:5">
      <c r="E156" s="552"/>
    </row>
    <row r="157" spans="5:5">
      <c r="E157" s="552"/>
    </row>
    <row r="158" spans="5:5">
      <c r="E158" s="552"/>
    </row>
    <row r="159" spans="5:5">
      <c r="E159" s="552"/>
    </row>
    <row r="160" spans="5:5">
      <c r="E160" s="552"/>
    </row>
    <row r="161" spans="5:5">
      <c r="E161" s="552"/>
    </row>
    <row r="162" spans="5:5">
      <c r="E162" s="552"/>
    </row>
    <row r="163" spans="5:5">
      <c r="E163" s="552"/>
    </row>
    <row r="164" spans="5:5">
      <c r="E164" s="552"/>
    </row>
    <row r="165" spans="5:5">
      <c r="E165" s="552"/>
    </row>
    <row r="166" spans="5:5">
      <c r="E166" s="552"/>
    </row>
    <row r="167" spans="5:5">
      <c r="E167" s="552"/>
    </row>
    <row r="168" spans="5:5">
      <c r="E168" s="552"/>
    </row>
    <row r="169" spans="5:5">
      <c r="E169" s="552"/>
    </row>
    <row r="170" spans="5:5">
      <c r="E170" s="552"/>
    </row>
    <row r="171" spans="5:5">
      <c r="E171" s="552"/>
    </row>
    <row r="172" spans="5:5">
      <c r="E172" s="552"/>
    </row>
    <row r="173" spans="5:5">
      <c r="E173" s="552"/>
    </row>
    <row r="174" spans="5:5">
      <c r="E174" s="552"/>
    </row>
    <row r="175" spans="5:5">
      <c r="E175" s="552"/>
    </row>
    <row r="176" spans="5:5">
      <c r="E176" s="552"/>
    </row>
    <row r="177" spans="5:5">
      <c r="E177" s="552"/>
    </row>
    <row r="178" spans="5:5">
      <c r="E178" s="552"/>
    </row>
    <row r="179" spans="5:5">
      <c r="E179" s="552"/>
    </row>
    <row r="180" spans="5:5">
      <c r="E180" s="552"/>
    </row>
    <row r="181" spans="5:5">
      <c r="E181" s="552"/>
    </row>
    <row r="182" spans="5:5">
      <c r="E182" s="552"/>
    </row>
    <row r="183" spans="5:5">
      <c r="E183" s="552"/>
    </row>
    <row r="184" spans="5:5">
      <c r="E184" s="552"/>
    </row>
    <row r="185" spans="5:5">
      <c r="E185" s="552"/>
    </row>
    <row r="186" spans="5:5">
      <c r="E186" s="552"/>
    </row>
    <row r="187" spans="5:5">
      <c r="E187" s="552"/>
    </row>
    <row r="188" spans="5:5">
      <c r="E188" s="552"/>
    </row>
    <row r="189" spans="5:5">
      <c r="E189" s="552"/>
    </row>
  </sheetData>
  <mergeCells count="15">
    <mergeCell ref="A46:K46"/>
    <mergeCell ref="A35:C35"/>
    <mergeCell ref="A1:K1"/>
    <mergeCell ref="A3:C4"/>
    <mergeCell ref="E3:E4"/>
    <mergeCell ref="F3:F4"/>
    <mergeCell ref="G3:G4"/>
    <mergeCell ref="H3:H4"/>
    <mergeCell ref="J3:J4"/>
    <mergeCell ref="K3:K4"/>
    <mergeCell ref="I3:I4"/>
    <mergeCell ref="A5:C5"/>
    <mergeCell ref="A6:C6"/>
    <mergeCell ref="A13:C13"/>
    <mergeCell ref="A24:C2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82</vt:i4>
      </vt:variant>
      <vt:variant>
        <vt:lpstr>已命名的範圍</vt:lpstr>
      </vt:variant>
      <vt:variant>
        <vt:i4>77</vt:i4>
      </vt:variant>
    </vt:vector>
  </HeadingPairs>
  <TitlesOfParts>
    <vt:vector size="159" baseType="lpstr">
      <vt:lpstr>工作表4</vt:lpstr>
      <vt:lpstr>工作表3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49-1</vt:lpstr>
      <vt:lpstr>50-1</vt:lpstr>
      <vt:lpstr>51</vt:lpstr>
      <vt:lpstr>52</vt:lpstr>
      <vt:lpstr>49</vt:lpstr>
      <vt:lpstr>50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'1'!Print_Area</vt:lpstr>
      <vt:lpstr>'10'!Print_Area</vt:lpstr>
      <vt:lpstr>'11'!Print_Area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'41'!Print_Area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'49-1'!Print_Area</vt:lpstr>
      <vt:lpstr>'5'!Print_Area</vt:lpstr>
      <vt:lpstr>'50'!Print_Area</vt:lpstr>
      <vt:lpstr>'50-1'!Print_Area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'8'!Print_Area</vt:lpstr>
      <vt:lpstr>'9'!Print_Area</vt:lpstr>
      <vt:lpstr>工作表3!Print_Area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顏心怡</dc:creator>
  <cp:lastModifiedBy>user</cp:lastModifiedBy>
  <cp:lastPrinted>2019-12-13T03:38:58Z</cp:lastPrinted>
  <dcterms:created xsi:type="dcterms:W3CDTF">2001-09-12T09:33:36Z</dcterms:created>
  <dcterms:modified xsi:type="dcterms:W3CDTF">2019-12-13T03:39:32Z</dcterms:modified>
</cp:coreProperties>
</file>